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ece aqui" sheetId="1" state="visible" r:id="rId1"/>
    <sheet name="Produtos" sheetId="2" state="visible" r:id="rId2"/>
    <sheet name="Movimentações" sheetId="3" state="visible" r:id="rId3"/>
    <sheet name="Despesas" sheetId="4" state="visible" r:id="rId4"/>
    <sheet name="Resumo" sheetId="5" state="visible" r:id="rId5"/>
    <sheet name="Ano" sheetId="6" state="visible" r:id="rId6"/>
    <sheet name="Lista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0">
    <numFmt numFmtId="164" formatCode="yyyy-mm-dd"/>
    <numFmt numFmtId="165" formatCode="dd/mm/yyyy"/>
    <numFmt numFmtId="166" formatCode="&quot;R$&quot; #,##0.00;[Red]-&quot;R$&quot; #,##0.00;&quot;-&quot;"/>
    <numFmt numFmtId="167" formatCode="0.0%;[Red]-0.0%;&quot;-&quot;"/>
    <numFmt numFmtId="168" formatCode="0.00&quot;x&quot;;;&quot;-&quot;"/>
    <numFmt numFmtId="169" formatCode="dd/mm/yyyy;;"/>
    <numFmt numFmtId="170" formatCode="mmm/yyyy"/>
    <numFmt numFmtId="171" formatCode="0.0;;&quot;-&quot;"/>
    <numFmt numFmtId="172" formatCode="0.0&quot;x&quot;;;&quot;-&quot;"/>
    <numFmt numFmtId="173" formatCode="mmm"/>
  </numFmts>
  <fonts count="9">
    <font>
      <name val="Calibri"/>
      <family val="2"/>
      <color theme="1"/>
      <sz val="11"/>
      <scheme val="minor"/>
    </font>
    <font>
      <name val="Arial"/>
      <b val="1"/>
      <color rgb="00C2410C"/>
      <sz val="22"/>
    </font>
    <font>
      <name val="Arial"/>
      <color rgb="004D4A48"/>
      <sz val="10"/>
    </font>
    <font>
      <name val="Arial"/>
      <b val="1"/>
      <color rgb="002D2A28"/>
      <sz val="12"/>
    </font>
    <font>
      <name val="Arial"/>
      <b val="1"/>
      <color rgb="002D2A28"/>
      <sz val="10"/>
    </font>
    <font>
      <name val="Arial"/>
      <color rgb="002D2A28"/>
      <sz val="10"/>
    </font>
    <font>
      <name val="Arial"/>
      <color rgb="00C2410C"/>
      <sz val="10"/>
      <u val="single"/>
    </font>
    <font>
      <name val="Arial"/>
      <b val="1"/>
      <color rgb="00C2410C"/>
      <sz val="18"/>
    </font>
    <font>
      <name val="Arial"/>
      <b val="1"/>
      <color rgb="00FAF9F6"/>
      <sz val="10"/>
    </font>
  </fonts>
  <fills count="6">
    <fill>
      <patternFill/>
    </fill>
    <fill>
      <patternFill patternType="gray125"/>
    </fill>
    <fill>
      <patternFill patternType="solid">
        <fgColor rgb="00FFF3C4"/>
      </patternFill>
    </fill>
    <fill>
      <patternFill patternType="solid">
        <fgColor rgb="002D2A28"/>
      </patternFill>
    </fill>
    <fill>
      <patternFill patternType="solid">
        <fgColor rgb="004D4A48"/>
      </patternFill>
    </fill>
    <fill>
      <patternFill patternType="solid">
        <fgColor rgb="00EFEDE9"/>
      </patternFill>
    </fill>
  </fills>
  <borders count="2">
    <border>
      <left/>
      <right/>
      <top/>
      <bottom/>
      <diagonal/>
    </border>
    <border>
      <bottom style="thin">
        <color rgb="00D9D5CF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applyAlignment="1" pivotButton="0" quotePrefix="0" xfId="0">
      <alignment vertical="top" wrapText="1"/>
    </xf>
    <xf numFmtId="165" fontId="4" fillId="2" borderId="0" pivotButton="0" quotePrefix="0" xfId="0"/>
    <xf numFmtId="166" fontId="4" fillId="2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0" fontId="8" fillId="3" borderId="0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5" fillId="2" borderId="1" pivotButton="0" quotePrefix="0" xfId="0"/>
    <xf numFmtId="166" fontId="5" fillId="2" borderId="1" pivotButton="0" quotePrefix="0" xfId="0"/>
    <xf numFmtId="0" fontId="5" fillId="5" borderId="1" pivotButton="0" quotePrefix="0" xfId="0"/>
    <xf numFmtId="166" fontId="5" fillId="5" borderId="1" pivotButton="0" quotePrefix="0" xfId="0"/>
    <xf numFmtId="167" fontId="5" fillId="5" borderId="1" pivotButton="0" quotePrefix="0" xfId="0"/>
    <xf numFmtId="168" fontId="5" fillId="5" borderId="1" pivotButton="0" quotePrefix="0" xfId="0"/>
    <xf numFmtId="169" fontId="5" fillId="5" borderId="1" pivotButton="0" quotePrefix="0" xfId="0"/>
    <xf numFmtId="0" fontId="5" fillId="5" borderId="1" applyAlignment="1" pivotButton="0" quotePrefix="0" xfId="0">
      <alignment horizontal="center"/>
    </xf>
    <xf numFmtId="165" fontId="5" fillId="2" borderId="1" pivotButton="0" quotePrefix="0" xfId="0"/>
    <xf numFmtId="0" fontId="4" fillId="0" borderId="0" pivotButton="0" quotePrefix="0" xfId="0"/>
    <xf numFmtId="170" fontId="4" fillId="2" borderId="0" pivotButton="0" quotePrefix="0" xfId="0"/>
    <xf numFmtId="165" fontId="2" fillId="0" borderId="0" pivotButton="0" quotePrefix="0" xfId="0"/>
    <xf numFmtId="0" fontId="5" fillId="0" borderId="1" pivotButton="0" quotePrefix="0" xfId="0"/>
    <xf numFmtId="166" fontId="4" fillId="5" borderId="1" pivotButton="0" quotePrefix="0" xfId="0"/>
    <xf numFmtId="0" fontId="2" fillId="0" borderId="1" applyAlignment="1" pivotButton="0" quotePrefix="0" xfId="0">
      <alignment vertical="center" wrapText="1"/>
    </xf>
    <xf numFmtId="167" fontId="4" fillId="5" borderId="1" pivotButton="0" quotePrefix="0" xfId="0"/>
    <xf numFmtId="1" fontId="4" fillId="5" borderId="1" pivotButton="0" quotePrefix="0" xfId="0"/>
    <xf numFmtId="171" fontId="4" fillId="5" borderId="1" pivotButton="0" quotePrefix="0" xfId="0"/>
    <xf numFmtId="172" fontId="4" fillId="5" borderId="1" pivotButton="0" quotePrefix="0" xfId="0"/>
    <xf numFmtId="0" fontId="0" fillId="3" borderId="0" pivotButton="0" quotePrefix="0" xfId="0"/>
    <xf numFmtId="173" fontId="8" fillId="3" borderId="0" applyAlignment="1" pivotButton="0" quotePrefix="0" xfId="0">
      <alignment horizontal="center" vertical="center" wrapText="1"/>
    </xf>
    <xf numFmtId="0" fontId="4" fillId="0" borderId="1" pivotButton="0" quotePrefix="0" xfId="0"/>
    <xf numFmtId="0" fontId="5" fillId="2" borderId="0" pivotButton="0" quotePrefix="0" xfId="0"/>
  </cellXfs>
  <cellStyles count="1">
    <cellStyle name="Normal" xfId="0" builtinId="0" hidden="0"/>
  </cellStyles>
  <dxfs count="2">
    <dxf>
      <font>
        <name val="Arial"/>
        <b val="1"/>
        <color rgb="009A3412"/>
      </font>
      <fill>
        <patternFill patternType="solid">
          <fgColor rgb="00F8D7CF"/>
        </patternFill>
      </fill>
    </dxf>
    <dxf>
      <font>
        <name val="Arial"/>
        <b val="1"/>
        <color rgb="00854D0E"/>
      </font>
      <fill>
        <patternFill patternType="solid">
          <fgColor rgb="00FBE9C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Faturamento e resultado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'Ano'!B5</f>
            </strRef>
          </tx>
          <spPr>
            <a:solidFill>
              <a:srgbClr val="C2410C"/>
            </a:solidFill>
            <a:ln>
              <a:prstDash val="solid"/>
            </a:ln>
          </spPr>
          <cat>
            <numRef>
              <f>'Ano'!$C$4:$N$4</f>
            </numRef>
          </cat>
          <val>
            <numRef>
              <f>'Ano'!$C$5:$N$5</f>
            </numRef>
          </val>
        </ser>
        <ser>
          <idx val="1"/>
          <order val="1"/>
          <tx>
            <strRef>
              <f>'Ano'!B10</f>
            </strRef>
          </tx>
          <spPr>
            <a:solidFill>
              <a:srgbClr val="4D4A48"/>
            </a:solidFill>
            <a:ln>
              <a:prstDash val="solid"/>
            </a:ln>
          </spPr>
          <cat>
            <numRef>
              <f>'Ano'!$C$4:$N$4</f>
            </numRef>
          </cat>
          <val>
            <numRef>
              <f>'Ano'!$C$10:$N$10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R$</a:t>
                </a:r>
              </a:p>
            </rich>
          </tx>
        </title>
        <numFmt formatCode="&quot;R$&quot; 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14</row>
      <rowOff>0</rowOff>
    </from>
    <ext cx="79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craton.com.br/servicos/sistemas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C2410C"/>
    <outlinePr summaryBelow="1" summaryRight="1"/>
    <pageSetUpPr/>
  </sheetPr>
  <dimension ref="B2:D5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70" customWidth="1" min="4" max="4"/>
  </cols>
  <sheetData>
    <row r="2">
      <c r="B2" s="1" t="inlineStr">
        <is>
          <t>Planilha de estoque e caixa</t>
        </is>
      </c>
    </row>
    <row r="3" ht="28" customHeight="1">
      <c r="B3" s="2" t="inlineStr">
        <is>
          <t>Estoque, custo médio, margem e fluxo de caixa num arquivo só. Gratuita e sem cadastro, feita pela CRATON Software para pequenos comércios.</t>
        </is>
      </c>
    </row>
    <row r="5">
      <c r="B5" s="3" t="inlineStr">
        <is>
          <t>Antes de começar</t>
        </is>
      </c>
    </row>
    <row r="6">
      <c r="B6" s="4" t="inlineStr">
        <is>
          <t>Data de início da planilha</t>
        </is>
      </c>
      <c r="C6" s="5" t="n">
        <v>46235</v>
      </c>
      <c r="D6" s="4" t="inlineStr">
        <is>
          <t>O dia em que você contou o estoque inicial. Usada para saber há quanto tempo um produto está parado.</t>
        </is>
      </c>
    </row>
    <row r="7">
      <c r="B7" s="4" t="inlineStr">
        <is>
          <t>Saldo em caixa no início (R$)</t>
        </is>
      </c>
      <c r="C7" s="6" t="n">
        <v>3000</v>
      </c>
      <c r="D7" s="4" t="inlineStr">
        <is>
          <t>Quanto havia em dinheiro, conta e Pix da loja nessa data.</t>
        </is>
      </c>
    </row>
    <row r="9">
      <c r="B9" s="3" t="inlineStr">
        <is>
          <t>Como usar, em 5 passos</t>
        </is>
      </c>
    </row>
    <row r="10" ht="30" customHeight="1">
      <c r="B10" s="7" t="inlineStr">
        <is>
          <t>1. Produtos</t>
        </is>
      </c>
      <c r="C10" s="4" t="inlineStr">
        <is>
          <t>Cadastre cada produto com preço de venda, estoque mínimo e o que você já tem hoje (quantidade e custo de cada unidade).</t>
        </is>
      </c>
    </row>
    <row r="11" ht="45" customHeight="1">
      <c r="B11" s="7" t="inlineStr">
        <is>
          <t>2. Movimentações</t>
        </is>
      </c>
      <c r="C11" s="4" t="inlineStr">
        <is>
          <t>Lance cada compra, venda, devolução ou ajuste numa linha. Na venda, se deixar o valor unitário vazio, a planilha usa o preço do cadastro. Venda no cartão de crédito ou compra no boleto: preencha a data em que o dinheiro entra ou sai de fato.</t>
        </is>
      </c>
    </row>
    <row r="12" ht="30" customHeight="1">
      <c r="B12" s="7" t="inlineStr">
        <is>
          <t>3. Despesas</t>
        </is>
      </c>
      <c r="C12" s="4" t="inlineStr">
        <is>
          <t>Lance aluguel, contas, impostos, pró-labore e qualquer outro dinheiro que entra ou sai sem ser compra ou venda de mercadoria. Conta que ainda vai vencer entra como Previsto.</t>
        </is>
      </c>
    </row>
    <row r="13" ht="15" customHeight="1">
      <c r="B13" s="7" t="inlineStr">
        <is>
          <t>4. Resumo</t>
        </is>
      </c>
      <c r="C13" s="4" t="inlineStr">
        <is>
          <t>Escolha o mês e veja faturamento, lucro, caixa e estoque.</t>
        </is>
      </c>
    </row>
    <row r="14" ht="30" customHeight="1">
      <c r="B14" s="7" t="inlineStr">
        <is>
          <t>5. Um fato, uma linha</t>
        </is>
      </c>
      <c r="C14" s="4" t="inlineStr">
        <is>
          <t>Você nunca digita a mesma venda duas vezes: ela baixa o estoque, entra no caixa e calcula o lucro sozinha.</t>
        </is>
      </c>
    </row>
    <row r="16">
      <c r="B16" s="3" t="inlineStr">
        <is>
          <t>Os dados de exemplo</t>
        </is>
      </c>
    </row>
    <row r="17" ht="30" customHeight="1">
      <c r="B17" s="7" t="inlineStr">
        <is>
          <t>Loja fictícia</t>
        </is>
      </c>
      <c r="C17" s="4" t="inlineStr">
        <is>
          <t>A planilha vem preenchida com uma loja inventada de presentes e decoração, de agosto a outubro de 2026, para você ver tudo funcionando antes de usar.</t>
        </is>
      </c>
    </row>
    <row r="18" ht="30" customHeight="1">
      <c r="B18" s="7" t="inlineStr">
        <is>
          <t>Para começar a sua</t>
        </is>
      </c>
      <c r="C18" s="4" t="inlineStr">
        <is>
          <t>Apague só as células amarelas das abas Produtos, Movimentações e Despesas (selecione e aperte Delete) e troque as duas informações acima. As fórmulas ficam onde estão.</t>
        </is>
      </c>
    </row>
    <row r="20">
      <c r="B20" s="3" t="inlineStr">
        <is>
          <t>O que cada número quer dizer</t>
        </is>
      </c>
    </row>
    <row r="21" ht="30" customHeight="1">
      <c r="B21" s="7" t="inlineStr">
        <is>
          <t>Custo médio</t>
        </is>
      </c>
      <c r="C21" s="4" t="inlineStr">
        <is>
          <t>O custo de uma unidade, considerando o estoque inicial e todas as compras do ano. Se você comprou 10 unidades a R$ 10 e depois 10 a R$ 12, o custo médio é R$ 11.</t>
        </is>
      </c>
    </row>
    <row r="22" ht="30" customHeight="1">
      <c r="B22" s="7" t="inlineStr">
        <is>
          <t>CMV</t>
        </is>
      </c>
      <c r="C22" s="4" t="inlineStr">
        <is>
          <t>Custo da mercadoria vendida: quanto custaram, pelo custo médio, os produtos que saíram vendidos no período.</t>
        </is>
      </c>
    </row>
    <row r="23" ht="15" customHeight="1">
      <c r="B23" s="7" t="inlineStr">
        <is>
          <t>Lucro bruto</t>
        </is>
      </c>
      <c r="C23" s="4" t="inlineStr">
        <is>
          <t>Faturamento menos CMV. É o que sobra das vendas antes de pagar as despesas da loja.</t>
        </is>
      </c>
    </row>
    <row r="24" ht="30" customHeight="1">
      <c r="B24" s="7" t="inlineStr">
        <is>
          <t>Margem</t>
        </is>
      </c>
      <c r="C24" s="4" t="inlineStr">
        <is>
          <t>O lucro bruto em porcentagem do preço. Margem de 60% quer dizer que, de cada R$ 100 vendidos, R$ 60 sobram para pagar as despesas e virar lucro.</t>
        </is>
      </c>
    </row>
    <row r="25" ht="30" customHeight="1">
      <c r="B25" s="7" t="inlineStr">
        <is>
          <t>Markup</t>
        </is>
      </c>
      <c r="C25" s="4" t="inlineStr">
        <is>
          <t>Quantas vezes o preço de venda é maior que o custo. Markup 2,5x: o produto que custou R$ 10 é vendido por R$ 25.</t>
        </is>
      </c>
    </row>
    <row r="26" ht="30" customHeight="1">
      <c r="B26" s="7" t="inlineStr">
        <is>
          <t>Resultado do mês</t>
        </is>
      </c>
      <c r="C26" s="4" t="inlineStr">
        <is>
          <t>Lucro bruto menos despesas. Aporte, empréstimo e retirada do dono mexem no caixa, mas não entram no resultado.</t>
        </is>
      </c>
    </row>
    <row r="27" ht="30" customHeight="1">
      <c r="B27" s="7" t="inlineStr">
        <is>
          <t>Caixa</t>
        </is>
      </c>
      <c r="C27" s="4" t="inlineStr">
        <is>
          <t>O dinheiro que de fato entrou e saiu no mês. A venda no crédito entra no caixa na data do dinheiro, não na data da venda. Por isso lucro e caixa quase nunca são iguais.</t>
        </is>
      </c>
    </row>
    <row r="28" ht="30" customHeight="1">
      <c r="B28" s="7" t="inlineStr">
        <is>
          <t>Estoque mínimo</t>
        </is>
      </c>
      <c r="C28" s="4" t="inlineStr">
        <is>
          <t>A quantidade que segura as vendas enquanto a reposição não chega. Quando o saldo chega nele, a situação do produto vira Repor.</t>
        </is>
      </c>
    </row>
    <row r="29" ht="30" customHeight="1">
      <c r="B29" s="7" t="inlineStr">
        <is>
          <t>Curva ABC</t>
        </is>
      </c>
      <c r="C29" s="4" t="inlineStr">
        <is>
          <t>Os produtos A somam os primeiros 80% do faturamento do ano; os B, os 15% seguintes; os C, o resto. Os A merecem atenção primeiro.</t>
        </is>
      </c>
    </row>
    <row r="30" ht="30" customHeight="1">
      <c r="B30" s="7" t="inlineStr">
        <is>
          <t>Cobertura</t>
        </is>
      </c>
      <c r="C30" s="4" t="inlineStr">
        <is>
          <t>Quantos meses de venda o estoque atual aguenta. Estoque que cobre muitos meses é dinheiro parado na prateleira.</t>
        </is>
      </c>
    </row>
    <row r="31" ht="30" customHeight="1">
      <c r="B31" s="7" t="inlineStr">
        <is>
          <t>Giro</t>
        </is>
      </c>
      <c r="C31" s="4" t="inlineStr">
        <is>
          <t>Quantas vezes no ano o estoque se renova. É uma aproximação, feita com a média entre o estoque inicial e o atual.</t>
        </is>
      </c>
    </row>
    <row r="33">
      <c r="B33" s="3" t="inlineStr">
        <is>
          <t>Limites, ditos com franqueza</t>
        </is>
      </c>
    </row>
    <row r="34" ht="45" customHeight="1">
      <c r="B34" s="7" t="inlineStr">
        <is>
          <t>Um arquivo por ano</t>
        </is>
      </c>
      <c r="C34" s="4" t="inlineStr">
        <is>
          <t>O custo médio considera o ano inteiro, então uma compra mais cara em dezembro também muda o lucro calculado de agosto. No ano seguinte, comece um arquivo novo com o saldo e o custo médio atuais como estoque inicial.</t>
        </is>
      </c>
    </row>
    <row r="35" ht="15" customHeight="1">
      <c r="B35" s="7" t="inlineStr">
        <is>
          <t>Capacidade</t>
        </is>
      </c>
      <c r="C35" s="4" t="inlineStr">
        <is>
          <t>Cabem 500 produtos, 3.000 movimentações e 1.000 despesas.</t>
        </is>
      </c>
    </row>
    <row r="36" ht="30" customHeight="1">
      <c r="B36" s="7" t="inlineStr">
        <is>
          <t>Nome único</t>
        </is>
      </c>
      <c r="C36" s="4" t="inlineStr">
        <is>
          <t>O nome do produto não pode se repetir: é por ele que a planilha encontra tudo. Se repetir, a situação mostra Nome repetido.</t>
        </is>
      </c>
    </row>
    <row r="37" ht="15" customHeight="1">
      <c r="B37" s="7" t="inlineStr">
        <is>
          <t>Programas</t>
        </is>
      </c>
      <c r="C37" s="4" t="inlineStr">
        <is>
          <t>Funciona no Excel 2010 ou mais novo, no Google Planilhas e no LibreOffice. Não tem macro.</t>
        </is>
      </c>
    </row>
    <row r="39">
      <c r="B39" s="3" t="inlineStr">
        <is>
          <t>Sinais de que a planilha já não dá conta</t>
        </is>
      </c>
    </row>
    <row r="40" ht="15" customHeight="1">
      <c r="B40" s="7" t="inlineStr">
        <is>
          <t>1</t>
        </is>
      </c>
      <c r="C40" s="4" t="inlineStr">
        <is>
          <t>Duas pessoas precisam lançar ao mesmo tempo, e uma apaga o que a outra fez.</t>
        </is>
      </c>
    </row>
    <row r="41" ht="15" customHeight="1">
      <c r="B41" s="7" t="inlineStr">
        <is>
          <t>2</t>
        </is>
      </c>
      <c r="C41" s="4" t="inlineStr">
        <is>
          <t>Ninguém consegue dizer quem mudou um número, nem quando.</t>
        </is>
      </c>
    </row>
    <row r="42" ht="15" customHeight="1">
      <c r="B42" s="7" t="inlineStr">
        <is>
          <t>3</t>
        </is>
      </c>
      <c r="C42" s="4" t="inlineStr">
        <is>
          <t>A nota fiscal é emitida em outro lugar, e a venda acaba digitada duas vezes.</t>
        </is>
      </c>
    </row>
    <row r="43" ht="15" customHeight="1">
      <c r="B43" s="7" t="inlineStr">
        <is>
          <t>4</t>
        </is>
      </c>
      <c r="C43" s="4" t="inlineStr">
        <is>
          <t>A contagem da prateleira não bate com o saldo, e não dá para saber onde a diferença começou.</t>
        </is>
      </c>
    </row>
    <row r="44" ht="15" customHeight="1">
      <c r="B44" s="7" t="inlineStr">
        <is>
          <t>5</t>
        </is>
      </c>
      <c r="C44" s="4" t="inlineStr">
        <is>
          <t>A venda acontece no balcão ou no celular, longe do computador onde a planilha está.</t>
        </is>
      </c>
    </row>
    <row r="45" ht="15" customHeight="1">
      <c r="B45" s="7" t="inlineStr">
        <is>
          <t>6</t>
        </is>
      </c>
      <c r="C45" s="4" t="inlineStr">
        <is>
          <t>O arquivo mora num computador só, sem cópia em outro lugar.</t>
        </is>
      </c>
    </row>
    <row r="46">
      <c r="B46" s="8" t="inlineStr">
        <is>
          <t>Quando dois ou mais aparecem juntos, a planilha virou o gargalo. É a conversa que a CRATON tem com quem chega até aqui.</t>
        </is>
      </c>
    </row>
    <row r="48">
      <c r="B48" s="9" t="inlineStr">
        <is>
          <t>craton.com.br/servicos/sistemas</t>
        </is>
      </c>
    </row>
    <row r="50">
      <c r="B50" s="10" t="inlineStr">
        <is>
          <t>Uso livre: copie, adapte e compartilhe. CRATON Software · craton.com.br</t>
        </is>
      </c>
    </row>
  </sheetData>
  <mergeCells count="30">
    <mergeCell ref="C34:D34"/>
    <mergeCell ref="C24:D24"/>
    <mergeCell ref="C30:D30"/>
    <mergeCell ref="C42:D42"/>
    <mergeCell ref="C14:D14"/>
    <mergeCell ref="C45:D45"/>
    <mergeCell ref="C26:D26"/>
    <mergeCell ref="C35:D35"/>
    <mergeCell ref="C29:D29"/>
    <mergeCell ref="C10:D10"/>
    <mergeCell ref="C25:D25"/>
    <mergeCell ref="C41:D41"/>
    <mergeCell ref="C44:D44"/>
    <mergeCell ref="C22:D22"/>
    <mergeCell ref="C40:D40"/>
    <mergeCell ref="C31:D31"/>
    <mergeCell ref="C43:D43"/>
    <mergeCell ref="C12:D12"/>
    <mergeCell ref="C21:D21"/>
    <mergeCell ref="C11:D11"/>
    <mergeCell ref="C27:D27"/>
    <mergeCell ref="C36:D36"/>
    <mergeCell ref="C17:D17"/>
    <mergeCell ref="C23:D23"/>
    <mergeCell ref="B3:D3"/>
    <mergeCell ref="B46:D46"/>
    <mergeCell ref="C37:D37"/>
    <mergeCell ref="C28:D28"/>
    <mergeCell ref="C13:D13"/>
    <mergeCell ref="C18:D18"/>
  </mergeCells>
  <hyperlinks>
    <hyperlink xmlns:r="http://schemas.openxmlformats.org/officeDocument/2006/relationships" ref="B4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D2A28"/>
    <outlinePr summaryBelow="1" summaryRight="1"/>
    <pageSetUpPr/>
  </sheetPr>
  <dimension ref="A1:U5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  <col width="14" customWidth="1" min="3" max="3"/>
    <col width="13" customWidth="1" min="4" max="4"/>
    <col width="10" customWidth="1" min="5" max="5"/>
    <col width="11" customWidth="1" min="6" max="6"/>
    <col width="15" customWidth="1" min="7" max="7"/>
    <col width="10" customWidth="1" min="8" max="8"/>
    <col width="10" customWidth="1" min="9" max="9"/>
    <col width="10" customWidth="1" min="10" max="10"/>
    <col width="10" customWidth="1" min="11" max="11"/>
    <col width="12" customWidth="1" min="12" max="12"/>
    <col width="14" customWidth="1" min="13" max="13"/>
    <col width="13" customWidth="1" min="14" max="14"/>
    <col width="10" customWidth="1" min="15" max="15"/>
    <col width="9" customWidth="1" min="16" max="16"/>
    <col width="12" customWidth="1" min="17" max="17"/>
    <col width="14" customWidth="1" min="18" max="18"/>
    <col width="14" customWidth="1" min="19" max="19"/>
    <col width="14" customWidth="1" min="20" max="20"/>
    <col width="8" customWidth="1" min="21" max="21"/>
  </cols>
  <sheetData>
    <row r="1">
      <c r="A1" s="11" t="inlineStr">
        <is>
          <t>Produtos</t>
        </is>
      </c>
    </row>
    <row r="2">
      <c r="A2" s="10" t="inlineStr">
        <is>
          <t>Um produto por linha. O nome não pode se repetir. Ordem livre.</t>
        </is>
      </c>
    </row>
    <row r="3">
      <c r="A3" s="10" t="inlineStr">
        <is>
          <t>Amarelo: você digita.   Cinza: a planilha calcula, não escreva por cima.</t>
        </is>
      </c>
    </row>
    <row r="5" ht="42" customHeight="1">
      <c r="A5" s="12" t="inlineStr">
        <is>
          <t>Código (opcional)</t>
        </is>
      </c>
      <c r="B5" s="12" t="inlineStr">
        <is>
          <t>Produto</t>
        </is>
      </c>
      <c r="C5" s="12" t="inlineStr">
        <is>
          <t>Categoria</t>
        </is>
      </c>
      <c r="D5" s="12" t="inlineStr">
        <is>
          <t>Preço de venda (R$)</t>
        </is>
      </c>
      <c r="E5" s="12" t="inlineStr">
        <is>
          <t>Estoque mínimo</t>
        </is>
      </c>
      <c r="F5" s="12" t="inlineStr">
        <is>
          <t>Estoque inicial (qtd)</t>
        </is>
      </c>
      <c r="G5" s="12" t="inlineStr">
        <is>
          <t>Custo unitário do estoque inicial (R$)</t>
        </is>
      </c>
      <c r="H5" s="13" t="inlineStr">
        <is>
          <t>Compras (qtd)</t>
        </is>
      </c>
      <c r="I5" s="13" t="inlineStr">
        <is>
          <t>Vendas (qtd)</t>
        </is>
      </c>
      <c r="J5" s="13" t="inlineStr">
        <is>
          <t>Ajustes (qtd)</t>
        </is>
      </c>
      <c r="K5" s="13" t="inlineStr">
        <is>
          <t>Saldo atual</t>
        </is>
      </c>
      <c r="L5" s="13" t="inlineStr">
        <is>
          <t>Custo médio (R$)</t>
        </is>
      </c>
      <c r="M5" s="13" t="inlineStr">
        <is>
          <t>Valor em estoque (R$)</t>
        </is>
      </c>
      <c r="N5" s="13" t="inlineStr">
        <is>
          <t>Margem por unidade (R$)</t>
        </is>
      </c>
      <c r="O5" s="13" t="inlineStr">
        <is>
          <t>Margem (%)</t>
        </is>
      </c>
      <c r="P5" s="13" t="inlineStr">
        <is>
          <t>Markup</t>
        </is>
      </c>
      <c r="Q5" s="13" t="inlineStr">
        <is>
          <t>Última venda</t>
        </is>
      </c>
      <c r="R5" s="13" t="inlineStr">
        <is>
          <t>Situação</t>
        </is>
      </c>
      <c r="S5" s="13" t="inlineStr">
        <is>
          <t>Vendido no ano (R$)</t>
        </is>
      </c>
      <c r="T5" s="13" t="inlineStr">
        <is>
          <t>Lucro bruto no ano (R$)</t>
        </is>
      </c>
      <c r="U5" s="13" t="inlineStr">
        <is>
          <t>Curva ABC</t>
        </is>
      </c>
    </row>
    <row r="6">
      <c r="A6" s="14" t="inlineStr">
        <is>
          <t>P001</t>
        </is>
      </c>
      <c r="B6" s="14" t="inlineStr">
        <is>
          <t>Vela aromática 200g</t>
        </is>
      </c>
      <c r="C6" s="14" t="inlineStr">
        <is>
          <t>Decoração</t>
        </is>
      </c>
      <c r="D6" s="15" t="n">
        <v>49.9</v>
      </c>
      <c r="E6" s="14" t="n">
        <v>5</v>
      </c>
      <c r="F6" s="14" t="n">
        <v>12</v>
      </c>
      <c r="G6" s="15" t="n">
        <v>18</v>
      </c>
      <c r="H6" s="16">
        <f>IF($B6="","",SUMIFS('Movimentações'!$D$6:$D$3005,'Movimentações'!$C$6:$C$3005,$B6,'Movimentações'!$B$6:$B$3005,"Compra"))</f>
        <v/>
      </c>
      <c r="I6" s="16">
        <f>IF($B6="","",SUMIFS('Movimentações'!$D$6:$D$3005,'Movimentações'!$C$6:$C$3005,$B6,'Movimentações'!$B$6:$B$3005,"Venda")-SUMIFS('Movimentações'!$D$6:$D$3005,'Movimentações'!$C$6:$C$3005,$B6,'Movimentações'!$B$6:$B$3005,"Devolução de venda"))</f>
        <v/>
      </c>
      <c r="J6" s="16">
        <f>IF($B6="","",SUMIFS('Movimentações'!$D$6:$D$3005,'Movimentações'!$C$6:$C$3005,$B6,'Movimentações'!$B$6:$B$3005,"Ajuste para mais")-SUMIFS('Movimentações'!$D$6:$D$3005,'Movimentações'!$C$6:$C$3005,$B6,'Movimentações'!$B$6:$B$3005,"Ajuste para menos"))</f>
        <v/>
      </c>
      <c r="K6" s="16">
        <f>IF($B6="","",N(F6)+H6-I6+J6)</f>
        <v/>
      </c>
      <c r="L6" s="17">
        <f>IF($B6="","",IF(N(F6)+H6=0,0,(N(F6)*N(G6)+SUMIFS('Movimentações'!$I$6:$I$3005,'Movimentações'!$C$6:$C$3005,$B6,'Movimentações'!$B$6:$B$3005,"Compra"))/(N(F6)+H6)))</f>
        <v/>
      </c>
      <c r="M6" s="17">
        <f>IF($B6="","",MAX(K6,0)*L6)</f>
        <v/>
      </c>
      <c r="N6" s="17">
        <f>IF(OR($B6="",N(D6)=0),"",D6-L6)</f>
        <v/>
      </c>
      <c r="O6" s="18">
        <f>IF(OR($B6="",N(D6)=0),"",(D6-L6)/D6)</f>
        <v/>
      </c>
      <c r="P6" s="19">
        <f>IF(OR($B6="",N(D6)=0,N(L6)=0),"",D6/L6)</f>
        <v/>
      </c>
      <c r="Q6" s="20">
        <f>IF($B6="","",SUMPRODUCT(MAX(('Movimentações'!$C$6:$C$3005=$B6)*('Movimentações'!$B$6:$B$3005="Venda")*'Movimentações'!$A$6:$A$3005)))</f>
        <v/>
      </c>
      <c r="R6" s="21">
        <f>IF($B6="","",IF(COUNTIF($B$6:$B$505,$B6)&gt;1,"Nome repetido",IF(K6&lt;=0,"Sem estoque",IF(K6&lt;=N(E6),"Repor",IF(TODAY()-MAX(Q6,SUMPRODUCT(MAX(('Movimentações'!$C$6:$C$3005=$B6)*('Movimentações'!$B$6:$B$3005="Compra")*'Movimentações'!$A$6:$A$3005)),'Comece aqui'!$C$6)&gt;60,"Parado","OK")))))</f>
        <v/>
      </c>
      <c r="S6" s="17">
        <f>IF($B6="","",SUMIFS('Movimentações'!$I$6:$I$3005,'Movimentações'!$C$6:$C$3005,$B6,'Movimentações'!$B$6:$B$3005,"Venda")-SUMIFS('Movimentações'!$I$6:$I$3005,'Movimentações'!$C$6:$C$3005,$B6,'Movimentações'!$B$6:$B$3005,"Devolução de venda"))</f>
        <v/>
      </c>
      <c r="T6" s="17">
        <f>IF($B6="","",SUMIFS('Movimentações'!$K$6:$K$3005,'Movimentações'!$C$6:$C$3005,$B6))</f>
        <v/>
      </c>
      <c r="U6" s="21">
        <f>IF(OR($B6="",N(S6)&lt;=0),"",IF(SUMIF($S$6:$S$505,"&gt;"&amp;S6)/SUM($S$6:$S$505)&lt;0.8,"A",IF(SUMIF($S$6:$S$505,"&gt;"&amp;S6)/SUM($S$6:$S$505)&lt;0.95,"B","C")))</f>
        <v/>
      </c>
    </row>
    <row r="7">
      <c r="A7" s="14" t="inlineStr">
        <is>
          <t>P002</t>
        </is>
      </c>
      <c r="B7" s="14" t="inlineStr">
        <is>
          <t>Difusor de varetas 250ml</t>
        </is>
      </c>
      <c r="C7" s="14" t="inlineStr">
        <is>
          <t>Decoração</t>
        </is>
      </c>
      <c r="D7" s="15" t="n">
        <v>69.90000000000001</v>
      </c>
      <c r="E7" s="14" t="n">
        <v>4</v>
      </c>
      <c r="F7" s="14" t="n">
        <v>8</v>
      </c>
      <c r="G7" s="15" t="n">
        <v>27.5</v>
      </c>
      <c r="H7" s="16">
        <f>IF($B7="","",SUMIFS('Movimentações'!$D$6:$D$3005,'Movimentações'!$C$6:$C$3005,$B7,'Movimentações'!$B$6:$B$3005,"Compra"))</f>
        <v/>
      </c>
      <c r="I7" s="16">
        <f>IF($B7="","",SUMIFS('Movimentações'!$D$6:$D$3005,'Movimentações'!$C$6:$C$3005,$B7,'Movimentações'!$B$6:$B$3005,"Venda")-SUMIFS('Movimentações'!$D$6:$D$3005,'Movimentações'!$C$6:$C$3005,$B7,'Movimentações'!$B$6:$B$3005,"Devolução de venda"))</f>
        <v/>
      </c>
      <c r="J7" s="16">
        <f>IF($B7="","",SUMIFS('Movimentações'!$D$6:$D$3005,'Movimentações'!$C$6:$C$3005,$B7,'Movimentações'!$B$6:$B$3005,"Ajuste para mais")-SUMIFS('Movimentações'!$D$6:$D$3005,'Movimentações'!$C$6:$C$3005,$B7,'Movimentações'!$B$6:$B$3005,"Ajuste para menos"))</f>
        <v/>
      </c>
      <c r="K7" s="16">
        <f>IF($B7="","",N(F7)+H7-I7+J7)</f>
        <v/>
      </c>
      <c r="L7" s="17">
        <f>IF($B7="","",IF(N(F7)+H7=0,0,(N(F7)*N(G7)+SUMIFS('Movimentações'!$I$6:$I$3005,'Movimentações'!$C$6:$C$3005,$B7,'Movimentações'!$B$6:$B$3005,"Compra"))/(N(F7)+H7)))</f>
        <v/>
      </c>
      <c r="M7" s="17">
        <f>IF($B7="","",MAX(K7,0)*L7)</f>
        <v/>
      </c>
      <c r="N7" s="17">
        <f>IF(OR($B7="",N(D7)=0),"",D7-L7)</f>
        <v/>
      </c>
      <c r="O7" s="18">
        <f>IF(OR($B7="",N(D7)=0),"",(D7-L7)/D7)</f>
        <v/>
      </c>
      <c r="P7" s="19">
        <f>IF(OR($B7="",N(D7)=0,N(L7)=0),"",D7/L7)</f>
        <v/>
      </c>
      <c r="Q7" s="20">
        <f>IF($B7="","",SUMPRODUCT(MAX(('Movimentações'!$C$6:$C$3005=$B7)*('Movimentações'!$B$6:$B$3005="Venda")*'Movimentações'!$A$6:$A$3005)))</f>
        <v/>
      </c>
      <c r="R7" s="21">
        <f>IF($B7="","",IF(COUNTIF($B$6:$B$505,$B7)&gt;1,"Nome repetido",IF(K7&lt;=0,"Sem estoque",IF(K7&lt;=N(E7),"Repor",IF(TODAY()-MAX(Q7,SUMPRODUCT(MAX(('Movimentações'!$C$6:$C$3005=$B7)*('Movimentações'!$B$6:$B$3005="Compra")*'Movimentações'!$A$6:$A$3005)),'Comece aqui'!$C$6)&gt;60,"Parado","OK")))))</f>
        <v/>
      </c>
      <c r="S7" s="17">
        <f>IF($B7="","",SUMIFS('Movimentações'!$I$6:$I$3005,'Movimentações'!$C$6:$C$3005,$B7,'Movimentações'!$B$6:$B$3005,"Venda")-SUMIFS('Movimentações'!$I$6:$I$3005,'Movimentações'!$C$6:$C$3005,$B7,'Movimentações'!$B$6:$B$3005,"Devolução de venda"))</f>
        <v/>
      </c>
      <c r="T7" s="17">
        <f>IF($B7="","",SUMIFS('Movimentações'!$K$6:$K$3005,'Movimentações'!$C$6:$C$3005,$B7))</f>
        <v/>
      </c>
      <c r="U7" s="21">
        <f>IF(OR($B7="",N(S7)&lt;=0),"",IF(SUMIF($S$6:$S$505,"&gt;"&amp;S7)/SUM($S$6:$S$505)&lt;0.8,"A",IF(SUMIF($S$6:$S$505,"&gt;"&amp;S7)/SUM($S$6:$S$505)&lt;0.95,"B","C")))</f>
        <v/>
      </c>
    </row>
    <row r="8">
      <c r="A8" s="14" t="inlineStr">
        <is>
          <t>P003</t>
        </is>
      </c>
      <c r="B8" s="14" t="inlineStr">
        <is>
          <t>Vaso de cerâmica médio</t>
        </is>
      </c>
      <c r="C8" s="14" t="inlineStr">
        <is>
          <t>Decoração</t>
        </is>
      </c>
      <c r="D8" s="15" t="n">
        <v>89.90000000000001</v>
      </c>
      <c r="E8" s="14" t="n">
        <v>3</v>
      </c>
      <c r="F8" s="14" t="n">
        <v>6</v>
      </c>
      <c r="G8" s="15" t="n">
        <v>38</v>
      </c>
      <c r="H8" s="16">
        <f>IF($B8="","",SUMIFS('Movimentações'!$D$6:$D$3005,'Movimentações'!$C$6:$C$3005,$B8,'Movimentações'!$B$6:$B$3005,"Compra"))</f>
        <v/>
      </c>
      <c r="I8" s="16">
        <f>IF($B8="","",SUMIFS('Movimentações'!$D$6:$D$3005,'Movimentações'!$C$6:$C$3005,$B8,'Movimentações'!$B$6:$B$3005,"Venda")-SUMIFS('Movimentações'!$D$6:$D$3005,'Movimentações'!$C$6:$C$3005,$B8,'Movimentações'!$B$6:$B$3005,"Devolução de venda"))</f>
        <v/>
      </c>
      <c r="J8" s="16">
        <f>IF($B8="","",SUMIFS('Movimentações'!$D$6:$D$3005,'Movimentações'!$C$6:$C$3005,$B8,'Movimentações'!$B$6:$B$3005,"Ajuste para mais")-SUMIFS('Movimentações'!$D$6:$D$3005,'Movimentações'!$C$6:$C$3005,$B8,'Movimentações'!$B$6:$B$3005,"Ajuste para menos"))</f>
        <v/>
      </c>
      <c r="K8" s="16">
        <f>IF($B8="","",N(F8)+H8-I8+J8)</f>
        <v/>
      </c>
      <c r="L8" s="17">
        <f>IF($B8="","",IF(N(F8)+H8=0,0,(N(F8)*N(G8)+SUMIFS('Movimentações'!$I$6:$I$3005,'Movimentações'!$C$6:$C$3005,$B8,'Movimentações'!$B$6:$B$3005,"Compra"))/(N(F8)+H8)))</f>
        <v/>
      </c>
      <c r="M8" s="17">
        <f>IF($B8="","",MAX(K8,0)*L8)</f>
        <v/>
      </c>
      <c r="N8" s="17">
        <f>IF(OR($B8="",N(D8)=0),"",D8-L8)</f>
        <v/>
      </c>
      <c r="O8" s="18">
        <f>IF(OR($B8="",N(D8)=0),"",(D8-L8)/D8)</f>
        <v/>
      </c>
      <c r="P8" s="19">
        <f>IF(OR($B8="",N(D8)=0,N(L8)=0),"",D8/L8)</f>
        <v/>
      </c>
      <c r="Q8" s="20">
        <f>IF($B8="","",SUMPRODUCT(MAX(('Movimentações'!$C$6:$C$3005=$B8)*('Movimentações'!$B$6:$B$3005="Venda")*'Movimentações'!$A$6:$A$3005)))</f>
        <v/>
      </c>
      <c r="R8" s="21">
        <f>IF($B8="","",IF(COUNTIF($B$6:$B$505,$B8)&gt;1,"Nome repetido",IF(K8&lt;=0,"Sem estoque",IF(K8&lt;=N(E8),"Repor",IF(TODAY()-MAX(Q8,SUMPRODUCT(MAX(('Movimentações'!$C$6:$C$3005=$B8)*('Movimentações'!$B$6:$B$3005="Compra")*'Movimentações'!$A$6:$A$3005)),'Comece aqui'!$C$6)&gt;60,"Parado","OK")))))</f>
        <v/>
      </c>
      <c r="S8" s="17">
        <f>IF($B8="","",SUMIFS('Movimentações'!$I$6:$I$3005,'Movimentações'!$C$6:$C$3005,$B8,'Movimentações'!$B$6:$B$3005,"Venda")-SUMIFS('Movimentações'!$I$6:$I$3005,'Movimentações'!$C$6:$C$3005,$B8,'Movimentações'!$B$6:$B$3005,"Devolução de venda"))</f>
        <v/>
      </c>
      <c r="T8" s="17">
        <f>IF($B8="","",SUMIFS('Movimentações'!$K$6:$K$3005,'Movimentações'!$C$6:$C$3005,$B8))</f>
        <v/>
      </c>
      <c r="U8" s="21">
        <f>IF(OR($B8="",N(S8)&lt;=0),"",IF(SUMIF($S$6:$S$505,"&gt;"&amp;S8)/SUM($S$6:$S$505)&lt;0.8,"A",IF(SUMIF($S$6:$S$505,"&gt;"&amp;S8)/SUM($S$6:$S$505)&lt;0.95,"B","C")))</f>
        <v/>
      </c>
    </row>
    <row r="9">
      <c r="A9" s="14" t="inlineStr">
        <is>
          <t>P004</t>
        </is>
      </c>
      <c r="B9" s="14" t="inlineStr">
        <is>
          <t>Porta-retrato 15x21</t>
        </is>
      </c>
      <c r="C9" s="14" t="inlineStr">
        <is>
          <t>Decoração</t>
        </is>
      </c>
      <c r="D9" s="15" t="n">
        <v>39.9</v>
      </c>
      <c r="E9" s="14" t="n">
        <v>5</v>
      </c>
      <c r="F9" s="14" t="n">
        <v>10</v>
      </c>
      <c r="G9" s="15" t="n">
        <v>14</v>
      </c>
      <c r="H9" s="16">
        <f>IF($B9="","",SUMIFS('Movimentações'!$D$6:$D$3005,'Movimentações'!$C$6:$C$3005,$B9,'Movimentações'!$B$6:$B$3005,"Compra"))</f>
        <v/>
      </c>
      <c r="I9" s="16">
        <f>IF($B9="","",SUMIFS('Movimentações'!$D$6:$D$3005,'Movimentações'!$C$6:$C$3005,$B9,'Movimentações'!$B$6:$B$3005,"Venda")-SUMIFS('Movimentações'!$D$6:$D$3005,'Movimentações'!$C$6:$C$3005,$B9,'Movimentações'!$B$6:$B$3005,"Devolução de venda"))</f>
        <v/>
      </c>
      <c r="J9" s="16">
        <f>IF($B9="","",SUMIFS('Movimentações'!$D$6:$D$3005,'Movimentações'!$C$6:$C$3005,$B9,'Movimentações'!$B$6:$B$3005,"Ajuste para mais")-SUMIFS('Movimentações'!$D$6:$D$3005,'Movimentações'!$C$6:$C$3005,$B9,'Movimentações'!$B$6:$B$3005,"Ajuste para menos"))</f>
        <v/>
      </c>
      <c r="K9" s="16">
        <f>IF($B9="","",N(F9)+H9-I9+J9)</f>
        <v/>
      </c>
      <c r="L9" s="17">
        <f>IF($B9="","",IF(N(F9)+H9=0,0,(N(F9)*N(G9)+SUMIFS('Movimentações'!$I$6:$I$3005,'Movimentações'!$C$6:$C$3005,$B9,'Movimentações'!$B$6:$B$3005,"Compra"))/(N(F9)+H9)))</f>
        <v/>
      </c>
      <c r="M9" s="17">
        <f>IF($B9="","",MAX(K9,0)*L9)</f>
        <v/>
      </c>
      <c r="N9" s="17">
        <f>IF(OR($B9="",N(D9)=0),"",D9-L9)</f>
        <v/>
      </c>
      <c r="O9" s="18">
        <f>IF(OR($B9="",N(D9)=0),"",(D9-L9)/D9)</f>
        <v/>
      </c>
      <c r="P9" s="19">
        <f>IF(OR($B9="",N(D9)=0,N(L9)=0),"",D9/L9)</f>
        <v/>
      </c>
      <c r="Q9" s="20">
        <f>IF($B9="","",SUMPRODUCT(MAX(('Movimentações'!$C$6:$C$3005=$B9)*('Movimentações'!$B$6:$B$3005="Venda")*'Movimentações'!$A$6:$A$3005)))</f>
        <v/>
      </c>
      <c r="R9" s="21">
        <f>IF($B9="","",IF(COUNTIF($B$6:$B$505,$B9)&gt;1,"Nome repetido",IF(K9&lt;=0,"Sem estoque",IF(K9&lt;=N(E9),"Repor",IF(TODAY()-MAX(Q9,SUMPRODUCT(MAX(('Movimentações'!$C$6:$C$3005=$B9)*('Movimentações'!$B$6:$B$3005="Compra")*'Movimentações'!$A$6:$A$3005)),'Comece aqui'!$C$6)&gt;60,"Parado","OK")))))</f>
        <v/>
      </c>
      <c r="S9" s="17">
        <f>IF($B9="","",SUMIFS('Movimentações'!$I$6:$I$3005,'Movimentações'!$C$6:$C$3005,$B9,'Movimentações'!$B$6:$B$3005,"Venda")-SUMIFS('Movimentações'!$I$6:$I$3005,'Movimentações'!$C$6:$C$3005,$B9,'Movimentações'!$B$6:$B$3005,"Devolução de venda"))</f>
        <v/>
      </c>
      <c r="T9" s="17">
        <f>IF($B9="","",SUMIFS('Movimentações'!$K$6:$K$3005,'Movimentações'!$C$6:$C$3005,$B9))</f>
        <v/>
      </c>
      <c r="U9" s="21">
        <f>IF(OR($B9="",N(S9)&lt;=0),"",IF(SUMIF($S$6:$S$505,"&gt;"&amp;S9)/SUM($S$6:$S$505)&lt;0.8,"A",IF(SUMIF($S$6:$S$505,"&gt;"&amp;S9)/SUM($S$6:$S$505)&lt;0.95,"B","C")))</f>
        <v/>
      </c>
    </row>
    <row r="10">
      <c r="A10" s="14" t="inlineStr">
        <is>
          <t>P005</t>
        </is>
      </c>
      <c r="B10" s="14" t="inlineStr">
        <is>
          <t>Almofada de linho 45x45</t>
        </is>
      </c>
      <c r="C10" s="14" t="inlineStr">
        <is>
          <t>Têxtil</t>
        </is>
      </c>
      <c r="D10" s="15" t="n">
        <v>79.90000000000001</v>
      </c>
      <c r="E10" s="14" t="n">
        <v>4</v>
      </c>
      <c r="F10" s="14" t="n">
        <v>8</v>
      </c>
      <c r="G10" s="15" t="n">
        <v>31</v>
      </c>
      <c r="H10" s="16">
        <f>IF($B10="","",SUMIFS('Movimentações'!$D$6:$D$3005,'Movimentações'!$C$6:$C$3005,$B10,'Movimentações'!$B$6:$B$3005,"Compra"))</f>
        <v/>
      </c>
      <c r="I10" s="16">
        <f>IF($B10="","",SUMIFS('Movimentações'!$D$6:$D$3005,'Movimentações'!$C$6:$C$3005,$B10,'Movimentações'!$B$6:$B$3005,"Venda")-SUMIFS('Movimentações'!$D$6:$D$3005,'Movimentações'!$C$6:$C$3005,$B10,'Movimentações'!$B$6:$B$3005,"Devolução de venda"))</f>
        <v/>
      </c>
      <c r="J10" s="16">
        <f>IF($B10="","",SUMIFS('Movimentações'!$D$6:$D$3005,'Movimentações'!$C$6:$C$3005,$B10,'Movimentações'!$B$6:$B$3005,"Ajuste para mais")-SUMIFS('Movimentações'!$D$6:$D$3005,'Movimentações'!$C$6:$C$3005,$B10,'Movimentações'!$B$6:$B$3005,"Ajuste para menos"))</f>
        <v/>
      </c>
      <c r="K10" s="16">
        <f>IF($B10="","",N(F10)+H10-I10+J10)</f>
        <v/>
      </c>
      <c r="L10" s="17">
        <f>IF($B10="","",IF(N(F10)+H10=0,0,(N(F10)*N(G10)+SUMIFS('Movimentações'!$I$6:$I$3005,'Movimentações'!$C$6:$C$3005,$B10,'Movimentações'!$B$6:$B$3005,"Compra"))/(N(F10)+H10)))</f>
        <v/>
      </c>
      <c r="M10" s="17">
        <f>IF($B10="","",MAX(K10,0)*L10)</f>
        <v/>
      </c>
      <c r="N10" s="17">
        <f>IF(OR($B10="",N(D10)=0),"",D10-L10)</f>
        <v/>
      </c>
      <c r="O10" s="18">
        <f>IF(OR($B10="",N(D10)=0),"",(D10-L10)/D10)</f>
        <v/>
      </c>
      <c r="P10" s="19">
        <f>IF(OR($B10="",N(D10)=0,N(L10)=0),"",D10/L10)</f>
        <v/>
      </c>
      <c r="Q10" s="20">
        <f>IF($B10="","",SUMPRODUCT(MAX(('Movimentações'!$C$6:$C$3005=$B10)*('Movimentações'!$B$6:$B$3005="Venda")*'Movimentações'!$A$6:$A$3005)))</f>
        <v/>
      </c>
      <c r="R10" s="21">
        <f>IF($B10="","",IF(COUNTIF($B$6:$B$505,$B10)&gt;1,"Nome repetido",IF(K10&lt;=0,"Sem estoque",IF(K10&lt;=N(E10),"Repor",IF(TODAY()-MAX(Q10,SUMPRODUCT(MAX(('Movimentações'!$C$6:$C$3005=$B10)*('Movimentações'!$B$6:$B$3005="Compra")*'Movimentações'!$A$6:$A$3005)),'Comece aqui'!$C$6)&gt;60,"Parado","OK")))))</f>
        <v/>
      </c>
      <c r="S10" s="17">
        <f>IF($B10="","",SUMIFS('Movimentações'!$I$6:$I$3005,'Movimentações'!$C$6:$C$3005,$B10,'Movimentações'!$B$6:$B$3005,"Venda")-SUMIFS('Movimentações'!$I$6:$I$3005,'Movimentações'!$C$6:$C$3005,$B10,'Movimentações'!$B$6:$B$3005,"Devolução de venda"))</f>
        <v/>
      </c>
      <c r="T10" s="17">
        <f>IF($B10="","",SUMIFS('Movimentações'!$K$6:$K$3005,'Movimentações'!$C$6:$C$3005,$B10))</f>
        <v/>
      </c>
      <c r="U10" s="21">
        <f>IF(OR($B10="",N(S10)&lt;=0),"",IF(SUMIF($S$6:$S$505,"&gt;"&amp;S10)/SUM($S$6:$S$505)&lt;0.8,"A",IF(SUMIF($S$6:$S$505,"&gt;"&amp;S10)/SUM($S$6:$S$505)&lt;0.95,"B","C")))</f>
        <v/>
      </c>
    </row>
    <row r="11">
      <c r="A11" s="14" t="inlineStr">
        <is>
          <t>P006</t>
        </is>
      </c>
      <c r="B11" s="14" t="inlineStr">
        <is>
          <t>Manta de tricô para sofá</t>
        </is>
      </c>
      <c r="C11" s="14" t="inlineStr">
        <is>
          <t>Têxtil</t>
        </is>
      </c>
      <c r="D11" s="15" t="n">
        <v>159.9</v>
      </c>
      <c r="E11" s="14" t="n">
        <v>2</v>
      </c>
      <c r="F11" s="14" t="n">
        <v>4</v>
      </c>
      <c r="G11" s="15" t="n">
        <v>72</v>
      </c>
      <c r="H11" s="16">
        <f>IF($B11="","",SUMIFS('Movimentações'!$D$6:$D$3005,'Movimentações'!$C$6:$C$3005,$B11,'Movimentações'!$B$6:$B$3005,"Compra"))</f>
        <v/>
      </c>
      <c r="I11" s="16">
        <f>IF($B11="","",SUMIFS('Movimentações'!$D$6:$D$3005,'Movimentações'!$C$6:$C$3005,$B11,'Movimentações'!$B$6:$B$3005,"Venda")-SUMIFS('Movimentações'!$D$6:$D$3005,'Movimentações'!$C$6:$C$3005,$B11,'Movimentações'!$B$6:$B$3005,"Devolução de venda"))</f>
        <v/>
      </c>
      <c r="J11" s="16">
        <f>IF($B11="","",SUMIFS('Movimentações'!$D$6:$D$3005,'Movimentações'!$C$6:$C$3005,$B11,'Movimentações'!$B$6:$B$3005,"Ajuste para mais")-SUMIFS('Movimentações'!$D$6:$D$3005,'Movimentações'!$C$6:$C$3005,$B11,'Movimentações'!$B$6:$B$3005,"Ajuste para menos"))</f>
        <v/>
      </c>
      <c r="K11" s="16">
        <f>IF($B11="","",N(F11)+H11-I11+J11)</f>
        <v/>
      </c>
      <c r="L11" s="17">
        <f>IF($B11="","",IF(N(F11)+H11=0,0,(N(F11)*N(G11)+SUMIFS('Movimentações'!$I$6:$I$3005,'Movimentações'!$C$6:$C$3005,$B11,'Movimentações'!$B$6:$B$3005,"Compra"))/(N(F11)+H11)))</f>
        <v/>
      </c>
      <c r="M11" s="17">
        <f>IF($B11="","",MAX(K11,0)*L11)</f>
        <v/>
      </c>
      <c r="N11" s="17">
        <f>IF(OR($B11="",N(D11)=0),"",D11-L11)</f>
        <v/>
      </c>
      <c r="O11" s="18">
        <f>IF(OR($B11="",N(D11)=0),"",(D11-L11)/D11)</f>
        <v/>
      </c>
      <c r="P11" s="19">
        <f>IF(OR($B11="",N(D11)=0,N(L11)=0),"",D11/L11)</f>
        <v/>
      </c>
      <c r="Q11" s="20">
        <f>IF($B11="","",SUMPRODUCT(MAX(('Movimentações'!$C$6:$C$3005=$B11)*('Movimentações'!$B$6:$B$3005="Venda")*'Movimentações'!$A$6:$A$3005)))</f>
        <v/>
      </c>
      <c r="R11" s="21">
        <f>IF($B11="","",IF(COUNTIF($B$6:$B$505,$B11)&gt;1,"Nome repetido",IF(K11&lt;=0,"Sem estoque",IF(K11&lt;=N(E11),"Repor",IF(TODAY()-MAX(Q11,SUMPRODUCT(MAX(('Movimentações'!$C$6:$C$3005=$B11)*('Movimentações'!$B$6:$B$3005="Compra")*'Movimentações'!$A$6:$A$3005)),'Comece aqui'!$C$6)&gt;60,"Parado","OK")))))</f>
        <v/>
      </c>
      <c r="S11" s="17">
        <f>IF($B11="","",SUMIFS('Movimentações'!$I$6:$I$3005,'Movimentações'!$C$6:$C$3005,$B11,'Movimentações'!$B$6:$B$3005,"Venda")-SUMIFS('Movimentações'!$I$6:$I$3005,'Movimentações'!$C$6:$C$3005,$B11,'Movimentações'!$B$6:$B$3005,"Devolução de venda"))</f>
        <v/>
      </c>
      <c r="T11" s="17">
        <f>IF($B11="","",SUMIFS('Movimentações'!$K$6:$K$3005,'Movimentações'!$C$6:$C$3005,$B11))</f>
        <v/>
      </c>
      <c r="U11" s="21">
        <f>IF(OR($B11="",N(S11)&lt;=0),"",IF(SUMIF($S$6:$S$505,"&gt;"&amp;S11)/SUM($S$6:$S$505)&lt;0.8,"A",IF(SUMIF($S$6:$S$505,"&gt;"&amp;S11)/SUM($S$6:$S$505)&lt;0.95,"B","C")))</f>
        <v/>
      </c>
    </row>
    <row r="12">
      <c r="A12" s="14" t="inlineStr">
        <is>
          <t>P007</t>
        </is>
      </c>
      <c r="B12" s="14" t="inlineStr">
        <is>
          <t>Caneca de porcelana</t>
        </is>
      </c>
      <c r="C12" s="14" t="inlineStr">
        <is>
          <t>Utilidades</t>
        </is>
      </c>
      <c r="D12" s="15" t="n">
        <v>34.9</v>
      </c>
      <c r="E12" s="14" t="n">
        <v>6</v>
      </c>
      <c r="F12" s="14" t="n">
        <v>18</v>
      </c>
      <c r="G12" s="15" t="n">
        <v>11.5</v>
      </c>
      <c r="H12" s="16">
        <f>IF($B12="","",SUMIFS('Movimentações'!$D$6:$D$3005,'Movimentações'!$C$6:$C$3005,$B12,'Movimentações'!$B$6:$B$3005,"Compra"))</f>
        <v/>
      </c>
      <c r="I12" s="16">
        <f>IF($B12="","",SUMIFS('Movimentações'!$D$6:$D$3005,'Movimentações'!$C$6:$C$3005,$B12,'Movimentações'!$B$6:$B$3005,"Venda")-SUMIFS('Movimentações'!$D$6:$D$3005,'Movimentações'!$C$6:$C$3005,$B12,'Movimentações'!$B$6:$B$3005,"Devolução de venda"))</f>
        <v/>
      </c>
      <c r="J12" s="16">
        <f>IF($B12="","",SUMIFS('Movimentações'!$D$6:$D$3005,'Movimentações'!$C$6:$C$3005,$B12,'Movimentações'!$B$6:$B$3005,"Ajuste para mais")-SUMIFS('Movimentações'!$D$6:$D$3005,'Movimentações'!$C$6:$C$3005,$B12,'Movimentações'!$B$6:$B$3005,"Ajuste para menos"))</f>
        <v/>
      </c>
      <c r="K12" s="16">
        <f>IF($B12="","",N(F12)+H12-I12+J12)</f>
        <v/>
      </c>
      <c r="L12" s="17">
        <f>IF($B12="","",IF(N(F12)+H12=0,0,(N(F12)*N(G12)+SUMIFS('Movimentações'!$I$6:$I$3005,'Movimentações'!$C$6:$C$3005,$B12,'Movimentações'!$B$6:$B$3005,"Compra"))/(N(F12)+H12)))</f>
        <v/>
      </c>
      <c r="M12" s="17">
        <f>IF($B12="","",MAX(K12,0)*L12)</f>
        <v/>
      </c>
      <c r="N12" s="17">
        <f>IF(OR($B12="",N(D12)=0),"",D12-L12)</f>
        <v/>
      </c>
      <c r="O12" s="18">
        <f>IF(OR($B12="",N(D12)=0),"",(D12-L12)/D12)</f>
        <v/>
      </c>
      <c r="P12" s="19">
        <f>IF(OR($B12="",N(D12)=0,N(L12)=0),"",D12/L12)</f>
        <v/>
      </c>
      <c r="Q12" s="20">
        <f>IF($B12="","",SUMPRODUCT(MAX(('Movimentações'!$C$6:$C$3005=$B12)*('Movimentações'!$B$6:$B$3005="Venda")*'Movimentações'!$A$6:$A$3005)))</f>
        <v/>
      </c>
      <c r="R12" s="21">
        <f>IF($B12="","",IF(COUNTIF($B$6:$B$505,$B12)&gt;1,"Nome repetido",IF(K12&lt;=0,"Sem estoque",IF(K12&lt;=N(E12),"Repor",IF(TODAY()-MAX(Q12,SUMPRODUCT(MAX(('Movimentações'!$C$6:$C$3005=$B12)*('Movimentações'!$B$6:$B$3005="Compra")*'Movimentações'!$A$6:$A$3005)),'Comece aqui'!$C$6)&gt;60,"Parado","OK")))))</f>
        <v/>
      </c>
      <c r="S12" s="17">
        <f>IF($B12="","",SUMIFS('Movimentações'!$I$6:$I$3005,'Movimentações'!$C$6:$C$3005,$B12,'Movimentações'!$B$6:$B$3005,"Venda")-SUMIFS('Movimentações'!$I$6:$I$3005,'Movimentações'!$C$6:$C$3005,$B12,'Movimentações'!$B$6:$B$3005,"Devolução de venda"))</f>
        <v/>
      </c>
      <c r="T12" s="17">
        <f>IF($B12="","",SUMIFS('Movimentações'!$K$6:$K$3005,'Movimentações'!$C$6:$C$3005,$B12))</f>
        <v/>
      </c>
      <c r="U12" s="21">
        <f>IF(OR($B12="",N(S12)&lt;=0),"",IF(SUMIF($S$6:$S$505,"&gt;"&amp;S12)/SUM($S$6:$S$505)&lt;0.8,"A",IF(SUMIF($S$6:$S$505,"&gt;"&amp;S12)/SUM($S$6:$S$505)&lt;0.95,"B","C")))</f>
        <v/>
      </c>
    </row>
    <row r="13">
      <c r="A13" s="14" t="inlineStr">
        <is>
          <t>P008</t>
        </is>
      </c>
      <c r="B13" s="14" t="inlineStr">
        <is>
          <t>Jogo americano 4 peças</t>
        </is>
      </c>
      <c r="C13" s="14" t="inlineStr">
        <is>
          <t>Utilidades</t>
        </is>
      </c>
      <c r="D13" s="15" t="n">
        <v>59.9</v>
      </c>
      <c r="E13" s="14" t="n">
        <v>3</v>
      </c>
      <c r="F13" s="14" t="n">
        <v>6</v>
      </c>
      <c r="G13" s="15" t="n">
        <v>24</v>
      </c>
      <c r="H13" s="16">
        <f>IF($B13="","",SUMIFS('Movimentações'!$D$6:$D$3005,'Movimentações'!$C$6:$C$3005,$B13,'Movimentações'!$B$6:$B$3005,"Compra"))</f>
        <v/>
      </c>
      <c r="I13" s="16">
        <f>IF($B13="","",SUMIFS('Movimentações'!$D$6:$D$3005,'Movimentações'!$C$6:$C$3005,$B13,'Movimentações'!$B$6:$B$3005,"Venda")-SUMIFS('Movimentações'!$D$6:$D$3005,'Movimentações'!$C$6:$C$3005,$B13,'Movimentações'!$B$6:$B$3005,"Devolução de venda"))</f>
        <v/>
      </c>
      <c r="J13" s="16">
        <f>IF($B13="","",SUMIFS('Movimentações'!$D$6:$D$3005,'Movimentações'!$C$6:$C$3005,$B13,'Movimentações'!$B$6:$B$3005,"Ajuste para mais")-SUMIFS('Movimentações'!$D$6:$D$3005,'Movimentações'!$C$6:$C$3005,$B13,'Movimentações'!$B$6:$B$3005,"Ajuste para menos"))</f>
        <v/>
      </c>
      <c r="K13" s="16">
        <f>IF($B13="","",N(F13)+H13-I13+J13)</f>
        <v/>
      </c>
      <c r="L13" s="17">
        <f>IF($B13="","",IF(N(F13)+H13=0,0,(N(F13)*N(G13)+SUMIFS('Movimentações'!$I$6:$I$3005,'Movimentações'!$C$6:$C$3005,$B13,'Movimentações'!$B$6:$B$3005,"Compra"))/(N(F13)+H13)))</f>
        <v/>
      </c>
      <c r="M13" s="17">
        <f>IF($B13="","",MAX(K13,0)*L13)</f>
        <v/>
      </c>
      <c r="N13" s="17">
        <f>IF(OR($B13="",N(D13)=0),"",D13-L13)</f>
        <v/>
      </c>
      <c r="O13" s="18">
        <f>IF(OR($B13="",N(D13)=0),"",(D13-L13)/D13)</f>
        <v/>
      </c>
      <c r="P13" s="19">
        <f>IF(OR($B13="",N(D13)=0,N(L13)=0),"",D13/L13)</f>
        <v/>
      </c>
      <c r="Q13" s="20">
        <f>IF($B13="","",SUMPRODUCT(MAX(('Movimentações'!$C$6:$C$3005=$B13)*('Movimentações'!$B$6:$B$3005="Venda")*'Movimentações'!$A$6:$A$3005)))</f>
        <v/>
      </c>
      <c r="R13" s="21">
        <f>IF($B13="","",IF(COUNTIF($B$6:$B$505,$B13)&gt;1,"Nome repetido",IF(K13&lt;=0,"Sem estoque",IF(K13&lt;=N(E13),"Repor",IF(TODAY()-MAX(Q13,SUMPRODUCT(MAX(('Movimentações'!$C$6:$C$3005=$B13)*('Movimentações'!$B$6:$B$3005="Compra")*'Movimentações'!$A$6:$A$3005)),'Comece aqui'!$C$6)&gt;60,"Parado","OK")))))</f>
        <v/>
      </c>
      <c r="S13" s="17">
        <f>IF($B13="","",SUMIFS('Movimentações'!$I$6:$I$3005,'Movimentações'!$C$6:$C$3005,$B13,'Movimentações'!$B$6:$B$3005,"Venda")-SUMIFS('Movimentações'!$I$6:$I$3005,'Movimentações'!$C$6:$C$3005,$B13,'Movimentações'!$B$6:$B$3005,"Devolução de venda"))</f>
        <v/>
      </c>
      <c r="T13" s="17">
        <f>IF($B13="","",SUMIFS('Movimentações'!$K$6:$K$3005,'Movimentações'!$C$6:$C$3005,$B13))</f>
        <v/>
      </c>
      <c r="U13" s="21">
        <f>IF(OR($B13="",N(S13)&lt;=0),"",IF(SUMIF($S$6:$S$505,"&gt;"&amp;S13)/SUM($S$6:$S$505)&lt;0.8,"A",IF(SUMIF($S$6:$S$505,"&gt;"&amp;S13)/SUM($S$6:$S$505)&lt;0.95,"B","C")))</f>
        <v/>
      </c>
    </row>
    <row r="14">
      <c r="A14" s="14" t="inlineStr">
        <is>
          <t>P009</t>
        </is>
      </c>
      <c r="B14" s="14" t="inlineStr">
        <is>
          <t>Bandeja espelhada</t>
        </is>
      </c>
      <c r="C14" s="14" t="inlineStr">
        <is>
          <t>Decoração</t>
        </is>
      </c>
      <c r="D14" s="15" t="n">
        <v>119.9</v>
      </c>
      <c r="E14" s="14" t="n">
        <v>2</v>
      </c>
      <c r="F14" s="14" t="n">
        <v>3</v>
      </c>
      <c r="G14" s="15" t="n">
        <v>52</v>
      </c>
      <c r="H14" s="16">
        <f>IF($B14="","",SUMIFS('Movimentações'!$D$6:$D$3005,'Movimentações'!$C$6:$C$3005,$B14,'Movimentações'!$B$6:$B$3005,"Compra"))</f>
        <v/>
      </c>
      <c r="I14" s="16">
        <f>IF($B14="","",SUMIFS('Movimentações'!$D$6:$D$3005,'Movimentações'!$C$6:$C$3005,$B14,'Movimentações'!$B$6:$B$3005,"Venda")-SUMIFS('Movimentações'!$D$6:$D$3005,'Movimentações'!$C$6:$C$3005,$B14,'Movimentações'!$B$6:$B$3005,"Devolução de venda"))</f>
        <v/>
      </c>
      <c r="J14" s="16">
        <f>IF($B14="","",SUMIFS('Movimentações'!$D$6:$D$3005,'Movimentações'!$C$6:$C$3005,$B14,'Movimentações'!$B$6:$B$3005,"Ajuste para mais")-SUMIFS('Movimentações'!$D$6:$D$3005,'Movimentações'!$C$6:$C$3005,$B14,'Movimentações'!$B$6:$B$3005,"Ajuste para menos"))</f>
        <v/>
      </c>
      <c r="K14" s="16">
        <f>IF($B14="","",N(F14)+H14-I14+J14)</f>
        <v/>
      </c>
      <c r="L14" s="17">
        <f>IF($B14="","",IF(N(F14)+H14=0,0,(N(F14)*N(G14)+SUMIFS('Movimentações'!$I$6:$I$3005,'Movimentações'!$C$6:$C$3005,$B14,'Movimentações'!$B$6:$B$3005,"Compra"))/(N(F14)+H14)))</f>
        <v/>
      </c>
      <c r="M14" s="17">
        <f>IF($B14="","",MAX(K14,0)*L14)</f>
        <v/>
      </c>
      <c r="N14" s="17">
        <f>IF(OR($B14="",N(D14)=0),"",D14-L14)</f>
        <v/>
      </c>
      <c r="O14" s="18">
        <f>IF(OR($B14="",N(D14)=0),"",(D14-L14)/D14)</f>
        <v/>
      </c>
      <c r="P14" s="19">
        <f>IF(OR($B14="",N(D14)=0,N(L14)=0),"",D14/L14)</f>
        <v/>
      </c>
      <c r="Q14" s="20">
        <f>IF($B14="","",SUMPRODUCT(MAX(('Movimentações'!$C$6:$C$3005=$B14)*('Movimentações'!$B$6:$B$3005="Venda")*'Movimentações'!$A$6:$A$3005)))</f>
        <v/>
      </c>
      <c r="R14" s="21">
        <f>IF($B14="","",IF(COUNTIF($B$6:$B$505,$B14)&gt;1,"Nome repetido",IF(K14&lt;=0,"Sem estoque",IF(K14&lt;=N(E14),"Repor",IF(TODAY()-MAX(Q14,SUMPRODUCT(MAX(('Movimentações'!$C$6:$C$3005=$B14)*('Movimentações'!$B$6:$B$3005="Compra")*'Movimentações'!$A$6:$A$3005)),'Comece aqui'!$C$6)&gt;60,"Parado","OK")))))</f>
        <v/>
      </c>
      <c r="S14" s="17">
        <f>IF($B14="","",SUMIFS('Movimentações'!$I$6:$I$3005,'Movimentações'!$C$6:$C$3005,$B14,'Movimentações'!$B$6:$B$3005,"Venda")-SUMIFS('Movimentações'!$I$6:$I$3005,'Movimentações'!$C$6:$C$3005,$B14,'Movimentações'!$B$6:$B$3005,"Devolução de venda"))</f>
        <v/>
      </c>
      <c r="T14" s="17">
        <f>IF($B14="","",SUMIFS('Movimentações'!$K$6:$K$3005,'Movimentações'!$C$6:$C$3005,$B14))</f>
        <v/>
      </c>
      <c r="U14" s="21">
        <f>IF(OR($B14="",N(S14)&lt;=0),"",IF(SUMIF($S$6:$S$505,"&gt;"&amp;S14)/SUM($S$6:$S$505)&lt;0.8,"A",IF(SUMIF($S$6:$S$505,"&gt;"&amp;S14)/SUM($S$6:$S$505)&lt;0.95,"B","C")))</f>
        <v/>
      </c>
    </row>
    <row r="15">
      <c r="A15" s="14" t="inlineStr">
        <is>
          <t>P010</t>
        </is>
      </c>
      <c r="B15" s="14" t="inlineStr">
        <is>
          <t>Quadro decorativo 30x40</t>
        </is>
      </c>
      <c r="C15" s="14" t="inlineStr">
        <is>
          <t>Decoração</t>
        </is>
      </c>
      <c r="D15" s="15" t="n">
        <v>99.90000000000001</v>
      </c>
      <c r="E15" s="14" t="n">
        <v>2</v>
      </c>
      <c r="F15" s="14" t="n">
        <v>5</v>
      </c>
      <c r="G15" s="15" t="n">
        <v>41</v>
      </c>
      <c r="H15" s="16">
        <f>IF($B15="","",SUMIFS('Movimentações'!$D$6:$D$3005,'Movimentações'!$C$6:$C$3005,$B15,'Movimentações'!$B$6:$B$3005,"Compra"))</f>
        <v/>
      </c>
      <c r="I15" s="16">
        <f>IF($B15="","",SUMIFS('Movimentações'!$D$6:$D$3005,'Movimentações'!$C$6:$C$3005,$B15,'Movimentações'!$B$6:$B$3005,"Venda")-SUMIFS('Movimentações'!$D$6:$D$3005,'Movimentações'!$C$6:$C$3005,$B15,'Movimentações'!$B$6:$B$3005,"Devolução de venda"))</f>
        <v/>
      </c>
      <c r="J15" s="16">
        <f>IF($B15="","",SUMIFS('Movimentações'!$D$6:$D$3005,'Movimentações'!$C$6:$C$3005,$B15,'Movimentações'!$B$6:$B$3005,"Ajuste para mais")-SUMIFS('Movimentações'!$D$6:$D$3005,'Movimentações'!$C$6:$C$3005,$B15,'Movimentações'!$B$6:$B$3005,"Ajuste para menos"))</f>
        <v/>
      </c>
      <c r="K15" s="16">
        <f>IF($B15="","",N(F15)+H15-I15+J15)</f>
        <v/>
      </c>
      <c r="L15" s="17">
        <f>IF($B15="","",IF(N(F15)+H15=0,0,(N(F15)*N(G15)+SUMIFS('Movimentações'!$I$6:$I$3005,'Movimentações'!$C$6:$C$3005,$B15,'Movimentações'!$B$6:$B$3005,"Compra"))/(N(F15)+H15)))</f>
        <v/>
      </c>
      <c r="M15" s="17">
        <f>IF($B15="","",MAX(K15,0)*L15)</f>
        <v/>
      </c>
      <c r="N15" s="17">
        <f>IF(OR($B15="",N(D15)=0),"",D15-L15)</f>
        <v/>
      </c>
      <c r="O15" s="18">
        <f>IF(OR($B15="",N(D15)=0),"",(D15-L15)/D15)</f>
        <v/>
      </c>
      <c r="P15" s="19">
        <f>IF(OR($B15="",N(D15)=0,N(L15)=0),"",D15/L15)</f>
        <v/>
      </c>
      <c r="Q15" s="20">
        <f>IF($B15="","",SUMPRODUCT(MAX(('Movimentações'!$C$6:$C$3005=$B15)*('Movimentações'!$B$6:$B$3005="Venda")*'Movimentações'!$A$6:$A$3005)))</f>
        <v/>
      </c>
      <c r="R15" s="21">
        <f>IF($B15="","",IF(COUNTIF($B$6:$B$505,$B15)&gt;1,"Nome repetido",IF(K15&lt;=0,"Sem estoque",IF(K15&lt;=N(E15),"Repor",IF(TODAY()-MAX(Q15,SUMPRODUCT(MAX(('Movimentações'!$C$6:$C$3005=$B15)*('Movimentações'!$B$6:$B$3005="Compra")*'Movimentações'!$A$6:$A$3005)),'Comece aqui'!$C$6)&gt;60,"Parado","OK")))))</f>
        <v/>
      </c>
      <c r="S15" s="17">
        <f>IF($B15="","",SUMIFS('Movimentações'!$I$6:$I$3005,'Movimentações'!$C$6:$C$3005,$B15,'Movimentações'!$B$6:$B$3005,"Venda")-SUMIFS('Movimentações'!$I$6:$I$3005,'Movimentações'!$C$6:$C$3005,$B15,'Movimentações'!$B$6:$B$3005,"Devolução de venda"))</f>
        <v/>
      </c>
      <c r="T15" s="17">
        <f>IF($B15="","",SUMIFS('Movimentações'!$K$6:$K$3005,'Movimentações'!$C$6:$C$3005,$B15))</f>
        <v/>
      </c>
      <c r="U15" s="21">
        <f>IF(OR($B15="",N(S15)&lt;=0),"",IF(SUMIF($S$6:$S$505,"&gt;"&amp;S15)/SUM($S$6:$S$505)&lt;0.8,"A",IF(SUMIF($S$6:$S$505,"&gt;"&amp;S15)/SUM($S$6:$S$505)&lt;0.95,"B","C")))</f>
        <v/>
      </c>
    </row>
    <row r="16">
      <c r="A16" s="14" t="inlineStr">
        <is>
          <t>P011</t>
        </is>
      </c>
      <c r="B16" s="14" t="inlineStr">
        <is>
          <t>Cachepô de cimento</t>
        </is>
      </c>
      <c r="C16" s="14" t="inlineStr">
        <is>
          <t>Decoração</t>
        </is>
      </c>
      <c r="D16" s="15" t="n">
        <v>44.9</v>
      </c>
      <c r="E16" s="14" t="n">
        <v>4</v>
      </c>
      <c r="F16" s="14" t="n">
        <v>9</v>
      </c>
      <c r="G16" s="15" t="n">
        <v>16</v>
      </c>
      <c r="H16" s="16">
        <f>IF($B16="","",SUMIFS('Movimentações'!$D$6:$D$3005,'Movimentações'!$C$6:$C$3005,$B16,'Movimentações'!$B$6:$B$3005,"Compra"))</f>
        <v/>
      </c>
      <c r="I16" s="16">
        <f>IF($B16="","",SUMIFS('Movimentações'!$D$6:$D$3005,'Movimentações'!$C$6:$C$3005,$B16,'Movimentações'!$B$6:$B$3005,"Venda")-SUMIFS('Movimentações'!$D$6:$D$3005,'Movimentações'!$C$6:$C$3005,$B16,'Movimentações'!$B$6:$B$3005,"Devolução de venda"))</f>
        <v/>
      </c>
      <c r="J16" s="16">
        <f>IF($B16="","",SUMIFS('Movimentações'!$D$6:$D$3005,'Movimentações'!$C$6:$C$3005,$B16,'Movimentações'!$B$6:$B$3005,"Ajuste para mais")-SUMIFS('Movimentações'!$D$6:$D$3005,'Movimentações'!$C$6:$C$3005,$B16,'Movimentações'!$B$6:$B$3005,"Ajuste para menos"))</f>
        <v/>
      </c>
      <c r="K16" s="16">
        <f>IF($B16="","",N(F16)+H16-I16+J16)</f>
        <v/>
      </c>
      <c r="L16" s="17">
        <f>IF($B16="","",IF(N(F16)+H16=0,0,(N(F16)*N(G16)+SUMIFS('Movimentações'!$I$6:$I$3005,'Movimentações'!$C$6:$C$3005,$B16,'Movimentações'!$B$6:$B$3005,"Compra"))/(N(F16)+H16)))</f>
        <v/>
      </c>
      <c r="M16" s="17">
        <f>IF($B16="","",MAX(K16,0)*L16)</f>
        <v/>
      </c>
      <c r="N16" s="17">
        <f>IF(OR($B16="",N(D16)=0),"",D16-L16)</f>
        <v/>
      </c>
      <c r="O16" s="18">
        <f>IF(OR($B16="",N(D16)=0),"",(D16-L16)/D16)</f>
        <v/>
      </c>
      <c r="P16" s="19">
        <f>IF(OR($B16="",N(D16)=0,N(L16)=0),"",D16/L16)</f>
        <v/>
      </c>
      <c r="Q16" s="20">
        <f>IF($B16="","",SUMPRODUCT(MAX(('Movimentações'!$C$6:$C$3005=$B16)*('Movimentações'!$B$6:$B$3005="Venda")*'Movimentações'!$A$6:$A$3005)))</f>
        <v/>
      </c>
      <c r="R16" s="21">
        <f>IF($B16="","",IF(COUNTIF($B$6:$B$505,$B16)&gt;1,"Nome repetido",IF(K16&lt;=0,"Sem estoque",IF(K16&lt;=N(E16),"Repor",IF(TODAY()-MAX(Q16,SUMPRODUCT(MAX(('Movimentações'!$C$6:$C$3005=$B16)*('Movimentações'!$B$6:$B$3005="Compra")*'Movimentações'!$A$6:$A$3005)),'Comece aqui'!$C$6)&gt;60,"Parado","OK")))))</f>
        <v/>
      </c>
      <c r="S16" s="17">
        <f>IF($B16="","",SUMIFS('Movimentações'!$I$6:$I$3005,'Movimentações'!$C$6:$C$3005,$B16,'Movimentações'!$B$6:$B$3005,"Venda")-SUMIFS('Movimentações'!$I$6:$I$3005,'Movimentações'!$C$6:$C$3005,$B16,'Movimentações'!$B$6:$B$3005,"Devolução de venda"))</f>
        <v/>
      </c>
      <c r="T16" s="17">
        <f>IF($B16="","",SUMIFS('Movimentações'!$K$6:$K$3005,'Movimentações'!$C$6:$C$3005,$B16))</f>
        <v/>
      </c>
      <c r="U16" s="21">
        <f>IF(OR($B16="",N(S16)&lt;=0),"",IF(SUMIF($S$6:$S$505,"&gt;"&amp;S16)/SUM($S$6:$S$505)&lt;0.8,"A",IF(SUMIF($S$6:$S$505,"&gt;"&amp;S16)/SUM($S$6:$S$505)&lt;0.95,"B","C")))</f>
        <v/>
      </c>
    </row>
    <row r="17">
      <c r="A17" s="14" t="inlineStr">
        <is>
          <t>P012</t>
        </is>
      </c>
      <c r="B17" s="14" t="inlineStr">
        <is>
          <t>Organizador de bambu</t>
        </is>
      </c>
      <c r="C17" s="14" t="inlineStr">
        <is>
          <t>Utilidades</t>
        </is>
      </c>
      <c r="D17" s="15" t="n">
        <v>64.90000000000001</v>
      </c>
      <c r="E17" s="14" t="n">
        <v>3</v>
      </c>
      <c r="F17" s="14" t="n">
        <v>5</v>
      </c>
      <c r="G17" s="15" t="n">
        <v>28</v>
      </c>
      <c r="H17" s="16">
        <f>IF($B17="","",SUMIFS('Movimentações'!$D$6:$D$3005,'Movimentações'!$C$6:$C$3005,$B17,'Movimentações'!$B$6:$B$3005,"Compra"))</f>
        <v/>
      </c>
      <c r="I17" s="16">
        <f>IF($B17="","",SUMIFS('Movimentações'!$D$6:$D$3005,'Movimentações'!$C$6:$C$3005,$B17,'Movimentações'!$B$6:$B$3005,"Venda")-SUMIFS('Movimentações'!$D$6:$D$3005,'Movimentações'!$C$6:$C$3005,$B17,'Movimentações'!$B$6:$B$3005,"Devolução de venda"))</f>
        <v/>
      </c>
      <c r="J17" s="16">
        <f>IF($B17="","",SUMIFS('Movimentações'!$D$6:$D$3005,'Movimentações'!$C$6:$C$3005,$B17,'Movimentações'!$B$6:$B$3005,"Ajuste para mais")-SUMIFS('Movimentações'!$D$6:$D$3005,'Movimentações'!$C$6:$C$3005,$B17,'Movimentações'!$B$6:$B$3005,"Ajuste para menos"))</f>
        <v/>
      </c>
      <c r="K17" s="16">
        <f>IF($B17="","",N(F17)+H17-I17+J17)</f>
        <v/>
      </c>
      <c r="L17" s="17">
        <f>IF($B17="","",IF(N(F17)+H17=0,0,(N(F17)*N(G17)+SUMIFS('Movimentações'!$I$6:$I$3005,'Movimentações'!$C$6:$C$3005,$B17,'Movimentações'!$B$6:$B$3005,"Compra"))/(N(F17)+H17)))</f>
        <v/>
      </c>
      <c r="M17" s="17">
        <f>IF($B17="","",MAX(K17,0)*L17)</f>
        <v/>
      </c>
      <c r="N17" s="17">
        <f>IF(OR($B17="",N(D17)=0),"",D17-L17)</f>
        <v/>
      </c>
      <c r="O17" s="18">
        <f>IF(OR($B17="",N(D17)=0),"",(D17-L17)/D17)</f>
        <v/>
      </c>
      <c r="P17" s="19">
        <f>IF(OR($B17="",N(D17)=0,N(L17)=0),"",D17/L17)</f>
        <v/>
      </c>
      <c r="Q17" s="20">
        <f>IF($B17="","",SUMPRODUCT(MAX(('Movimentações'!$C$6:$C$3005=$B17)*('Movimentações'!$B$6:$B$3005="Venda")*'Movimentações'!$A$6:$A$3005)))</f>
        <v/>
      </c>
      <c r="R17" s="21">
        <f>IF($B17="","",IF(COUNTIF($B$6:$B$505,$B17)&gt;1,"Nome repetido",IF(K17&lt;=0,"Sem estoque",IF(K17&lt;=N(E17),"Repor",IF(TODAY()-MAX(Q17,SUMPRODUCT(MAX(('Movimentações'!$C$6:$C$3005=$B17)*('Movimentações'!$B$6:$B$3005="Compra")*'Movimentações'!$A$6:$A$3005)),'Comece aqui'!$C$6)&gt;60,"Parado","OK")))))</f>
        <v/>
      </c>
      <c r="S17" s="17">
        <f>IF($B17="","",SUMIFS('Movimentações'!$I$6:$I$3005,'Movimentações'!$C$6:$C$3005,$B17,'Movimentações'!$B$6:$B$3005,"Venda")-SUMIFS('Movimentações'!$I$6:$I$3005,'Movimentações'!$C$6:$C$3005,$B17,'Movimentações'!$B$6:$B$3005,"Devolução de venda"))</f>
        <v/>
      </c>
      <c r="T17" s="17">
        <f>IF($B17="","",SUMIFS('Movimentações'!$K$6:$K$3005,'Movimentações'!$C$6:$C$3005,$B17))</f>
        <v/>
      </c>
      <c r="U17" s="21">
        <f>IF(OR($B17="",N(S17)&lt;=0),"",IF(SUMIF($S$6:$S$505,"&gt;"&amp;S17)/SUM($S$6:$S$505)&lt;0.8,"A",IF(SUMIF($S$6:$S$505,"&gt;"&amp;S17)/SUM($S$6:$S$505)&lt;0.95,"B","C")))</f>
        <v/>
      </c>
    </row>
    <row r="18">
      <c r="A18" s="14" t="inlineStr">
        <is>
          <t>P013</t>
        </is>
      </c>
      <c r="B18" s="14" t="inlineStr">
        <is>
          <t>Sabonete artesanal</t>
        </is>
      </c>
      <c r="C18" s="14" t="inlineStr">
        <is>
          <t>Presentes</t>
        </is>
      </c>
      <c r="D18" s="15" t="n">
        <v>19.9</v>
      </c>
      <c r="E18" s="14" t="n">
        <v>8</v>
      </c>
      <c r="F18" s="14" t="n">
        <v>24</v>
      </c>
      <c r="G18" s="15" t="n">
        <v>6.5</v>
      </c>
      <c r="H18" s="16">
        <f>IF($B18="","",SUMIFS('Movimentações'!$D$6:$D$3005,'Movimentações'!$C$6:$C$3005,$B18,'Movimentações'!$B$6:$B$3005,"Compra"))</f>
        <v/>
      </c>
      <c r="I18" s="16">
        <f>IF($B18="","",SUMIFS('Movimentações'!$D$6:$D$3005,'Movimentações'!$C$6:$C$3005,$B18,'Movimentações'!$B$6:$B$3005,"Venda")-SUMIFS('Movimentações'!$D$6:$D$3005,'Movimentações'!$C$6:$C$3005,$B18,'Movimentações'!$B$6:$B$3005,"Devolução de venda"))</f>
        <v/>
      </c>
      <c r="J18" s="16">
        <f>IF($B18="","",SUMIFS('Movimentações'!$D$6:$D$3005,'Movimentações'!$C$6:$C$3005,$B18,'Movimentações'!$B$6:$B$3005,"Ajuste para mais")-SUMIFS('Movimentações'!$D$6:$D$3005,'Movimentações'!$C$6:$C$3005,$B18,'Movimentações'!$B$6:$B$3005,"Ajuste para menos"))</f>
        <v/>
      </c>
      <c r="K18" s="16">
        <f>IF($B18="","",N(F18)+H18-I18+J18)</f>
        <v/>
      </c>
      <c r="L18" s="17">
        <f>IF($B18="","",IF(N(F18)+H18=0,0,(N(F18)*N(G18)+SUMIFS('Movimentações'!$I$6:$I$3005,'Movimentações'!$C$6:$C$3005,$B18,'Movimentações'!$B$6:$B$3005,"Compra"))/(N(F18)+H18)))</f>
        <v/>
      </c>
      <c r="M18" s="17">
        <f>IF($B18="","",MAX(K18,0)*L18)</f>
        <v/>
      </c>
      <c r="N18" s="17">
        <f>IF(OR($B18="",N(D18)=0),"",D18-L18)</f>
        <v/>
      </c>
      <c r="O18" s="18">
        <f>IF(OR($B18="",N(D18)=0),"",(D18-L18)/D18)</f>
        <v/>
      </c>
      <c r="P18" s="19">
        <f>IF(OR($B18="",N(D18)=0,N(L18)=0),"",D18/L18)</f>
        <v/>
      </c>
      <c r="Q18" s="20">
        <f>IF($B18="","",SUMPRODUCT(MAX(('Movimentações'!$C$6:$C$3005=$B18)*('Movimentações'!$B$6:$B$3005="Venda")*'Movimentações'!$A$6:$A$3005)))</f>
        <v/>
      </c>
      <c r="R18" s="21">
        <f>IF($B18="","",IF(COUNTIF($B$6:$B$505,$B18)&gt;1,"Nome repetido",IF(K18&lt;=0,"Sem estoque",IF(K18&lt;=N(E18),"Repor",IF(TODAY()-MAX(Q18,SUMPRODUCT(MAX(('Movimentações'!$C$6:$C$3005=$B18)*('Movimentações'!$B$6:$B$3005="Compra")*'Movimentações'!$A$6:$A$3005)),'Comece aqui'!$C$6)&gt;60,"Parado","OK")))))</f>
        <v/>
      </c>
      <c r="S18" s="17">
        <f>IF($B18="","",SUMIFS('Movimentações'!$I$6:$I$3005,'Movimentações'!$C$6:$C$3005,$B18,'Movimentações'!$B$6:$B$3005,"Venda")-SUMIFS('Movimentações'!$I$6:$I$3005,'Movimentações'!$C$6:$C$3005,$B18,'Movimentações'!$B$6:$B$3005,"Devolução de venda"))</f>
        <v/>
      </c>
      <c r="T18" s="17">
        <f>IF($B18="","",SUMIFS('Movimentações'!$K$6:$K$3005,'Movimentações'!$C$6:$C$3005,$B18))</f>
        <v/>
      </c>
      <c r="U18" s="21">
        <f>IF(OR($B18="",N(S18)&lt;=0),"",IF(SUMIF($S$6:$S$505,"&gt;"&amp;S18)/SUM($S$6:$S$505)&lt;0.8,"A",IF(SUMIF($S$6:$S$505,"&gt;"&amp;S18)/SUM($S$6:$S$505)&lt;0.95,"B","C")))</f>
        <v/>
      </c>
    </row>
    <row r="19">
      <c r="A19" s="14" t="inlineStr">
        <is>
          <t>P014</t>
        </is>
      </c>
      <c r="B19" s="14" t="inlineStr">
        <is>
          <t>Caixa de presente com laço</t>
        </is>
      </c>
      <c r="C19" s="14" t="inlineStr">
        <is>
          <t>Presentes</t>
        </is>
      </c>
      <c r="D19" s="15" t="n">
        <v>12.9</v>
      </c>
      <c r="E19" s="14" t="n">
        <v>10</v>
      </c>
      <c r="F19" s="14" t="n">
        <v>30</v>
      </c>
      <c r="G19" s="15" t="n">
        <v>4.2</v>
      </c>
      <c r="H19" s="16">
        <f>IF($B19="","",SUMIFS('Movimentações'!$D$6:$D$3005,'Movimentações'!$C$6:$C$3005,$B19,'Movimentações'!$B$6:$B$3005,"Compra"))</f>
        <v/>
      </c>
      <c r="I19" s="16">
        <f>IF($B19="","",SUMIFS('Movimentações'!$D$6:$D$3005,'Movimentações'!$C$6:$C$3005,$B19,'Movimentações'!$B$6:$B$3005,"Venda")-SUMIFS('Movimentações'!$D$6:$D$3005,'Movimentações'!$C$6:$C$3005,$B19,'Movimentações'!$B$6:$B$3005,"Devolução de venda"))</f>
        <v/>
      </c>
      <c r="J19" s="16">
        <f>IF($B19="","",SUMIFS('Movimentações'!$D$6:$D$3005,'Movimentações'!$C$6:$C$3005,$B19,'Movimentações'!$B$6:$B$3005,"Ajuste para mais")-SUMIFS('Movimentações'!$D$6:$D$3005,'Movimentações'!$C$6:$C$3005,$B19,'Movimentações'!$B$6:$B$3005,"Ajuste para menos"))</f>
        <v/>
      </c>
      <c r="K19" s="16">
        <f>IF($B19="","",N(F19)+H19-I19+J19)</f>
        <v/>
      </c>
      <c r="L19" s="17">
        <f>IF($B19="","",IF(N(F19)+H19=0,0,(N(F19)*N(G19)+SUMIFS('Movimentações'!$I$6:$I$3005,'Movimentações'!$C$6:$C$3005,$B19,'Movimentações'!$B$6:$B$3005,"Compra"))/(N(F19)+H19)))</f>
        <v/>
      </c>
      <c r="M19" s="17">
        <f>IF($B19="","",MAX(K19,0)*L19)</f>
        <v/>
      </c>
      <c r="N19" s="17">
        <f>IF(OR($B19="",N(D19)=0),"",D19-L19)</f>
        <v/>
      </c>
      <c r="O19" s="18">
        <f>IF(OR($B19="",N(D19)=0),"",(D19-L19)/D19)</f>
        <v/>
      </c>
      <c r="P19" s="19">
        <f>IF(OR($B19="",N(D19)=0,N(L19)=0),"",D19/L19)</f>
        <v/>
      </c>
      <c r="Q19" s="20">
        <f>IF($B19="","",SUMPRODUCT(MAX(('Movimentações'!$C$6:$C$3005=$B19)*('Movimentações'!$B$6:$B$3005="Venda")*'Movimentações'!$A$6:$A$3005)))</f>
        <v/>
      </c>
      <c r="R19" s="21">
        <f>IF($B19="","",IF(COUNTIF($B$6:$B$505,$B19)&gt;1,"Nome repetido",IF(K19&lt;=0,"Sem estoque",IF(K19&lt;=N(E19),"Repor",IF(TODAY()-MAX(Q19,SUMPRODUCT(MAX(('Movimentações'!$C$6:$C$3005=$B19)*('Movimentações'!$B$6:$B$3005="Compra")*'Movimentações'!$A$6:$A$3005)),'Comece aqui'!$C$6)&gt;60,"Parado","OK")))))</f>
        <v/>
      </c>
      <c r="S19" s="17">
        <f>IF($B19="","",SUMIFS('Movimentações'!$I$6:$I$3005,'Movimentações'!$C$6:$C$3005,$B19,'Movimentações'!$B$6:$B$3005,"Venda")-SUMIFS('Movimentações'!$I$6:$I$3005,'Movimentações'!$C$6:$C$3005,$B19,'Movimentações'!$B$6:$B$3005,"Devolução de venda"))</f>
        <v/>
      </c>
      <c r="T19" s="17">
        <f>IF($B19="","",SUMIFS('Movimentações'!$K$6:$K$3005,'Movimentações'!$C$6:$C$3005,$B19))</f>
        <v/>
      </c>
      <c r="U19" s="21">
        <f>IF(OR($B19="",N(S19)&lt;=0),"",IF(SUMIF($S$6:$S$505,"&gt;"&amp;S19)/SUM($S$6:$S$505)&lt;0.8,"A",IF(SUMIF($S$6:$S$505,"&gt;"&amp;S19)/SUM($S$6:$S$505)&lt;0.95,"B","C")))</f>
        <v/>
      </c>
    </row>
    <row r="20">
      <c r="A20" s="14" t="inlineStr">
        <is>
          <t>P015</t>
        </is>
      </c>
      <c r="B20" s="14" t="inlineStr">
        <is>
          <t>Luminária de mesa</t>
        </is>
      </c>
      <c r="C20" s="14" t="inlineStr">
        <is>
          <t>Decoração</t>
        </is>
      </c>
      <c r="D20" s="15" t="n">
        <v>189.9</v>
      </c>
      <c r="E20" s="14" t="n">
        <v>1</v>
      </c>
      <c r="F20" s="14" t="n">
        <v>2</v>
      </c>
      <c r="G20" s="15" t="n">
        <v>95</v>
      </c>
      <c r="H20" s="16">
        <f>IF($B20="","",SUMIFS('Movimentações'!$D$6:$D$3005,'Movimentações'!$C$6:$C$3005,$B20,'Movimentações'!$B$6:$B$3005,"Compra"))</f>
        <v/>
      </c>
      <c r="I20" s="16">
        <f>IF($B20="","",SUMIFS('Movimentações'!$D$6:$D$3005,'Movimentações'!$C$6:$C$3005,$B20,'Movimentações'!$B$6:$B$3005,"Venda")-SUMIFS('Movimentações'!$D$6:$D$3005,'Movimentações'!$C$6:$C$3005,$B20,'Movimentações'!$B$6:$B$3005,"Devolução de venda"))</f>
        <v/>
      </c>
      <c r="J20" s="16">
        <f>IF($B20="","",SUMIFS('Movimentações'!$D$6:$D$3005,'Movimentações'!$C$6:$C$3005,$B20,'Movimentações'!$B$6:$B$3005,"Ajuste para mais")-SUMIFS('Movimentações'!$D$6:$D$3005,'Movimentações'!$C$6:$C$3005,$B20,'Movimentações'!$B$6:$B$3005,"Ajuste para menos"))</f>
        <v/>
      </c>
      <c r="K20" s="16">
        <f>IF($B20="","",N(F20)+H20-I20+J20)</f>
        <v/>
      </c>
      <c r="L20" s="17">
        <f>IF($B20="","",IF(N(F20)+H20=0,0,(N(F20)*N(G20)+SUMIFS('Movimentações'!$I$6:$I$3005,'Movimentações'!$C$6:$C$3005,$B20,'Movimentações'!$B$6:$B$3005,"Compra"))/(N(F20)+H20)))</f>
        <v/>
      </c>
      <c r="M20" s="17">
        <f>IF($B20="","",MAX(K20,0)*L20)</f>
        <v/>
      </c>
      <c r="N20" s="17">
        <f>IF(OR($B20="",N(D20)=0),"",D20-L20)</f>
        <v/>
      </c>
      <c r="O20" s="18">
        <f>IF(OR($B20="",N(D20)=0),"",(D20-L20)/D20)</f>
        <v/>
      </c>
      <c r="P20" s="19">
        <f>IF(OR($B20="",N(D20)=0,N(L20)=0),"",D20/L20)</f>
        <v/>
      </c>
      <c r="Q20" s="20">
        <f>IF($B20="","",SUMPRODUCT(MAX(('Movimentações'!$C$6:$C$3005=$B20)*('Movimentações'!$B$6:$B$3005="Venda")*'Movimentações'!$A$6:$A$3005)))</f>
        <v/>
      </c>
      <c r="R20" s="21">
        <f>IF($B20="","",IF(COUNTIF($B$6:$B$505,$B20)&gt;1,"Nome repetido",IF(K20&lt;=0,"Sem estoque",IF(K20&lt;=N(E20),"Repor",IF(TODAY()-MAX(Q20,SUMPRODUCT(MAX(('Movimentações'!$C$6:$C$3005=$B20)*('Movimentações'!$B$6:$B$3005="Compra")*'Movimentações'!$A$6:$A$3005)),'Comece aqui'!$C$6)&gt;60,"Parado","OK")))))</f>
        <v/>
      </c>
      <c r="S20" s="17">
        <f>IF($B20="","",SUMIFS('Movimentações'!$I$6:$I$3005,'Movimentações'!$C$6:$C$3005,$B20,'Movimentações'!$B$6:$B$3005,"Venda")-SUMIFS('Movimentações'!$I$6:$I$3005,'Movimentações'!$C$6:$C$3005,$B20,'Movimentações'!$B$6:$B$3005,"Devolução de venda"))</f>
        <v/>
      </c>
      <c r="T20" s="17">
        <f>IF($B20="","",SUMIFS('Movimentações'!$K$6:$K$3005,'Movimentações'!$C$6:$C$3005,$B20))</f>
        <v/>
      </c>
      <c r="U20" s="21">
        <f>IF(OR($B20="",N(S20)&lt;=0),"",IF(SUMIF($S$6:$S$505,"&gt;"&amp;S20)/SUM($S$6:$S$505)&lt;0.8,"A",IF(SUMIF($S$6:$S$505,"&gt;"&amp;S20)/SUM($S$6:$S$505)&lt;0.95,"B","C")))</f>
        <v/>
      </c>
    </row>
    <row r="21">
      <c r="A21" s="14" t="n"/>
      <c r="B21" s="14" t="n"/>
      <c r="C21" s="14" t="n"/>
      <c r="D21" s="15" t="n"/>
      <c r="E21" s="14" t="n"/>
      <c r="F21" s="14" t="n"/>
      <c r="G21" s="15" t="n"/>
      <c r="H21" s="16">
        <f>IF($B21="","",SUMIFS('Movimentações'!$D$6:$D$3005,'Movimentações'!$C$6:$C$3005,$B21,'Movimentações'!$B$6:$B$3005,"Compra"))</f>
        <v/>
      </c>
      <c r="I21" s="16">
        <f>IF($B21="","",SUMIFS('Movimentações'!$D$6:$D$3005,'Movimentações'!$C$6:$C$3005,$B21,'Movimentações'!$B$6:$B$3005,"Venda")-SUMIFS('Movimentações'!$D$6:$D$3005,'Movimentações'!$C$6:$C$3005,$B21,'Movimentações'!$B$6:$B$3005,"Devolução de venda"))</f>
        <v/>
      </c>
      <c r="J21" s="16">
        <f>IF($B21="","",SUMIFS('Movimentações'!$D$6:$D$3005,'Movimentações'!$C$6:$C$3005,$B21,'Movimentações'!$B$6:$B$3005,"Ajuste para mais")-SUMIFS('Movimentações'!$D$6:$D$3005,'Movimentações'!$C$6:$C$3005,$B21,'Movimentações'!$B$6:$B$3005,"Ajuste para menos"))</f>
        <v/>
      </c>
      <c r="K21" s="16">
        <f>IF($B21="","",N(F21)+H21-I21+J21)</f>
        <v/>
      </c>
      <c r="L21" s="17">
        <f>IF($B21="","",IF(N(F21)+H21=0,0,(N(F21)*N(G21)+SUMIFS('Movimentações'!$I$6:$I$3005,'Movimentações'!$C$6:$C$3005,$B21,'Movimentações'!$B$6:$B$3005,"Compra"))/(N(F21)+H21)))</f>
        <v/>
      </c>
      <c r="M21" s="17">
        <f>IF($B21="","",MAX(K21,0)*L21)</f>
        <v/>
      </c>
      <c r="N21" s="17">
        <f>IF(OR($B21="",N(D21)=0),"",D21-L21)</f>
        <v/>
      </c>
      <c r="O21" s="18">
        <f>IF(OR($B21="",N(D21)=0),"",(D21-L21)/D21)</f>
        <v/>
      </c>
      <c r="P21" s="19">
        <f>IF(OR($B21="",N(D21)=0,N(L21)=0),"",D21/L21)</f>
        <v/>
      </c>
      <c r="Q21" s="20">
        <f>IF($B21="","",SUMPRODUCT(MAX(('Movimentações'!$C$6:$C$3005=$B21)*('Movimentações'!$B$6:$B$3005="Venda")*'Movimentações'!$A$6:$A$3005)))</f>
        <v/>
      </c>
      <c r="R21" s="21">
        <f>IF($B21="","",IF(COUNTIF($B$6:$B$505,$B21)&gt;1,"Nome repetido",IF(K21&lt;=0,"Sem estoque",IF(K21&lt;=N(E21),"Repor",IF(TODAY()-MAX(Q21,SUMPRODUCT(MAX(('Movimentações'!$C$6:$C$3005=$B21)*('Movimentações'!$B$6:$B$3005="Compra")*'Movimentações'!$A$6:$A$3005)),'Comece aqui'!$C$6)&gt;60,"Parado","OK")))))</f>
        <v/>
      </c>
      <c r="S21" s="17">
        <f>IF($B21="","",SUMIFS('Movimentações'!$I$6:$I$3005,'Movimentações'!$C$6:$C$3005,$B21,'Movimentações'!$B$6:$B$3005,"Venda")-SUMIFS('Movimentações'!$I$6:$I$3005,'Movimentações'!$C$6:$C$3005,$B21,'Movimentações'!$B$6:$B$3005,"Devolução de venda"))</f>
        <v/>
      </c>
      <c r="T21" s="17">
        <f>IF($B21="","",SUMIFS('Movimentações'!$K$6:$K$3005,'Movimentações'!$C$6:$C$3005,$B21))</f>
        <v/>
      </c>
      <c r="U21" s="21">
        <f>IF(OR($B21="",N(S21)&lt;=0),"",IF(SUMIF($S$6:$S$505,"&gt;"&amp;S21)/SUM($S$6:$S$505)&lt;0.8,"A",IF(SUMIF($S$6:$S$505,"&gt;"&amp;S21)/SUM($S$6:$S$505)&lt;0.95,"B","C")))</f>
        <v/>
      </c>
    </row>
    <row r="22">
      <c r="A22" s="14" t="n"/>
      <c r="B22" s="14" t="n"/>
      <c r="C22" s="14" t="n"/>
      <c r="D22" s="15" t="n"/>
      <c r="E22" s="14" t="n"/>
      <c r="F22" s="14" t="n"/>
      <c r="G22" s="15" t="n"/>
      <c r="H22" s="16">
        <f>IF($B22="","",SUMIFS('Movimentações'!$D$6:$D$3005,'Movimentações'!$C$6:$C$3005,$B22,'Movimentações'!$B$6:$B$3005,"Compra"))</f>
        <v/>
      </c>
      <c r="I22" s="16">
        <f>IF($B22="","",SUMIFS('Movimentações'!$D$6:$D$3005,'Movimentações'!$C$6:$C$3005,$B22,'Movimentações'!$B$6:$B$3005,"Venda")-SUMIFS('Movimentações'!$D$6:$D$3005,'Movimentações'!$C$6:$C$3005,$B22,'Movimentações'!$B$6:$B$3005,"Devolução de venda"))</f>
        <v/>
      </c>
      <c r="J22" s="16">
        <f>IF($B22="","",SUMIFS('Movimentações'!$D$6:$D$3005,'Movimentações'!$C$6:$C$3005,$B22,'Movimentações'!$B$6:$B$3005,"Ajuste para mais")-SUMIFS('Movimentações'!$D$6:$D$3005,'Movimentações'!$C$6:$C$3005,$B22,'Movimentações'!$B$6:$B$3005,"Ajuste para menos"))</f>
        <v/>
      </c>
      <c r="K22" s="16">
        <f>IF($B22="","",N(F22)+H22-I22+J22)</f>
        <v/>
      </c>
      <c r="L22" s="17">
        <f>IF($B22="","",IF(N(F22)+H22=0,0,(N(F22)*N(G22)+SUMIFS('Movimentações'!$I$6:$I$3005,'Movimentações'!$C$6:$C$3005,$B22,'Movimentações'!$B$6:$B$3005,"Compra"))/(N(F22)+H22)))</f>
        <v/>
      </c>
      <c r="M22" s="17">
        <f>IF($B22="","",MAX(K22,0)*L22)</f>
        <v/>
      </c>
      <c r="N22" s="17">
        <f>IF(OR($B22="",N(D22)=0),"",D22-L22)</f>
        <v/>
      </c>
      <c r="O22" s="18">
        <f>IF(OR($B22="",N(D22)=0),"",(D22-L22)/D22)</f>
        <v/>
      </c>
      <c r="P22" s="19">
        <f>IF(OR($B22="",N(D22)=0,N(L22)=0),"",D22/L22)</f>
        <v/>
      </c>
      <c r="Q22" s="20">
        <f>IF($B22="","",SUMPRODUCT(MAX(('Movimentações'!$C$6:$C$3005=$B22)*('Movimentações'!$B$6:$B$3005="Venda")*'Movimentações'!$A$6:$A$3005)))</f>
        <v/>
      </c>
      <c r="R22" s="21">
        <f>IF($B22="","",IF(COUNTIF($B$6:$B$505,$B22)&gt;1,"Nome repetido",IF(K22&lt;=0,"Sem estoque",IF(K22&lt;=N(E22),"Repor",IF(TODAY()-MAX(Q22,SUMPRODUCT(MAX(('Movimentações'!$C$6:$C$3005=$B22)*('Movimentações'!$B$6:$B$3005="Compra")*'Movimentações'!$A$6:$A$3005)),'Comece aqui'!$C$6)&gt;60,"Parado","OK")))))</f>
        <v/>
      </c>
      <c r="S22" s="17">
        <f>IF($B22="","",SUMIFS('Movimentações'!$I$6:$I$3005,'Movimentações'!$C$6:$C$3005,$B22,'Movimentações'!$B$6:$B$3005,"Venda")-SUMIFS('Movimentações'!$I$6:$I$3005,'Movimentações'!$C$6:$C$3005,$B22,'Movimentações'!$B$6:$B$3005,"Devolução de venda"))</f>
        <v/>
      </c>
      <c r="T22" s="17">
        <f>IF($B22="","",SUMIFS('Movimentações'!$K$6:$K$3005,'Movimentações'!$C$6:$C$3005,$B22))</f>
        <v/>
      </c>
      <c r="U22" s="21">
        <f>IF(OR($B22="",N(S22)&lt;=0),"",IF(SUMIF($S$6:$S$505,"&gt;"&amp;S22)/SUM($S$6:$S$505)&lt;0.8,"A",IF(SUMIF($S$6:$S$505,"&gt;"&amp;S22)/SUM($S$6:$S$505)&lt;0.95,"B","C")))</f>
        <v/>
      </c>
    </row>
    <row r="23">
      <c r="A23" s="14" t="n"/>
      <c r="B23" s="14" t="n"/>
      <c r="C23" s="14" t="n"/>
      <c r="D23" s="15" t="n"/>
      <c r="E23" s="14" t="n"/>
      <c r="F23" s="14" t="n"/>
      <c r="G23" s="15" t="n"/>
      <c r="H23" s="16">
        <f>IF($B23="","",SUMIFS('Movimentações'!$D$6:$D$3005,'Movimentações'!$C$6:$C$3005,$B23,'Movimentações'!$B$6:$B$3005,"Compra"))</f>
        <v/>
      </c>
      <c r="I23" s="16">
        <f>IF($B23="","",SUMIFS('Movimentações'!$D$6:$D$3005,'Movimentações'!$C$6:$C$3005,$B23,'Movimentações'!$B$6:$B$3005,"Venda")-SUMIFS('Movimentações'!$D$6:$D$3005,'Movimentações'!$C$6:$C$3005,$B23,'Movimentações'!$B$6:$B$3005,"Devolução de venda"))</f>
        <v/>
      </c>
      <c r="J23" s="16">
        <f>IF($B23="","",SUMIFS('Movimentações'!$D$6:$D$3005,'Movimentações'!$C$6:$C$3005,$B23,'Movimentações'!$B$6:$B$3005,"Ajuste para mais")-SUMIFS('Movimentações'!$D$6:$D$3005,'Movimentações'!$C$6:$C$3005,$B23,'Movimentações'!$B$6:$B$3005,"Ajuste para menos"))</f>
        <v/>
      </c>
      <c r="K23" s="16">
        <f>IF($B23="","",N(F23)+H23-I23+J23)</f>
        <v/>
      </c>
      <c r="L23" s="17">
        <f>IF($B23="","",IF(N(F23)+H23=0,0,(N(F23)*N(G23)+SUMIFS('Movimentações'!$I$6:$I$3005,'Movimentações'!$C$6:$C$3005,$B23,'Movimentações'!$B$6:$B$3005,"Compra"))/(N(F23)+H23)))</f>
        <v/>
      </c>
      <c r="M23" s="17">
        <f>IF($B23="","",MAX(K23,0)*L23)</f>
        <v/>
      </c>
      <c r="N23" s="17">
        <f>IF(OR($B23="",N(D23)=0),"",D23-L23)</f>
        <v/>
      </c>
      <c r="O23" s="18">
        <f>IF(OR($B23="",N(D23)=0),"",(D23-L23)/D23)</f>
        <v/>
      </c>
      <c r="P23" s="19">
        <f>IF(OR($B23="",N(D23)=0,N(L23)=0),"",D23/L23)</f>
        <v/>
      </c>
      <c r="Q23" s="20">
        <f>IF($B23="","",SUMPRODUCT(MAX(('Movimentações'!$C$6:$C$3005=$B23)*('Movimentações'!$B$6:$B$3005="Venda")*'Movimentações'!$A$6:$A$3005)))</f>
        <v/>
      </c>
      <c r="R23" s="21">
        <f>IF($B23="","",IF(COUNTIF($B$6:$B$505,$B23)&gt;1,"Nome repetido",IF(K23&lt;=0,"Sem estoque",IF(K23&lt;=N(E23),"Repor",IF(TODAY()-MAX(Q23,SUMPRODUCT(MAX(('Movimentações'!$C$6:$C$3005=$B23)*('Movimentações'!$B$6:$B$3005="Compra")*'Movimentações'!$A$6:$A$3005)),'Comece aqui'!$C$6)&gt;60,"Parado","OK")))))</f>
        <v/>
      </c>
      <c r="S23" s="17">
        <f>IF($B23="","",SUMIFS('Movimentações'!$I$6:$I$3005,'Movimentações'!$C$6:$C$3005,$B23,'Movimentações'!$B$6:$B$3005,"Venda")-SUMIFS('Movimentações'!$I$6:$I$3005,'Movimentações'!$C$6:$C$3005,$B23,'Movimentações'!$B$6:$B$3005,"Devolução de venda"))</f>
        <v/>
      </c>
      <c r="T23" s="17">
        <f>IF($B23="","",SUMIFS('Movimentações'!$K$6:$K$3005,'Movimentações'!$C$6:$C$3005,$B23))</f>
        <v/>
      </c>
      <c r="U23" s="21">
        <f>IF(OR($B23="",N(S23)&lt;=0),"",IF(SUMIF($S$6:$S$505,"&gt;"&amp;S23)/SUM($S$6:$S$505)&lt;0.8,"A",IF(SUMIF($S$6:$S$505,"&gt;"&amp;S23)/SUM($S$6:$S$505)&lt;0.95,"B","C")))</f>
        <v/>
      </c>
    </row>
    <row r="24">
      <c r="A24" s="14" t="n"/>
      <c r="B24" s="14" t="n"/>
      <c r="C24" s="14" t="n"/>
      <c r="D24" s="15" t="n"/>
      <c r="E24" s="14" t="n"/>
      <c r="F24" s="14" t="n"/>
      <c r="G24" s="15" t="n"/>
      <c r="H24" s="16">
        <f>IF($B24="","",SUMIFS('Movimentações'!$D$6:$D$3005,'Movimentações'!$C$6:$C$3005,$B24,'Movimentações'!$B$6:$B$3005,"Compra"))</f>
        <v/>
      </c>
      <c r="I24" s="16">
        <f>IF($B24="","",SUMIFS('Movimentações'!$D$6:$D$3005,'Movimentações'!$C$6:$C$3005,$B24,'Movimentações'!$B$6:$B$3005,"Venda")-SUMIFS('Movimentações'!$D$6:$D$3005,'Movimentações'!$C$6:$C$3005,$B24,'Movimentações'!$B$6:$B$3005,"Devolução de venda"))</f>
        <v/>
      </c>
      <c r="J24" s="16">
        <f>IF($B24="","",SUMIFS('Movimentações'!$D$6:$D$3005,'Movimentações'!$C$6:$C$3005,$B24,'Movimentações'!$B$6:$B$3005,"Ajuste para mais")-SUMIFS('Movimentações'!$D$6:$D$3005,'Movimentações'!$C$6:$C$3005,$B24,'Movimentações'!$B$6:$B$3005,"Ajuste para menos"))</f>
        <v/>
      </c>
      <c r="K24" s="16">
        <f>IF($B24="","",N(F24)+H24-I24+J24)</f>
        <v/>
      </c>
      <c r="L24" s="17">
        <f>IF($B24="","",IF(N(F24)+H24=0,0,(N(F24)*N(G24)+SUMIFS('Movimentações'!$I$6:$I$3005,'Movimentações'!$C$6:$C$3005,$B24,'Movimentações'!$B$6:$B$3005,"Compra"))/(N(F24)+H24)))</f>
        <v/>
      </c>
      <c r="M24" s="17">
        <f>IF($B24="","",MAX(K24,0)*L24)</f>
        <v/>
      </c>
      <c r="N24" s="17">
        <f>IF(OR($B24="",N(D24)=0),"",D24-L24)</f>
        <v/>
      </c>
      <c r="O24" s="18">
        <f>IF(OR($B24="",N(D24)=0),"",(D24-L24)/D24)</f>
        <v/>
      </c>
      <c r="P24" s="19">
        <f>IF(OR($B24="",N(D24)=0,N(L24)=0),"",D24/L24)</f>
        <v/>
      </c>
      <c r="Q24" s="20">
        <f>IF($B24="","",SUMPRODUCT(MAX(('Movimentações'!$C$6:$C$3005=$B24)*('Movimentações'!$B$6:$B$3005="Venda")*'Movimentações'!$A$6:$A$3005)))</f>
        <v/>
      </c>
      <c r="R24" s="21">
        <f>IF($B24="","",IF(COUNTIF($B$6:$B$505,$B24)&gt;1,"Nome repetido",IF(K24&lt;=0,"Sem estoque",IF(K24&lt;=N(E24),"Repor",IF(TODAY()-MAX(Q24,SUMPRODUCT(MAX(('Movimentações'!$C$6:$C$3005=$B24)*('Movimentações'!$B$6:$B$3005="Compra")*'Movimentações'!$A$6:$A$3005)),'Comece aqui'!$C$6)&gt;60,"Parado","OK")))))</f>
        <v/>
      </c>
      <c r="S24" s="17">
        <f>IF($B24="","",SUMIFS('Movimentações'!$I$6:$I$3005,'Movimentações'!$C$6:$C$3005,$B24,'Movimentações'!$B$6:$B$3005,"Venda")-SUMIFS('Movimentações'!$I$6:$I$3005,'Movimentações'!$C$6:$C$3005,$B24,'Movimentações'!$B$6:$B$3005,"Devolução de venda"))</f>
        <v/>
      </c>
      <c r="T24" s="17">
        <f>IF($B24="","",SUMIFS('Movimentações'!$K$6:$K$3005,'Movimentações'!$C$6:$C$3005,$B24))</f>
        <v/>
      </c>
      <c r="U24" s="21">
        <f>IF(OR($B24="",N(S24)&lt;=0),"",IF(SUMIF($S$6:$S$505,"&gt;"&amp;S24)/SUM($S$6:$S$505)&lt;0.8,"A",IF(SUMIF($S$6:$S$505,"&gt;"&amp;S24)/SUM($S$6:$S$505)&lt;0.95,"B","C")))</f>
        <v/>
      </c>
    </row>
    <row r="25">
      <c r="A25" s="14" t="n"/>
      <c r="B25" s="14" t="n"/>
      <c r="C25" s="14" t="n"/>
      <c r="D25" s="15" t="n"/>
      <c r="E25" s="14" t="n"/>
      <c r="F25" s="14" t="n"/>
      <c r="G25" s="15" t="n"/>
      <c r="H25" s="16">
        <f>IF($B25="","",SUMIFS('Movimentações'!$D$6:$D$3005,'Movimentações'!$C$6:$C$3005,$B25,'Movimentações'!$B$6:$B$3005,"Compra"))</f>
        <v/>
      </c>
      <c r="I25" s="16">
        <f>IF($B25="","",SUMIFS('Movimentações'!$D$6:$D$3005,'Movimentações'!$C$6:$C$3005,$B25,'Movimentações'!$B$6:$B$3005,"Venda")-SUMIFS('Movimentações'!$D$6:$D$3005,'Movimentações'!$C$6:$C$3005,$B25,'Movimentações'!$B$6:$B$3005,"Devolução de venda"))</f>
        <v/>
      </c>
      <c r="J25" s="16">
        <f>IF($B25="","",SUMIFS('Movimentações'!$D$6:$D$3005,'Movimentações'!$C$6:$C$3005,$B25,'Movimentações'!$B$6:$B$3005,"Ajuste para mais")-SUMIFS('Movimentações'!$D$6:$D$3005,'Movimentações'!$C$6:$C$3005,$B25,'Movimentações'!$B$6:$B$3005,"Ajuste para menos"))</f>
        <v/>
      </c>
      <c r="K25" s="16">
        <f>IF($B25="","",N(F25)+H25-I25+J25)</f>
        <v/>
      </c>
      <c r="L25" s="17">
        <f>IF($B25="","",IF(N(F25)+H25=0,0,(N(F25)*N(G25)+SUMIFS('Movimentações'!$I$6:$I$3005,'Movimentações'!$C$6:$C$3005,$B25,'Movimentações'!$B$6:$B$3005,"Compra"))/(N(F25)+H25)))</f>
        <v/>
      </c>
      <c r="M25" s="17">
        <f>IF($B25="","",MAX(K25,0)*L25)</f>
        <v/>
      </c>
      <c r="N25" s="17">
        <f>IF(OR($B25="",N(D25)=0),"",D25-L25)</f>
        <v/>
      </c>
      <c r="O25" s="18">
        <f>IF(OR($B25="",N(D25)=0),"",(D25-L25)/D25)</f>
        <v/>
      </c>
      <c r="P25" s="19">
        <f>IF(OR($B25="",N(D25)=0,N(L25)=0),"",D25/L25)</f>
        <v/>
      </c>
      <c r="Q25" s="20">
        <f>IF($B25="","",SUMPRODUCT(MAX(('Movimentações'!$C$6:$C$3005=$B25)*('Movimentações'!$B$6:$B$3005="Venda")*'Movimentações'!$A$6:$A$3005)))</f>
        <v/>
      </c>
      <c r="R25" s="21">
        <f>IF($B25="","",IF(COUNTIF($B$6:$B$505,$B25)&gt;1,"Nome repetido",IF(K25&lt;=0,"Sem estoque",IF(K25&lt;=N(E25),"Repor",IF(TODAY()-MAX(Q25,SUMPRODUCT(MAX(('Movimentações'!$C$6:$C$3005=$B25)*('Movimentações'!$B$6:$B$3005="Compra")*'Movimentações'!$A$6:$A$3005)),'Comece aqui'!$C$6)&gt;60,"Parado","OK")))))</f>
        <v/>
      </c>
      <c r="S25" s="17">
        <f>IF($B25="","",SUMIFS('Movimentações'!$I$6:$I$3005,'Movimentações'!$C$6:$C$3005,$B25,'Movimentações'!$B$6:$B$3005,"Venda")-SUMIFS('Movimentações'!$I$6:$I$3005,'Movimentações'!$C$6:$C$3005,$B25,'Movimentações'!$B$6:$B$3005,"Devolução de venda"))</f>
        <v/>
      </c>
      <c r="T25" s="17">
        <f>IF($B25="","",SUMIFS('Movimentações'!$K$6:$K$3005,'Movimentações'!$C$6:$C$3005,$B25))</f>
        <v/>
      </c>
      <c r="U25" s="21">
        <f>IF(OR($B25="",N(S25)&lt;=0),"",IF(SUMIF($S$6:$S$505,"&gt;"&amp;S25)/SUM($S$6:$S$505)&lt;0.8,"A",IF(SUMIF($S$6:$S$505,"&gt;"&amp;S25)/SUM($S$6:$S$505)&lt;0.95,"B","C")))</f>
        <v/>
      </c>
    </row>
    <row r="26">
      <c r="A26" s="14" t="n"/>
      <c r="B26" s="14" t="n"/>
      <c r="C26" s="14" t="n"/>
      <c r="D26" s="15" t="n"/>
      <c r="E26" s="14" t="n"/>
      <c r="F26" s="14" t="n"/>
      <c r="G26" s="15" t="n"/>
      <c r="H26" s="16">
        <f>IF($B26="","",SUMIFS('Movimentações'!$D$6:$D$3005,'Movimentações'!$C$6:$C$3005,$B26,'Movimentações'!$B$6:$B$3005,"Compra"))</f>
        <v/>
      </c>
      <c r="I26" s="16">
        <f>IF($B26="","",SUMIFS('Movimentações'!$D$6:$D$3005,'Movimentações'!$C$6:$C$3005,$B26,'Movimentações'!$B$6:$B$3005,"Venda")-SUMIFS('Movimentações'!$D$6:$D$3005,'Movimentações'!$C$6:$C$3005,$B26,'Movimentações'!$B$6:$B$3005,"Devolução de venda"))</f>
        <v/>
      </c>
      <c r="J26" s="16">
        <f>IF($B26="","",SUMIFS('Movimentações'!$D$6:$D$3005,'Movimentações'!$C$6:$C$3005,$B26,'Movimentações'!$B$6:$B$3005,"Ajuste para mais")-SUMIFS('Movimentações'!$D$6:$D$3005,'Movimentações'!$C$6:$C$3005,$B26,'Movimentações'!$B$6:$B$3005,"Ajuste para menos"))</f>
        <v/>
      </c>
      <c r="K26" s="16">
        <f>IF($B26="","",N(F26)+H26-I26+J26)</f>
        <v/>
      </c>
      <c r="L26" s="17">
        <f>IF($B26="","",IF(N(F26)+H26=0,0,(N(F26)*N(G26)+SUMIFS('Movimentações'!$I$6:$I$3005,'Movimentações'!$C$6:$C$3005,$B26,'Movimentações'!$B$6:$B$3005,"Compra"))/(N(F26)+H26)))</f>
        <v/>
      </c>
      <c r="M26" s="17">
        <f>IF($B26="","",MAX(K26,0)*L26)</f>
        <v/>
      </c>
      <c r="N26" s="17">
        <f>IF(OR($B26="",N(D26)=0),"",D26-L26)</f>
        <v/>
      </c>
      <c r="O26" s="18">
        <f>IF(OR($B26="",N(D26)=0),"",(D26-L26)/D26)</f>
        <v/>
      </c>
      <c r="P26" s="19">
        <f>IF(OR($B26="",N(D26)=0,N(L26)=0),"",D26/L26)</f>
        <v/>
      </c>
      <c r="Q26" s="20">
        <f>IF($B26="","",SUMPRODUCT(MAX(('Movimentações'!$C$6:$C$3005=$B26)*('Movimentações'!$B$6:$B$3005="Venda")*'Movimentações'!$A$6:$A$3005)))</f>
        <v/>
      </c>
      <c r="R26" s="21">
        <f>IF($B26="","",IF(COUNTIF($B$6:$B$505,$B26)&gt;1,"Nome repetido",IF(K26&lt;=0,"Sem estoque",IF(K26&lt;=N(E26),"Repor",IF(TODAY()-MAX(Q26,SUMPRODUCT(MAX(('Movimentações'!$C$6:$C$3005=$B26)*('Movimentações'!$B$6:$B$3005="Compra")*'Movimentações'!$A$6:$A$3005)),'Comece aqui'!$C$6)&gt;60,"Parado","OK")))))</f>
        <v/>
      </c>
      <c r="S26" s="17">
        <f>IF($B26="","",SUMIFS('Movimentações'!$I$6:$I$3005,'Movimentações'!$C$6:$C$3005,$B26,'Movimentações'!$B$6:$B$3005,"Venda")-SUMIFS('Movimentações'!$I$6:$I$3005,'Movimentações'!$C$6:$C$3005,$B26,'Movimentações'!$B$6:$B$3005,"Devolução de venda"))</f>
        <v/>
      </c>
      <c r="T26" s="17">
        <f>IF($B26="","",SUMIFS('Movimentações'!$K$6:$K$3005,'Movimentações'!$C$6:$C$3005,$B26))</f>
        <v/>
      </c>
      <c r="U26" s="21">
        <f>IF(OR($B26="",N(S26)&lt;=0),"",IF(SUMIF($S$6:$S$505,"&gt;"&amp;S26)/SUM($S$6:$S$505)&lt;0.8,"A",IF(SUMIF($S$6:$S$505,"&gt;"&amp;S26)/SUM($S$6:$S$505)&lt;0.95,"B","C")))</f>
        <v/>
      </c>
    </row>
    <row r="27">
      <c r="A27" s="14" t="n"/>
      <c r="B27" s="14" t="n"/>
      <c r="C27" s="14" t="n"/>
      <c r="D27" s="15" t="n"/>
      <c r="E27" s="14" t="n"/>
      <c r="F27" s="14" t="n"/>
      <c r="G27" s="15" t="n"/>
      <c r="H27" s="16">
        <f>IF($B27="","",SUMIFS('Movimentações'!$D$6:$D$3005,'Movimentações'!$C$6:$C$3005,$B27,'Movimentações'!$B$6:$B$3005,"Compra"))</f>
        <v/>
      </c>
      <c r="I27" s="16">
        <f>IF($B27="","",SUMIFS('Movimentações'!$D$6:$D$3005,'Movimentações'!$C$6:$C$3005,$B27,'Movimentações'!$B$6:$B$3005,"Venda")-SUMIFS('Movimentações'!$D$6:$D$3005,'Movimentações'!$C$6:$C$3005,$B27,'Movimentações'!$B$6:$B$3005,"Devolução de venda"))</f>
        <v/>
      </c>
      <c r="J27" s="16">
        <f>IF($B27="","",SUMIFS('Movimentações'!$D$6:$D$3005,'Movimentações'!$C$6:$C$3005,$B27,'Movimentações'!$B$6:$B$3005,"Ajuste para mais")-SUMIFS('Movimentações'!$D$6:$D$3005,'Movimentações'!$C$6:$C$3005,$B27,'Movimentações'!$B$6:$B$3005,"Ajuste para menos"))</f>
        <v/>
      </c>
      <c r="K27" s="16">
        <f>IF($B27="","",N(F27)+H27-I27+J27)</f>
        <v/>
      </c>
      <c r="L27" s="17">
        <f>IF($B27="","",IF(N(F27)+H27=0,0,(N(F27)*N(G27)+SUMIFS('Movimentações'!$I$6:$I$3005,'Movimentações'!$C$6:$C$3005,$B27,'Movimentações'!$B$6:$B$3005,"Compra"))/(N(F27)+H27)))</f>
        <v/>
      </c>
      <c r="M27" s="17">
        <f>IF($B27="","",MAX(K27,0)*L27)</f>
        <v/>
      </c>
      <c r="N27" s="17">
        <f>IF(OR($B27="",N(D27)=0),"",D27-L27)</f>
        <v/>
      </c>
      <c r="O27" s="18">
        <f>IF(OR($B27="",N(D27)=0),"",(D27-L27)/D27)</f>
        <v/>
      </c>
      <c r="P27" s="19">
        <f>IF(OR($B27="",N(D27)=0,N(L27)=0),"",D27/L27)</f>
        <v/>
      </c>
      <c r="Q27" s="20">
        <f>IF($B27="","",SUMPRODUCT(MAX(('Movimentações'!$C$6:$C$3005=$B27)*('Movimentações'!$B$6:$B$3005="Venda")*'Movimentações'!$A$6:$A$3005)))</f>
        <v/>
      </c>
      <c r="R27" s="21">
        <f>IF($B27="","",IF(COUNTIF($B$6:$B$505,$B27)&gt;1,"Nome repetido",IF(K27&lt;=0,"Sem estoque",IF(K27&lt;=N(E27),"Repor",IF(TODAY()-MAX(Q27,SUMPRODUCT(MAX(('Movimentações'!$C$6:$C$3005=$B27)*('Movimentações'!$B$6:$B$3005="Compra")*'Movimentações'!$A$6:$A$3005)),'Comece aqui'!$C$6)&gt;60,"Parado","OK")))))</f>
        <v/>
      </c>
      <c r="S27" s="17">
        <f>IF($B27="","",SUMIFS('Movimentações'!$I$6:$I$3005,'Movimentações'!$C$6:$C$3005,$B27,'Movimentações'!$B$6:$B$3005,"Venda")-SUMIFS('Movimentações'!$I$6:$I$3005,'Movimentações'!$C$6:$C$3005,$B27,'Movimentações'!$B$6:$B$3005,"Devolução de venda"))</f>
        <v/>
      </c>
      <c r="T27" s="17">
        <f>IF($B27="","",SUMIFS('Movimentações'!$K$6:$K$3005,'Movimentações'!$C$6:$C$3005,$B27))</f>
        <v/>
      </c>
      <c r="U27" s="21">
        <f>IF(OR($B27="",N(S27)&lt;=0),"",IF(SUMIF($S$6:$S$505,"&gt;"&amp;S27)/SUM($S$6:$S$505)&lt;0.8,"A",IF(SUMIF($S$6:$S$505,"&gt;"&amp;S27)/SUM($S$6:$S$505)&lt;0.95,"B","C")))</f>
        <v/>
      </c>
    </row>
    <row r="28">
      <c r="A28" s="14" t="n"/>
      <c r="B28" s="14" t="n"/>
      <c r="C28" s="14" t="n"/>
      <c r="D28" s="15" t="n"/>
      <c r="E28" s="14" t="n"/>
      <c r="F28" s="14" t="n"/>
      <c r="G28" s="15" t="n"/>
      <c r="H28" s="16">
        <f>IF($B28="","",SUMIFS('Movimentações'!$D$6:$D$3005,'Movimentações'!$C$6:$C$3005,$B28,'Movimentações'!$B$6:$B$3005,"Compra"))</f>
        <v/>
      </c>
      <c r="I28" s="16">
        <f>IF($B28="","",SUMIFS('Movimentações'!$D$6:$D$3005,'Movimentações'!$C$6:$C$3005,$B28,'Movimentações'!$B$6:$B$3005,"Venda")-SUMIFS('Movimentações'!$D$6:$D$3005,'Movimentações'!$C$6:$C$3005,$B28,'Movimentações'!$B$6:$B$3005,"Devolução de venda"))</f>
        <v/>
      </c>
      <c r="J28" s="16">
        <f>IF($B28="","",SUMIFS('Movimentações'!$D$6:$D$3005,'Movimentações'!$C$6:$C$3005,$B28,'Movimentações'!$B$6:$B$3005,"Ajuste para mais")-SUMIFS('Movimentações'!$D$6:$D$3005,'Movimentações'!$C$6:$C$3005,$B28,'Movimentações'!$B$6:$B$3005,"Ajuste para menos"))</f>
        <v/>
      </c>
      <c r="K28" s="16">
        <f>IF($B28="","",N(F28)+H28-I28+J28)</f>
        <v/>
      </c>
      <c r="L28" s="17">
        <f>IF($B28="","",IF(N(F28)+H28=0,0,(N(F28)*N(G28)+SUMIFS('Movimentações'!$I$6:$I$3005,'Movimentações'!$C$6:$C$3005,$B28,'Movimentações'!$B$6:$B$3005,"Compra"))/(N(F28)+H28)))</f>
        <v/>
      </c>
      <c r="M28" s="17">
        <f>IF($B28="","",MAX(K28,0)*L28)</f>
        <v/>
      </c>
      <c r="N28" s="17">
        <f>IF(OR($B28="",N(D28)=0),"",D28-L28)</f>
        <v/>
      </c>
      <c r="O28" s="18">
        <f>IF(OR($B28="",N(D28)=0),"",(D28-L28)/D28)</f>
        <v/>
      </c>
      <c r="P28" s="19">
        <f>IF(OR($B28="",N(D28)=0,N(L28)=0),"",D28/L28)</f>
        <v/>
      </c>
      <c r="Q28" s="20">
        <f>IF($B28="","",SUMPRODUCT(MAX(('Movimentações'!$C$6:$C$3005=$B28)*('Movimentações'!$B$6:$B$3005="Venda")*'Movimentações'!$A$6:$A$3005)))</f>
        <v/>
      </c>
      <c r="R28" s="21">
        <f>IF($B28="","",IF(COUNTIF($B$6:$B$505,$B28)&gt;1,"Nome repetido",IF(K28&lt;=0,"Sem estoque",IF(K28&lt;=N(E28),"Repor",IF(TODAY()-MAX(Q28,SUMPRODUCT(MAX(('Movimentações'!$C$6:$C$3005=$B28)*('Movimentações'!$B$6:$B$3005="Compra")*'Movimentações'!$A$6:$A$3005)),'Comece aqui'!$C$6)&gt;60,"Parado","OK")))))</f>
        <v/>
      </c>
      <c r="S28" s="17">
        <f>IF($B28="","",SUMIFS('Movimentações'!$I$6:$I$3005,'Movimentações'!$C$6:$C$3005,$B28,'Movimentações'!$B$6:$B$3005,"Venda")-SUMIFS('Movimentações'!$I$6:$I$3005,'Movimentações'!$C$6:$C$3005,$B28,'Movimentações'!$B$6:$B$3005,"Devolução de venda"))</f>
        <v/>
      </c>
      <c r="T28" s="17">
        <f>IF($B28="","",SUMIFS('Movimentações'!$K$6:$K$3005,'Movimentações'!$C$6:$C$3005,$B28))</f>
        <v/>
      </c>
      <c r="U28" s="21">
        <f>IF(OR($B28="",N(S28)&lt;=0),"",IF(SUMIF($S$6:$S$505,"&gt;"&amp;S28)/SUM($S$6:$S$505)&lt;0.8,"A",IF(SUMIF($S$6:$S$505,"&gt;"&amp;S28)/SUM($S$6:$S$505)&lt;0.95,"B","C")))</f>
        <v/>
      </c>
    </row>
    <row r="29">
      <c r="A29" s="14" t="n"/>
      <c r="B29" s="14" t="n"/>
      <c r="C29" s="14" t="n"/>
      <c r="D29" s="15" t="n"/>
      <c r="E29" s="14" t="n"/>
      <c r="F29" s="14" t="n"/>
      <c r="G29" s="15" t="n"/>
      <c r="H29" s="16">
        <f>IF($B29="","",SUMIFS('Movimentações'!$D$6:$D$3005,'Movimentações'!$C$6:$C$3005,$B29,'Movimentações'!$B$6:$B$3005,"Compra"))</f>
        <v/>
      </c>
      <c r="I29" s="16">
        <f>IF($B29="","",SUMIFS('Movimentações'!$D$6:$D$3005,'Movimentações'!$C$6:$C$3005,$B29,'Movimentações'!$B$6:$B$3005,"Venda")-SUMIFS('Movimentações'!$D$6:$D$3005,'Movimentações'!$C$6:$C$3005,$B29,'Movimentações'!$B$6:$B$3005,"Devolução de venda"))</f>
        <v/>
      </c>
      <c r="J29" s="16">
        <f>IF($B29="","",SUMIFS('Movimentações'!$D$6:$D$3005,'Movimentações'!$C$6:$C$3005,$B29,'Movimentações'!$B$6:$B$3005,"Ajuste para mais")-SUMIFS('Movimentações'!$D$6:$D$3005,'Movimentações'!$C$6:$C$3005,$B29,'Movimentações'!$B$6:$B$3005,"Ajuste para menos"))</f>
        <v/>
      </c>
      <c r="K29" s="16">
        <f>IF($B29="","",N(F29)+H29-I29+J29)</f>
        <v/>
      </c>
      <c r="L29" s="17">
        <f>IF($B29="","",IF(N(F29)+H29=0,0,(N(F29)*N(G29)+SUMIFS('Movimentações'!$I$6:$I$3005,'Movimentações'!$C$6:$C$3005,$B29,'Movimentações'!$B$6:$B$3005,"Compra"))/(N(F29)+H29)))</f>
        <v/>
      </c>
      <c r="M29" s="17">
        <f>IF($B29="","",MAX(K29,0)*L29)</f>
        <v/>
      </c>
      <c r="N29" s="17">
        <f>IF(OR($B29="",N(D29)=0),"",D29-L29)</f>
        <v/>
      </c>
      <c r="O29" s="18">
        <f>IF(OR($B29="",N(D29)=0),"",(D29-L29)/D29)</f>
        <v/>
      </c>
      <c r="P29" s="19">
        <f>IF(OR($B29="",N(D29)=0,N(L29)=0),"",D29/L29)</f>
        <v/>
      </c>
      <c r="Q29" s="20">
        <f>IF($B29="","",SUMPRODUCT(MAX(('Movimentações'!$C$6:$C$3005=$B29)*('Movimentações'!$B$6:$B$3005="Venda")*'Movimentações'!$A$6:$A$3005)))</f>
        <v/>
      </c>
      <c r="R29" s="21">
        <f>IF($B29="","",IF(COUNTIF($B$6:$B$505,$B29)&gt;1,"Nome repetido",IF(K29&lt;=0,"Sem estoque",IF(K29&lt;=N(E29),"Repor",IF(TODAY()-MAX(Q29,SUMPRODUCT(MAX(('Movimentações'!$C$6:$C$3005=$B29)*('Movimentações'!$B$6:$B$3005="Compra")*'Movimentações'!$A$6:$A$3005)),'Comece aqui'!$C$6)&gt;60,"Parado","OK")))))</f>
        <v/>
      </c>
      <c r="S29" s="17">
        <f>IF($B29="","",SUMIFS('Movimentações'!$I$6:$I$3005,'Movimentações'!$C$6:$C$3005,$B29,'Movimentações'!$B$6:$B$3005,"Venda")-SUMIFS('Movimentações'!$I$6:$I$3005,'Movimentações'!$C$6:$C$3005,$B29,'Movimentações'!$B$6:$B$3005,"Devolução de venda"))</f>
        <v/>
      </c>
      <c r="T29" s="17">
        <f>IF($B29="","",SUMIFS('Movimentações'!$K$6:$K$3005,'Movimentações'!$C$6:$C$3005,$B29))</f>
        <v/>
      </c>
      <c r="U29" s="21">
        <f>IF(OR($B29="",N(S29)&lt;=0),"",IF(SUMIF($S$6:$S$505,"&gt;"&amp;S29)/SUM($S$6:$S$505)&lt;0.8,"A",IF(SUMIF($S$6:$S$505,"&gt;"&amp;S29)/SUM($S$6:$S$505)&lt;0.95,"B","C")))</f>
        <v/>
      </c>
    </row>
    <row r="30">
      <c r="A30" s="14" t="n"/>
      <c r="B30" s="14" t="n"/>
      <c r="C30" s="14" t="n"/>
      <c r="D30" s="15" t="n"/>
      <c r="E30" s="14" t="n"/>
      <c r="F30" s="14" t="n"/>
      <c r="G30" s="15" t="n"/>
      <c r="H30" s="16">
        <f>IF($B30="","",SUMIFS('Movimentações'!$D$6:$D$3005,'Movimentações'!$C$6:$C$3005,$B30,'Movimentações'!$B$6:$B$3005,"Compra"))</f>
        <v/>
      </c>
      <c r="I30" s="16">
        <f>IF($B30="","",SUMIFS('Movimentações'!$D$6:$D$3005,'Movimentações'!$C$6:$C$3005,$B30,'Movimentações'!$B$6:$B$3005,"Venda")-SUMIFS('Movimentações'!$D$6:$D$3005,'Movimentações'!$C$6:$C$3005,$B30,'Movimentações'!$B$6:$B$3005,"Devolução de venda"))</f>
        <v/>
      </c>
      <c r="J30" s="16">
        <f>IF($B30="","",SUMIFS('Movimentações'!$D$6:$D$3005,'Movimentações'!$C$6:$C$3005,$B30,'Movimentações'!$B$6:$B$3005,"Ajuste para mais")-SUMIFS('Movimentações'!$D$6:$D$3005,'Movimentações'!$C$6:$C$3005,$B30,'Movimentações'!$B$6:$B$3005,"Ajuste para menos"))</f>
        <v/>
      </c>
      <c r="K30" s="16">
        <f>IF($B30="","",N(F30)+H30-I30+J30)</f>
        <v/>
      </c>
      <c r="L30" s="17">
        <f>IF($B30="","",IF(N(F30)+H30=0,0,(N(F30)*N(G30)+SUMIFS('Movimentações'!$I$6:$I$3005,'Movimentações'!$C$6:$C$3005,$B30,'Movimentações'!$B$6:$B$3005,"Compra"))/(N(F30)+H30)))</f>
        <v/>
      </c>
      <c r="M30" s="17">
        <f>IF($B30="","",MAX(K30,0)*L30)</f>
        <v/>
      </c>
      <c r="N30" s="17">
        <f>IF(OR($B30="",N(D30)=0),"",D30-L30)</f>
        <v/>
      </c>
      <c r="O30" s="18">
        <f>IF(OR($B30="",N(D30)=0),"",(D30-L30)/D30)</f>
        <v/>
      </c>
      <c r="P30" s="19">
        <f>IF(OR($B30="",N(D30)=0,N(L30)=0),"",D30/L30)</f>
        <v/>
      </c>
      <c r="Q30" s="20">
        <f>IF($B30="","",SUMPRODUCT(MAX(('Movimentações'!$C$6:$C$3005=$B30)*('Movimentações'!$B$6:$B$3005="Venda")*'Movimentações'!$A$6:$A$3005)))</f>
        <v/>
      </c>
      <c r="R30" s="21">
        <f>IF($B30="","",IF(COUNTIF($B$6:$B$505,$B30)&gt;1,"Nome repetido",IF(K30&lt;=0,"Sem estoque",IF(K30&lt;=N(E30),"Repor",IF(TODAY()-MAX(Q30,SUMPRODUCT(MAX(('Movimentações'!$C$6:$C$3005=$B30)*('Movimentações'!$B$6:$B$3005="Compra")*'Movimentações'!$A$6:$A$3005)),'Comece aqui'!$C$6)&gt;60,"Parado","OK")))))</f>
        <v/>
      </c>
      <c r="S30" s="17">
        <f>IF($B30="","",SUMIFS('Movimentações'!$I$6:$I$3005,'Movimentações'!$C$6:$C$3005,$B30,'Movimentações'!$B$6:$B$3005,"Venda")-SUMIFS('Movimentações'!$I$6:$I$3005,'Movimentações'!$C$6:$C$3005,$B30,'Movimentações'!$B$6:$B$3005,"Devolução de venda"))</f>
        <v/>
      </c>
      <c r="T30" s="17">
        <f>IF($B30="","",SUMIFS('Movimentações'!$K$6:$K$3005,'Movimentações'!$C$6:$C$3005,$B30))</f>
        <v/>
      </c>
      <c r="U30" s="21">
        <f>IF(OR($B30="",N(S30)&lt;=0),"",IF(SUMIF($S$6:$S$505,"&gt;"&amp;S30)/SUM($S$6:$S$505)&lt;0.8,"A",IF(SUMIF($S$6:$S$505,"&gt;"&amp;S30)/SUM($S$6:$S$505)&lt;0.95,"B","C")))</f>
        <v/>
      </c>
    </row>
    <row r="31">
      <c r="A31" s="14" t="n"/>
      <c r="B31" s="14" t="n"/>
      <c r="C31" s="14" t="n"/>
      <c r="D31" s="15" t="n"/>
      <c r="E31" s="14" t="n"/>
      <c r="F31" s="14" t="n"/>
      <c r="G31" s="15" t="n"/>
      <c r="H31" s="16">
        <f>IF($B31="","",SUMIFS('Movimentações'!$D$6:$D$3005,'Movimentações'!$C$6:$C$3005,$B31,'Movimentações'!$B$6:$B$3005,"Compra"))</f>
        <v/>
      </c>
      <c r="I31" s="16">
        <f>IF($B31="","",SUMIFS('Movimentações'!$D$6:$D$3005,'Movimentações'!$C$6:$C$3005,$B31,'Movimentações'!$B$6:$B$3005,"Venda")-SUMIFS('Movimentações'!$D$6:$D$3005,'Movimentações'!$C$6:$C$3005,$B31,'Movimentações'!$B$6:$B$3005,"Devolução de venda"))</f>
        <v/>
      </c>
      <c r="J31" s="16">
        <f>IF($B31="","",SUMIFS('Movimentações'!$D$6:$D$3005,'Movimentações'!$C$6:$C$3005,$B31,'Movimentações'!$B$6:$B$3005,"Ajuste para mais")-SUMIFS('Movimentações'!$D$6:$D$3005,'Movimentações'!$C$6:$C$3005,$B31,'Movimentações'!$B$6:$B$3005,"Ajuste para menos"))</f>
        <v/>
      </c>
      <c r="K31" s="16">
        <f>IF($B31="","",N(F31)+H31-I31+J31)</f>
        <v/>
      </c>
      <c r="L31" s="17">
        <f>IF($B31="","",IF(N(F31)+H31=0,0,(N(F31)*N(G31)+SUMIFS('Movimentações'!$I$6:$I$3005,'Movimentações'!$C$6:$C$3005,$B31,'Movimentações'!$B$6:$B$3005,"Compra"))/(N(F31)+H31)))</f>
        <v/>
      </c>
      <c r="M31" s="17">
        <f>IF($B31="","",MAX(K31,0)*L31)</f>
        <v/>
      </c>
      <c r="N31" s="17">
        <f>IF(OR($B31="",N(D31)=0),"",D31-L31)</f>
        <v/>
      </c>
      <c r="O31" s="18">
        <f>IF(OR($B31="",N(D31)=0),"",(D31-L31)/D31)</f>
        <v/>
      </c>
      <c r="P31" s="19">
        <f>IF(OR($B31="",N(D31)=0,N(L31)=0),"",D31/L31)</f>
        <v/>
      </c>
      <c r="Q31" s="20">
        <f>IF($B31="","",SUMPRODUCT(MAX(('Movimentações'!$C$6:$C$3005=$B31)*('Movimentações'!$B$6:$B$3005="Venda")*'Movimentações'!$A$6:$A$3005)))</f>
        <v/>
      </c>
      <c r="R31" s="21">
        <f>IF($B31="","",IF(COUNTIF($B$6:$B$505,$B31)&gt;1,"Nome repetido",IF(K31&lt;=0,"Sem estoque",IF(K31&lt;=N(E31),"Repor",IF(TODAY()-MAX(Q31,SUMPRODUCT(MAX(('Movimentações'!$C$6:$C$3005=$B31)*('Movimentações'!$B$6:$B$3005="Compra")*'Movimentações'!$A$6:$A$3005)),'Comece aqui'!$C$6)&gt;60,"Parado","OK")))))</f>
        <v/>
      </c>
      <c r="S31" s="17">
        <f>IF($B31="","",SUMIFS('Movimentações'!$I$6:$I$3005,'Movimentações'!$C$6:$C$3005,$B31,'Movimentações'!$B$6:$B$3005,"Venda")-SUMIFS('Movimentações'!$I$6:$I$3005,'Movimentações'!$C$6:$C$3005,$B31,'Movimentações'!$B$6:$B$3005,"Devolução de venda"))</f>
        <v/>
      </c>
      <c r="T31" s="17">
        <f>IF($B31="","",SUMIFS('Movimentações'!$K$6:$K$3005,'Movimentações'!$C$6:$C$3005,$B31))</f>
        <v/>
      </c>
      <c r="U31" s="21">
        <f>IF(OR($B31="",N(S31)&lt;=0),"",IF(SUMIF($S$6:$S$505,"&gt;"&amp;S31)/SUM($S$6:$S$505)&lt;0.8,"A",IF(SUMIF($S$6:$S$505,"&gt;"&amp;S31)/SUM($S$6:$S$505)&lt;0.95,"B","C")))</f>
        <v/>
      </c>
    </row>
    <row r="32">
      <c r="A32" s="14" t="n"/>
      <c r="B32" s="14" t="n"/>
      <c r="C32" s="14" t="n"/>
      <c r="D32" s="15" t="n"/>
      <c r="E32" s="14" t="n"/>
      <c r="F32" s="14" t="n"/>
      <c r="G32" s="15" t="n"/>
      <c r="H32" s="16">
        <f>IF($B32="","",SUMIFS('Movimentações'!$D$6:$D$3005,'Movimentações'!$C$6:$C$3005,$B32,'Movimentações'!$B$6:$B$3005,"Compra"))</f>
        <v/>
      </c>
      <c r="I32" s="16">
        <f>IF($B32="","",SUMIFS('Movimentações'!$D$6:$D$3005,'Movimentações'!$C$6:$C$3005,$B32,'Movimentações'!$B$6:$B$3005,"Venda")-SUMIFS('Movimentações'!$D$6:$D$3005,'Movimentações'!$C$6:$C$3005,$B32,'Movimentações'!$B$6:$B$3005,"Devolução de venda"))</f>
        <v/>
      </c>
      <c r="J32" s="16">
        <f>IF($B32="","",SUMIFS('Movimentações'!$D$6:$D$3005,'Movimentações'!$C$6:$C$3005,$B32,'Movimentações'!$B$6:$B$3005,"Ajuste para mais")-SUMIFS('Movimentações'!$D$6:$D$3005,'Movimentações'!$C$6:$C$3005,$B32,'Movimentações'!$B$6:$B$3005,"Ajuste para menos"))</f>
        <v/>
      </c>
      <c r="K32" s="16">
        <f>IF($B32="","",N(F32)+H32-I32+J32)</f>
        <v/>
      </c>
      <c r="L32" s="17">
        <f>IF($B32="","",IF(N(F32)+H32=0,0,(N(F32)*N(G32)+SUMIFS('Movimentações'!$I$6:$I$3005,'Movimentações'!$C$6:$C$3005,$B32,'Movimentações'!$B$6:$B$3005,"Compra"))/(N(F32)+H32)))</f>
        <v/>
      </c>
      <c r="M32" s="17">
        <f>IF($B32="","",MAX(K32,0)*L32)</f>
        <v/>
      </c>
      <c r="N32" s="17">
        <f>IF(OR($B32="",N(D32)=0),"",D32-L32)</f>
        <v/>
      </c>
      <c r="O32" s="18">
        <f>IF(OR($B32="",N(D32)=0),"",(D32-L32)/D32)</f>
        <v/>
      </c>
      <c r="P32" s="19">
        <f>IF(OR($B32="",N(D32)=0,N(L32)=0),"",D32/L32)</f>
        <v/>
      </c>
      <c r="Q32" s="20">
        <f>IF($B32="","",SUMPRODUCT(MAX(('Movimentações'!$C$6:$C$3005=$B32)*('Movimentações'!$B$6:$B$3005="Venda")*'Movimentações'!$A$6:$A$3005)))</f>
        <v/>
      </c>
      <c r="R32" s="21">
        <f>IF($B32="","",IF(COUNTIF($B$6:$B$505,$B32)&gt;1,"Nome repetido",IF(K32&lt;=0,"Sem estoque",IF(K32&lt;=N(E32),"Repor",IF(TODAY()-MAX(Q32,SUMPRODUCT(MAX(('Movimentações'!$C$6:$C$3005=$B32)*('Movimentações'!$B$6:$B$3005="Compra")*'Movimentações'!$A$6:$A$3005)),'Comece aqui'!$C$6)&gt;60,"Parado","OK")))))</f>
        <v/>
      </c>
      <c r="S32" s="17">
        <f>IF($B32="","",SUMIFS('Movimentações'!$I$6:$I$3005,'Movimentações'!$C$6:$C$3005,$B32,'Movimentações'!$B$6:$B$3005,"Venda")-SUMIFS('Movimentações'!$I$6:$I$3005,'Movimentações'!$C$6:$C$3005,$B32,'Movimentações'!$B$6:$B$3005,"Devolução de venda"))</f>
        <v/>
      </c>
      <c r="T32" s="17">
        <f>IF($B32="","",SUMIFS('Movimentações'!$K$6:$K$3005,'Movimentações'!$C$6:$C$3005,$B32))</f>
        <v/>
      </c>
      <c r="U32" s="21">
        <f>IF(OR($B32="",N(S32)&lt;=0),"",IF(SUMIF($S$6:$S$505,"&gt;"&amp;S32)/SUM($S$6:$S$505)&lt;0.8,"A",IF(SUMIF($S$6:$S$505,"&gt;"&amp;S32)/SUM($S$6:$S$505)&lt;0.95,"B","C")))</f>
        <v/>
      </c>
    </row>
    <row r="33">
      <c r="A33" s="14" t="n"/>
      <c r="B33" s="14" t="n"/>
      <c r="C33" s="14" t="n"/>
      <c r="D33" s="15" t="n"/>
      <c r="E33" s="14" t="n"/>
      <c r="F33" s="14" t="n"/>
      <c r="G33" s="15" t="n"/>
      <c r="H33" s="16">
        <f>IF($B33="","",SUMIFS('Movimentações'!$D$6:$D$3005,'Movimentações'!$C$6:$C$3005,$B33,'Movimentações'!$B$6:$B$3005,"Compra"))</f>
        <v/>
      </c>
      <c r="I33" s="16">
        <f>IF($B33="","",SUMIFS('Movimentações'!$D$6:$D$3005,'Movimentações'!$C$6:$C$3005,$B33,'Movimentações'!$B$6:$B$3005,"Venda")-SUMIFS('Movimentações'!$D$6:$D$3005,'Movimentações'!$C$6:$C$3005,$B33,'Movimentações'!$B$6:$B$3005,"Devolução de venda"))</f>
        <v/>
      </c>
      <c r="J33" s="16">
        <f>IF($B33="","",SUMIFS('Movimentações'!$D$6:$D$3005,'Movimentações'!$C$6:$C$3005,$B33,'Movimentações'!$B$6:$B$3005,"Ajuste para mais")-SUMIFS('Movimentações'!$D$6:$D$3005,'Movimentações'!$C$6:$C$3005,$B33,'Movimentações'!$B$6:$B$3005,"Ajuste para menos"))</f>
        <v/>
      </c>
      <c r="K33" s="16">
        <f>IF($B33="","",N(F33)+H33-I33+J33)</f>
        <v/>
      </c>
      <c r="L33" s="17">
        <f>IF($B33="","",IF(N(F33)+H33=0,0,(N(F33)*N(G33)+SUMIFS('Movimentações'!$I$6:$I$3005,'Movimentações'!$C$6:$C$3005,$B33,'Movimentações'!$B$6:$B$3005,"Compra"))/(N(F33)+H33)))</f>
        <v/>
      </c>
      <c r="M33" s="17">
        <f>IF($B33="","",MAX(K33,0)*L33)</f>
        <v/>
      </c>
      <c r="N33" s="17">
        <f>IF(OR($B33="",N(D33)=0),"",D33-L33)</f>
        <v/>
      </c>
      <c r="O33" s="18">
        <f>IF(OR($B33="",N(D33)=0),"",(D33-L33)/D33)</f>
        <v/>
      </c>
      <c r="P33" s="19">
        <f>IF(OR($B33="",N(D33)=0,N(L33)=0),"",D33/L33)</f>
        <v/>
      </c>
      <c r="Q33" s="20">
        <f>IF($B33="","",SUMPRODUCT(MAX(('Movimentações'!$C$6:$C$3005=$B33)*('Movimentações'!$B$6:$B$3005="Venda")*'Movimentações'!$A$6:$A$3005)))</f>
        <v/>
      </c>
      <c r="R33" s="21">
        <f>IF($B33="","",IF(COUNTIF($B$6:$B$505,$B33)&gt;1,"Nome repetido",IF(K33&lt;=0,"Sem estoque",IF(K33&lt;=N(E33),"Repor",IF(TODAY()-MAX(Q33,SUMPRODUCT(MAX(('Movimentações'!$C$6:$C$3005=$B33)*('Movimentações'!$B$6:$B$3005="Compra")*'Movimentações'!$A$6:$A$3005)),'Comece aqui'!$C$6)&gt;60,"Parado","OK")))))</f>
        <v/>
      </c>
      <c r="S33" s="17">
        <f>IF($B33="","",SUMIFS('Movimentações'!$I$6:$I$3005,'Movimentações'!$C$6:$C$3005,$B33,'Movimentações'!$B$6:$B$3005,"Venda")-SUMIFS('Movimentações'!$I$6:$I$3005,'Movimentações'!$C$6:$C$3005,$B33,'Movimentações'!$B$6:$B$3005,"Devolução de venda"))</f>
        <v/>
      </c>
      <c r="T33" s="17">
        <f>IF($B33="","",SUMIFS('Movimentações'!$K$6:$K$3005,'Movimentações'!$C$6:$C$3005,$B33))</f>
        <v/>
      </c>
      <c r="U33" s="21">
        <f>IF(OR($B33="",N(S33)&lt;=0),"",IF(SUMIF($S$6:$S$505,"&gt;"&amp;S33)/SUM($S$6:$S$505)&lt;0.8,"A",IF(SUMIF($S$6:$S$505,"&gt;"&amp;S33)/SUM($S$6:$S$505)&lt;0.95,"B","C")))</f>
        <v/>
      </c>
    </row>
    <row r="34">
      <c r="A34" s="14" t="n"/>
      <c r="B34" s="14" t="n"/>
      <c r="C34" s="14" t="n"/>
      <c r="D34" s="15" t="n"/>
      <c r="E34" s="14" t="n"/>
      <c r="F34" s="14" t="n"/>
      <c r="G34" s="15" t="n"/>
      <c r="H34" s="16">
        <f>IF($B34="","",SUMIFS('Movimentações'!$D$6:$D$3005,'Movimentações'!$C$6:$C$3005,$B34,'Movimentações'!$B$6:$B$3005,"Compra"))</f>
        <v/>
      </c>
      <c r="I34" s="16">
        <f>IF($B34="","",SUMIFS('Movimentações'!$D$6:$D$3005,'Movimentações'!$C$6:$C$3005,$B34,'Movimentações'!$B$6:$B$3005,"Venda")-SUMIFS('Movimentações'!$D$6:$D$3005,'Movimentações'!$C$6:$C$3005,$B34,'Movimentações'!$B$6:$B$3005,"Devolução de venda"))</f>
        <v/>
      </c>
      <c r="J34" s="16">
        <f>IF($B34="","",SUMIFS('Movimentações'!$D$6:$D$3005,'Movimentações'!$C$6:$C$3005,$B34,'Movimentações'!$B$6:$B$3005,"Ajuste para mais")-SUMIFS('Movimentações'!$D$6:$D$3005,'Movimentações'!$C$6:$C$3005,$B34,'Movimentações'!$B$6:$B$3005,"Ajuste para menos"))</f>
        <v/>
      </c>
      <c r="K34" s="16">
        <f>IF($B34="","",N(F34)+H34-I34+J34)</f>
        <v/>
      </c>
      <c r="L34" s="17">
        <f>IF($B34="","",IF(N(F34)+H34=0,0,(N(F34)*N(G34)+SUMIFS('Movimentações'!$I$6:$I$3005,'Movimentações'!$C$6:$C$3005,$B34,'Movimentações'!$B$6:$B$3005,"Compra"))/(N(F34)+H34)))</f>
        <v/>
      </c>
      <c r="M34" s="17">
        <f>IF($B34="","",MAX(K34,0)*L34)</f>
        <v/>
      </c>
      <c r="N34" s="17">
        <f>IF(OR($B34="",N(D34)=0),"",D34-L34)</f>
        <v/>
      </c>
      <c r="O34" s="18">
        <f>IF(OR($B34="",N(D34)=0),"",(D34-L34)/D34)</f>
        <v/>
      </c>
      <c r="P34" s="19">
        <f>IF(OR($B34="",N(D34)=0,N(L34)=0),"",D34/L34)</f>
        <v/>
      </c>
      <c r="Q34" s="20">
        <f>IF($B34="","",SUMPRODUCT(MAX(('Movimentações'!$C$6:$C$3005=$B34)*('Movimentações'!$B$6:$B$3005="Venda")*'Movimentações'!$A$6:$A$3005)))</f>
        <v/>
      </c>
      <c r="R34" s="21">
        <f>IF($B34="","",IF(COUNTIF($B$6:$B$505,$B34)&gt;1,"Nome repetido",IF(K34&lt;=0,"Sem estoque",IF(K34&lt;=N(E34),"Repor",IF(TODAY()-MAX(Q34,SUMPRODUCT(MAX(('Movimentações'!$C$6:$C$3005=$B34)*('Movimentações'!$B$6:$B$3005="Compra")*'Movimentações'!$A$6:$A$3005)),'Comece aqui'!$C$6)&gt;60,"Parado","OK")))))</f>
        <v/>
      </c>
      <c r="S34" s="17">
        <f>IF($B34="","",SUMIFS('Movimentações'!$I$6:$I$3005,'Movimentações'!$C$6:$C$3005,$B34,'Movimentações'!$B$6:$B$3005,"Venda")-SUMIFS('Movimentações'!$I$6:$I$3005,'Movimentações'!$C$6:$C$3005,$B34,'Movimentações'!$B$6:$B$3005,"Devolução de venda"))</f>
        <v/>
      </c>
      <c r="T34" s="17">
        <f>IF($B34="","",SUMIFS('Movimentações'!$K$6:$K$3005,'Movimentações'!$C$6:$C$3005,$B34))</f>
        <v/>
      </c>
      <c r="U34" s="21">
        <f>IF(OR($B34="",N(S34)&lt;=0),"",IF(SUMIF($S$6:$S$505,"&gt;"&amp;S34)/SUM($S$6:$S$505)&lt;0.8,"A",IF(SUMIF($S$6:$S$505,"&gt;"&amp;S34)/SUM($S$6:$S$505)&lt;0.95,"B","C")))</f>
        <v/>
      </c>
    </row>
    <row r="35">
      <c r="A35" s="14" t="n"/>
      <c r="B35" s="14" t="n"/>
      <c r="C35" s="14" t="n"/>
      <c r="D35" s="15" t="n"/>
      <c r="E35" s="14" t="n"/>
      <c r="F35" s="14" t="n"/>
      <c r="G35" s="15" t="n"/>
      <c r="H35" s="16">
        <f>IF($B35="","",SUMIFS('Movimentações'!$D$6:$D$3005,'Movimentações'!$C$6:$C$3005,$B35,'Movimentações'!$B$6:$B$3005,"Compra"))</f>
        <v/>
      </c>
      <c r="I35" s="16">
        <f>IF($B35="","",SUMIFS('Movimentações'!$D$6:$D$3005,'Movimentações'!$C$6:$C$3005,$B35,'Movimentações'!$B$6:$B$3005,"Venda")-SUMIFS('Movimentações'!$D$6:$D$3005,'Movimentações'!$C$6:$C$3005,$B35,'Movimentações'!$B$6:$B$3005,"Devolução de venda"))</f>
        <v/>
      </c>
      <c r="J35" s="16">
        <f>IF($B35="","",SUMIFS('Movimentações'!$D$6:$D$3005,'Movimentações'!$C$6:$C$3005,$B35,'Movimentações'!$B$6:$B$3005,"Ajuste para mais")-SUMIFS('Movimentações'!$D$6:$D$3005,'Movimentações'!$C$6:$C$3005,$B35,'Movimentações'!$B$6:$B$3005,"Ajuste para menos"))</f>
        <v/>
      </c>
      <c r="K35" s="16">
        <f>IF($B35="","",N(F35)+H35-I35+J35)</f>
        <v/>
      </c>
      <c r="L35" s="17">
        <f>IF($B35="","",IF(N(F35)+H35=0,0,(N(F35)*N(G35)+SUMIFS('Movimentações'!$I$6:$I$3005,'Movimentações'!$C$6:$C$3005,$B35,'Movimentações'!$B$6:$B$3005,"Compra"))/(N(F35)+H35)))</f>
        <v/>
      </c>
      <c r="M35" s="17">
        <f>IF($B35="","",MAX(K35,0)*L35)</f>
        <v/>
      </c>
      <c r="N35" s="17">
        <f>IF(OR($B35="",N(D35)=0),"",D35-L35)</f>
        <v/>
      </c>
      <c r="O35" s="18">
        <f>IF(OR($B35="",N(D35)=0),"",(D35-L35)/D35)</f>
        <v/>
      </c>
      <c r="P35" s="19">
        <f>IF(OR($B35="",N(D35)=0,N(L35)=0),"",D35/L35)</f>
        <v/>
      </c>
      <c r="Q35" s="20">
        <f>IF($B35="","",SUMPRODUCT(MAX(('Movimentações'!$C$6:$C$3005=$B35)*('Movimentações'!$B$6:$B$3005="Venda")*'Movimentações'!$A$6:$A$3005)))</f>
        <v/>
      </c>
      <c r="R35" s="21">
        <f>IF($B35="","",IF(COUNTIF($B$6:$B$505,$B35)&gt;1,"Nome repetido",IF(K35&lt;=0,"Sem estoque",IF(K35&lt;=N(E35),"Repor",IF(TODAY()-MAX(Q35,SUMPRODUCT(MAX(('Movimentações'!$C$6:$C$3005=$B35)*('Movimentações'!$B$6:$B$3005="Compra")*'Movimentações'!$A$6:$A$3005)),'Comece aqui'!$C$6)&gt;60,"Parado","OK")))))</f>
        <v/>
      </c>
      <c r="S35" s="17">
        <f>IF($B35="","",SUMIFS('Movimentações'!$I$6:$I$3005,'Movimentações'!$C$6:$C$3005,$B35,'Movimentações'!$B$6:$B$3005,"Venda")-SUMIFS('Movimentações'!$I$6:$I$3005,'Movimentações'!$C$6:$C$3005,$B35,'Movimentações'!$B$6:$B$3005,"Devolução de venda"))</f>
        <v/>
      </c>
      <c r="T35" s="17">
        <f>IF($B35="","",SUMIFS('Movimentações'!$K$6:$K$3005,'Movimentações'!$C$6:$C$3005,$B35))</f>
        <v/>
      </c>
      <c r="U35" s="21">
        <f>IF(OR($B35="",N(S35)&lt;=0),"",IF(SUMIF($S$6:$S$505,"&gt;"&amp;S35)/SUM($S$6:$S$505)&lt;0.8,"A",IF(SUMIF($S$6:$S$505,"&gt;"&amp;S35)/SUM($S$6:$S$505)&lt;0.95,"B","C")))</f>
        <v/>
      </c>
    </row>
    <row r="36">
      <c r="A36" s="14" t="n"/>
      <c r="B36" s="14" t="n"/>
      <c r="C36" s="14" t="n"/>
      <c r="D36" s="15" t="n"/>
      <c r="E36" s="14" t="n"/>
      <c r="F36" s="14" t="n"/>
      <c r="G36" s="15" t="n"/>
      <c r="H36" s="16">
        <f>IF($B36="","",SUMIFS('Movimentações'!$D$6:$D$3005,'Movimentações'!$C$6:$C$3005,$B36,'Movimentações'!$B$6:$B$3005,"Compra"))</f>
        <v/>
      </c>
      <c r="I36" s="16">
        <f>IF($B36="","",SUMIFS('Movimentações'!$D$6:$D$3005,'Movimentações'!$C$6:$C$3005,$B36,'Movimentações'!$B$6:$B$3005,"Venda")-SUMIFS('Movimentações'!$D$6:$D$3005,'Movimentações'!$C$6:$C$3005,$B36,'Movimentações'!$B$6:$B$3005,"Devolução de venda"))</f>
        <v/>
      </c>
      <c r="J36" s="16">
        <f>IF($B36="","",SUMIFS('Movimentações'!$D$6:$D$3005,'Movimentações'!$C$6:$C$3005,$B36,'Movimentações'!$B$6:$B$3005,"Ajuste para mais")-SUMIFS('Movimentações'!$D$6:$D$3005,'Movimentações'!$C$6:$C$3005,$B36,'Movimentações'!$B$6:$B$3005,"Ajuste para menos"))</f>
        <v/>
      </c>
      <c r="K36" s="16">
        <f>IF($B36="","",N(F36)+H36-I36+J36)</f>
        <v/>
      </c>
      <c r="L36" s="17">
        <f>IF($B36="","",IF(N(F36)+H36=0,0,(N(F36)*N(G36)+SUMIFS('Movimentações'!$I$6:$I$3005,'Movimentações'!$C$6:$C$3005,$B36,'Movimentações'!$B$6:$B$3005,"Compra"))/(N(F36)+H36)))</f>
        <v/>
      </c>
      <c r="M36" s="17">
        <f>IF($B36="","",MAX(K36,0)*L36)</f>
        <v/>
      </c>
      <c r="N36" s="17">
        <f>IF(OR($B36="",N(D36)=0),"",D36-L36)</f>
        <v/>
      </c>
      <c r="O36" s="18">
        <f>IF(OR($B36="",N(D36)=0),"",(D36-L36)/D36)</f>
        <v/>
      </c>
      <c r="P36" s="19">
        <f>IF(OR($B36="",N(D36)=0,N(L36)=0),"",D36/L36)</f>
        <v/>
      </c>
      <c r="Q36" s="20">
        <f>IF($B36="","",SUMPRODUCT(MAX(('Movimentações'!$C$6:$C$3005=$B36)*('Movimentações'!$B$6:$B$3005="Venda")*'Movimentações'!$A$6:$A$3005)))</f>
        <v/>
      </c>
      <c r="R36" s="21">
        <f>IF($B36="","",IF(COUNTIF($B$6:$B$505,$B36)&gt;1,"Nome repetido",IF(K36&lt;=0,"Sem estoque",IF(K36&lt;=N(E36),"Repor",IF(TODAY()-MAX(Q36,SUMPRODUCT(MAX(('Movimentações'!$C$6:$C$3005=$B36)*('Movimentações'!$B$6:$B$3005="Compra")*'Movimentações'!$A$6:$A$3005)),'Comece aqui'!$C$6)&gt;60,"Parado","OK")))))</f>
        <v/>
      </c>
      <c r="S36" s="17">
        <f>IF($B36="","",SUMIFS('Movimentações'!$I$6:$I$3005,'Movimentações'!$C$6:$C$3005,$B36,'Movimentações'!$B$6:$B$3005,"Venda")-SUMIFS('Movimentações'!$I$6:$I$3005,'Movimentações'!$C$6:$C$3005,$B36,'Movimentações'!$B$6:$B$3005,"Devolução de venda"))</f>
        <v/>
      </c>
      <c r="T36" s="17">
        <f>IF($B36="","",SUMIFS('Movimentações'!$K$6:$K$3005,'Movimentações'!$C$6:$C$3005,$B36))</f>
        <v/>
      </c>
      <c r="U36" s="21">
        <f>IF(OR($B36="",N(S36)&lt;=0),"",IF(SUMIF($S$6:$S$505,"&gt;"&amp;S36)/SUM($S$6:$S$505)&lt;0.8,"A",IF(SUMIF($S$6:$S$505,"&gt;"&amp;S36)/SUM($S$6:$S$505)&lt;0.95,"B","C")))</f>
        <v/>
      </c>
    </row>
    <row r="37">
      <c r="A37" s="14" t="n"/>
      <c r="B37" s="14" t="n"/>
      <c r="C37" s="14" t="n"/>
      <c r="D37" s="15" t="n"/>
      <c r="E37" s="14" t="n"/>
      <c r="F37" s="14" t="n"/>
      <c r="G37" s="15" t="n"/>
      <c r="H37" s="16">
        <f>IF($B37="","",SUMIFS('Movimentações'!$D$6:$D$3005,'Movimentações'!$C$6:$C$3005,$B37,'Movimentações'!$B$6:$B$3005,"Compra"))</f>
        <v/>
      </c>
      <c r="I37" s="16">
        <f>IF($B37="","",SUMIFS('Movimentações'!$D$6:$D$3005,'Movimentações'!$C$6:$C$3005,$B37,'Movimentações'!$B$6:$B$3005,"Venda")-SUMIFS('Movimentações'!$D$6:$D$3005,'Movimentações'!$C$6:$C$3005,$B37,'Movimentações'!$B$6:$B$3005,"Devolução de venda"))</f>
        <v/>
      </c>
      <c r="J37" s="16">
        <f>IF($B37="","",SUMIFS('Movimentações'!$D$6:$D$3005,'Movimentações'!$C$6:$C$3005,$B37,'Movimentações'!$B$6:$B$3005,"Ajuste para mais")-SUMIFS('Movimentações'!$D$6:$D$3005,'Movimentações'!$C$6:$C$3005,$B37,'Movimentações'!$B$6:$B$3005,"Ajuste para menos"))</f>
        <v/>
      </c>
      <c r="K37" s="16">
        <f>IF($B37="","",N(F37)+H37-I37+J37)</f>
        <v/>
      </c>
      <c r="L37" s="17">
        <f>IF($B37="","",IF(N(F37)+H37=0,0,(N(F37)*N(G37)+SUMIFS('Movimentações'!$I$6:$I$3005,'Movimentações'!$C$6:$C$3005,$B37,'Movimentações'!$B$6:$B$3005,"Compra"))/(N(F37)+H37)))</f>
        <v/>
      </c>
      <c r="M37" s="17">
        <f>IF($B37="","",MAX(K37,0)*L37)</f>
        <v/>
      </c>
      <c r="N37" s="17">
        <f>IF(OR($B37="",N(D37)=0),"",D37-L37)</f>
        <v/>
      </c>
      <c r="O37" s="18">
        <f>IF(OR($B37="",N(D37)=0),"",(D37-L37)/D37)</f>
        <v/>
      </c>
      <c r="P37" s="19">
        <f>IF(OR($B37="",N(D37)=0,N(L37)=0),"",D37/L37)</f>
        <v/>
      </c>
      <c r="Q37" s="20">
        <f>IF($B37="","",SUMPRODUCT(MAX(('Movimentações'!$C$6:$C$3005=$B37)*('Movimentações'!$B$6:$B$3005="Venda")*'Movimentações'!$A$6:$A$3005)))</f>
        <v/>
      </c>
      <c r="R37" s="21">
        <f>IF($B37="","",IF(COUNTIF($B$6:$B$505,$B37)&gt;1,"Nome repetido",IF(K37&lt;=0,"Sem estoque",IF(K37&lt;=N(E37),"Repor",IF(TODAY()-MAX(Q37,SUMPRODUCT(MAX(('Movimentações'!$C$6:$C$3005=$B37)*('Movimentações'!$B$6:$B$3005="Compra")*'Movimentações'!$A$6:$A$3005)),'Comece aqui'!$C$6)&gt;60,"Parado","OK")))))</f>
        <v/>
      </c>
      <c r="S37" s="17">
        <f>IF($B37="","",SUMIFS('Movimentações'!$I$6:$I$3005,'Movimentações'!$C$6:$C$3005,$B37,'Movimentações'!$B$6:$B$3005,"Venda")-SUMIFS('Movimentações'!$I$6:$I$3005,'Movimentações'!$C$6:$C$3005,$B37,'Movimentações'!$B$6:$B$3005,"Devolução de venda"))</f>
        <v/>
      </c>
      <c r="T37" s="17">
        <f>IF($B37="","",SUMIFS('Movimentações'!$K$6:$K$3005,'Movimentações'!$C$6:$C$3005,$B37))</f>
        <v/>
      </c>
      <c r="U37" s="21">
        <f>IF(OR($B37="",N(S37)&lt;=0),"",IF(SUMIF($S$6:$S$505,"&gt;"&amp;S37)/SUM($S$6:$S$505)&lt;0.8,"A",IF(SUMIF($S$6:$S$505,"&gt;"&amp;S37)/SUM($S$6:$S$505)&lt;0.95,"B","C")))</f>
        <v/>
      </c>
    </row>
    <row r="38">
      <c r="A38" s="14" t="n"/>
      <c r="B38" s="14" t="n"/>
      <c r="C38" s="14" t="n"/>
      <c r="D38" s="15" t="n"/>
      <c r="E38" s="14" t="n"/>
      <c r="F38" s="14" t="n"/>
      <c r="G38" s="15" t="n"/>
      <c r="H38" s="16">
        <f>IF($B38="","",SUMIFS('Movimentações'!$D$6:$D$3005,'Movimentações'!$C$6:$C$3005,$B38,'Movimentações'!$B$6:$B$3005,"Compra"))</f>
        <v/>
      </c>
      <c r="I38" s="16">
        <f>IF($B38="","",SUMIFS('Movimentações'!$D$6:$D$3005,'Movimentações'!$C$6:$C$3005,$B38,'Movimentações'!$B$6:$B$3005,"Venda")-SUMIFS('Movimentações'!$D$6:$D$3005,'Movimentações'!$C$6:$C$3005,$B38,'Movimentações'!$B$6:$B$3005,"Devolução de venda"))</f>
        <v/>
      </c>
      <c r="J38" s="16">
        <f>IF($B38="","",SUMIFS('Movimentações'!$D$6:$D$3005,'Movimentações'!$C$6:$C$3005,$B38,'Movimentações'!$B$6:$B$3005,"Ajuste para mais")-SUMIFS('Movimentações'!$D$6:$D$3005,'Movimentações'!$C$6:$C$3005,$B38,'Movimentações'!$B$6:$B$3005,"Ajuste para menos"))</f>
        <v/>
      </c>
      <c r="K38" s="16">
        <f>IF($B38="","",N(F38)+H38-I38+J38)</f>
        <v/>
      </c>
      <c r="L38" s="17">
        <f>IF($B38="","",IF(N(F38)+H38=0,0,(N(F38)*N(G38)+SUMIFS('Movimentações'!$I$6:$I$3005,'Movimentações'!$C$6:$C$3005,$B38,'Movimentações'!$B$6:$B$3005,"Compra"))/(N(F38)+H38)))</f>
        <v/>
      </c>
      <c r="M38" s="17">
        <f>IF($B38="","",MAX(K38,0)*L38)</f>
        <v/>
      </c>
      <c r="N38" s="17">
        <f>IF(OR($B38="",N(D38)=0),"",D38-L38)</f>
        <v/>
      </c>
      <c r="O38" s="18">
        <f>IF(OR($B38="",N(D38)=0),"",(D38-L38)/D38)</f>
        <v/>
      </c>
      <c r="P38" s="19">
        <f>IF(OR($B38="",N(D38)=0,N(L38)=0),"",D38/L38)</f>
        <v/>
      </c>
      <c r="Q38" s="20">
        <f>IF($B38="","",SUMPRODUCT(MAX(('Movimentações'!$C$6:$C$3005=$B38)*('Movimentações'!$B$6:$B$3005="Venda")*'Movimentações'!$A$6:$A$3005)))</f>
        <v/>
      </c>
      <c r="R38" s="21">
        <f>IF($B38="","",IF(COUNTIF($B$6:$B$505,$B38)&gt;1,"Nome repetido",IF(K38&lt;=0,"Sem estoque",IF(K38&lt;=N(E38),"Repor",IF(TODAY()-MAX(Q38,SUMPRODUCT(MAX(('Movimentações'!$C$6:$C$3005=$B38)*('Movimentações'!$B$6:$B$3005="Compra")*'Movimentações'!$A$6:$A$3005)),'Comece aqui'!$C$6)&gt;60,"Parado","OK")))))</f>
        <v/>
      </c>
      <c r="S38" s="17">
        <f>IF($B38="","",SUMIFS('Movimentações'!$I$6:$I$3005,'Movimentações'!$C$6:$C$3005,$B38,'Movimentações'!$B$6:$B$3005,"Venda")-SUMIFS('Movimentações'!$I$6:$I$3005,'Movimentações'!$C$6:$C$3005,$B38,'Movimentações'!$B$6:$B$3005,"Devolução de venda"))</f>
        <v/>
      </c>
      <c r="T38" s="17">
        <f>IF($B38="","",SUMIFS('Movimentações'!$K$6:$K$3005,'Movimentações'!$C$6:$C$3005,$B38))</f>
        <v/>
      </c>
      <c r="U38" s="21">
        <f>IF(OR($B38="",N(S38)&lt;=0),"",IF(SUMIF($S$6:$S$505,"&gt;"&amp;S38)/SUM($S$6:$S$505)&lt;0.8,"A",IF(SUMIF($S$6:$S$505,"&gt;"&amp;S38)/SUM($S$6:$S$505)&lt;0.95,"B","C")))</f>
        <v/>
      </c>
    </row>
    <row r="39">
      <c r="A39" s="14" t="n"/>
      <c r="B39" s="14" t="n"/>
      <c r="C39" s="14" t="n"/>
      <c r="D39" s="15" t="n"/>
      <c r="E39" s="14" t="n"/>
      <c r="F39" s="14" t="n"/>
      <c r="G39" s="15" t="n"/>
      <c r="H39" s="16">
        <f>IF($B39="","",SUMIFS('Movimentações'!$D$6:$D$3005,'Movimentações'!$C$6:$C$3005,$B39,'Movimentações'!$B$6:$B$3005,"Compra"))</f>
        <v/>
      </c>
      <c r="I39" s="16">
        <f>IF($B39="","",SUMIFS('Movimentações'!$D$6:$D$3005,'Movimentações'!$C$6:$C$3005,$B39,'Movimentações'!$B$6:$B$3005,"Venda")-SUMIFS('Movimentações'!$D$6:$D$3005,'Movimentações'!$C$6:$C$3005,$B39,'Movimentações'!$B$6:$B$3005,"Devolução de venda"))</f>
        <v/>
      </c>
      <c r="J39" s="16">
        <f>IF($B39="","",SUMIFS('Movimentações'!$D$6:$D$3005,'Movimentações'!$C$6:$C$3005,$B39,'Movimentações'!$B$6:$B$3005,"Ajuste para mais")-SUMIFS('Movimentações'!$D$6:$D$3005,'Movimentações'!$C$6:$C$3005,$B39,'Movimentações'!$B$6:$B$3005,"Ajuste para menos"))</f>
        <v/>
      </c>
      <c r="K39" s="16">
        <f>IF($B39="","",N(F39)+H39-I39+J39)</f>
        <v/>
      </c>
      <c r="L39" s="17">
        <f>IF($B39="","",IF(N(F39)+H39=0,0,(N(F39)*N(G39)+SUMIFS('Movimentações'!$I$6:$I$3005,'Movimentações'!$C$6:$C$3005,$B39,'Movimentações'!$B$6:$B$3005,"Compra"))/(N(F39)+H39)))</f>
        <v/>
      </c>
      <c r="M39" s="17">
        <f>IF($B39="","",MAX(K39,0)*L39)</f>
        <v/>
      </c>
      <c r="N39" s="17">
        <f>IF(OR($B39="",N(D39)=0),"",D39-L39)</f>
        <v/>
      </c>
      <c r="O39" s="18">
        <f>IF(OR($B39="",N(D39)=0),"",(D39-L39)/D39)</f>
        <v/>
      </c>
      <c r="P39" s="19">
        <f>IF(OR($B39="",N(D39)=0,N(L39)=0),"",D39/L39)</f>
        <v/>
      </c>
      <c r="Q39" s="20">
        <f>IF($B39="","",SUMPRODUCT(MAX(('Movimentações'!$C$6:$C$3005=$B39)*('Movimentações'!$B$6:$B$3005="Venda")*'Movimentações'!$A$6:$A$3005)))</f>
        <v/>
      </c>
      <c r="R39" s="21">
        <f>IF($B39="","",IF(COUNTIF($B$6:$B$505,$B39)&gt;1,"Nome repetido",IF(K39&lt;=0,"Sem estoque",IF(K39&lt;=N(E39),"Repor",IF(TODAY()-MAX(Q39,SUMPRODUCT(MAX(('Movimentações'!$C$6:$C$3005=$B39)*('Movimentações'!$B$6:$B$3005="Compra")*'Movimentações'!$A$6:$A$3005)),'Comece aqui'!$C$6)&gt;60,"Parado","OK")))))</f>
        <v/>
      </c>
      <c r="S39" s="17">
        <f>IF($B39="","",SUMIFS('Movimentações'!$I$6:$I$3005,'Movimentações'!$C$6:$C$3005,$B39,'Movimentações'!$B$6:$B$3005,"Venda")-SUMIFS('Movimentações'!$I$6:$I$3005,'Movimentações'!$C$6:$C$3005,$B39,'Movimentações'!$B$6:$B$3005,"Devolução de venda"))</f>
        <v/>
      </c>
      <c r="T39" s="17">
        <f>IF($B39="","",SUMIFS('Movimentações'!$K$6:$K$3005,'Movimentações'!$C$6:$C$3005,$B39))</f>
        <v/>
      </c>
      <c r="U39" s="21">
        <f>IF(OR($B39="",N(S39)&lt;=0),"",IF(SUMIF($S$6:$S$505,"&gt;"&amp;S39)/SUM($S$6:$S$505)&lt;0.8,"A",IF(SUMIF($S$6:$S$505,"&gt;"&amp;S39)/SUM($S$6:$S$505)&lt;0.95,"B","C")))</f>
        <v/>
      </c>
    </row>
    <row r="40">
      <c r="A40" s="14" t="n"/>
      <c r="B40" s="14" t="n"/>
      <c r="C40" s="14" t="n"/>
      <c r="D40" s="15" t="n"/>
      <c r="E40" s="14" t="n"/>
      <c r="F40" s="14" t="n"/>
      <c r="G40" s="15" t="n"/>
      <c r="H40" s="16">
        <f>IF($B40="","",SUMIFS('Movimentações'!$D$6:$D$3005,'Movimentações'!$C$6:$C$3005,$B40,'Movimentações'!$B$6:$B$3005,"Compra"))</f>
        <v/>
      </c>
      <c r="I40" s="16">
        <f>IF($B40="","",SUMIFS('Movimentações'!$D$6:$D$3005,'Movimentações'!$C$6:$C$3005,$B40,'Movimentações'!$B$6:$B$3005,"Venda")-SUMIFS('Movimentações'!$D$6:$D$3005,'Movimentações'!$C$6:$C$3005,$B40,'Movimentações'!$B$6:$B$3005,"Devolução de venda"))</f>
        <v/>
      </c>
      <c r="J40" s="16">
        <f>IF($B40="","",SUMIFS('Movimentações'!$D$6:$D$3005,'Movimentações'!$C$6:$C$3005,$B40,'Movimentações'!$B$6:$B$3005,"Ajuste para mais")-SUMIFS('Movimentações'!$D$6:$D$3005,'Movimentações'!$C$6:$C$3005,$B40,'Movimentações'!$B$6:$B$3005,"Ajuste para menos"))</f>
        <v/>
      </c>
      <c r="K40" s="16">
        <f>IF($B40="","",N(F40)+H40-I40+J40)</f>
        <v/>
      </c>
      <c r="L40" s="17">
        <f>IF($B40="","",IF(N(F40)+H40=0,0,(N(F40)*N(G40)+SUMIFS('Movimentações'!$I$6:$I$3005,'Movimentações'!$C$6:$C$3005,$B40,'Movimentações'!$B$6:$B$3005,"Compra"))/(N(F40)+H40)))</f>
        <v/>
      </c>
      <c r="M40" s="17">
        <f>IF($B40="","",MAX(K40,0)*L40)</f>
        <v/>
      </c>
      <c r="N40" s="17">
        <f>IF(OR($B40="",N(D40)=0),"",D40-L40)</f>
        <v/>
      </c>
      <c r="O40" s="18">
        <f>IF(OR($B40="",N(D40)=0),"",(D40-L40)/D40)</f>
        <v/>
      </c>
      <c r="P40" s="19">
        <f>IF(OR($B40="",N(D40)=0,N(L40)=0),"",D40/L40)</f>
        <v/>
      </c>
      <c r="Q40" s="20">
        <f>IF($B40="","",SUMPRODUCT(MAX(('Movimentações'!$C$6:$C$3005=$B40)*('Movimentações'!$B$6:$B$3005="Venda")*'Movimentações'!$A$6:$A$3005)))</f>
        <v/>
      </c>
      <c r="R40" s="21">
        <f>IF($B40="","",IF(COUNTIF($B$6:$B$505,$B40)&gt;1,"Nome repetido",IF(K40&lt;=0,"Sem estoque",IF(K40&lt;=N(E40),"Repor",IF(TODAY()-MAX(Q40,SUMPRODUCT(MAX(('Movimentações'!$C$6:$C$3005=$B40)*('Movimentações'!$B$6:$B$3005="Compra")*'Movimentações'!$A$6:$A$3005)),'Comece aqui'!$C$6)&gt;60,"Parado","OK")))))</f>
        <v/>
      </c>
      <c r="S40" s="17">
        <f>IF($B40="","",SUMIFS('Movimentações'!$I$6:$I$3005,'Movimentações'!$C$6:$C$3005,$B40,'Movimentações'!$B$6:$B$3005,"Venda")-SUMIFS('Movimentações'!$I$6:$I$3005,'Movimentações'!$C$6:$C$3005,$B40,'Movimentações'!$B$6:$B$3005,"Devolução de venda"))</f>
        <v/>
      </c>
      <c r="T40" s="17">
        <f>IF($B40="","",SUMIFS('Movimentações'!$K$6:$K$3005,'Movimentações'!$C$6:$C$3005,$B40))</f>
        <v/>
      </c>
      <c r="U40" s="21">
        <f>IF(OR($B40="",N(S40)&lt;=0),"",IF(SUMIF($S$6:$S$505,"&gt;"&amp;S40)/SUM($S$6:$S$505)&lt;0.8,"A",IF(SUMIF($S$6:$S$505,"&gt;"&amp;S40)/SUM($S$6:$S$505)&lt;0.95,"B","C")))</f>
        <v/>
      </c>
    </row>
    <row r="41">
      <c r="A41" s="14" t="n"/>
      <c r="B41" s="14" t="n"/>
      <c r="C41" s="14" t="n"/>
      <c r="D41" s="15" t="n"/>
      <c r="E41" s="14" t="n"/>
      <c r="F41" s="14" t="n"/>
      <c r="G41" s="15" t="n"/>
      <c r="H41" s="16">
        <f>IF($B41="","",SUMIFS('Movimentações'!$D$6:$D$3005,'Movimentações'!$C$6:$C$3005,$B41,'Movimentações'!$B$6:$B$3005,"Compra"))</f>
        <v/>
      </c>
      <c r="I41" s="16">
        <f>IF($B41="","",SUMIFS('Movimentações'!$D$6:$D$3005,'Movimentações'!$C$6:$C$3005,$B41,'Movimentações'!$B$6:$B$3005,"Venda")-SUMIFS('Movimentações'!$D$6:$D$3005,'Movimentações'!$C$6:$C$3005,$B41,'Movimentações'!$B$6:$B$3005,"Devolução de venda"))</f>
        <v/>
      </c>
      <c r="J41" s="16">
        <f>IF($B41="","",SUMIFS('Movimentações'!$D$6:$D$3005,'Movimentações'!$C$6:$C$3005,$B41,'Movimentações'!$B$6:$B$3005,"Ajuste para mais")-SUMIFS('Movimentações'!$D$6:$D$3005,'Movimentações'!$C$6:$C$3005,$B41,'Movimentações'!$B$6:$B$3005,"Ajuste para menos"))</f>
        <v/>
      </c>
      <c r="K41" s="16">
        <f>IF($B41="","",N(F41)+H41-I41+J41)</f>
        <v/>
      </c>
      <c r="L41" s="17">
        <f>IF($B41="","",IF(N(F41)+H41=0,0,(N(F41)*N(G41)+SUMIFS('Movimentações'!$I$6:$I$3005,'Movimentações'!$C$6:$C$3005,$B41,'Movimentações'!$B$6:$B$3005,"Compra"))/(N(F41)+H41)))</f>
        <v/>
      </c>
      <c r="M41" s="17">
        <f>IF($B41="","",MAX(K41,0)*L41)</f>
        <v/>
      </c>
      <c r="N41" s="17">
        <f>IF(OR($B41="",N(D41)=0),"",D41-L41)</f>
        <v/>
      </c>
      <c r="O41" s="18">
        <f>IF(OR($B41="",N(D41)=0),"",(D41-L41)/D41)</f>
        <v/>
      </c>
      <c r="P41" s="19">
        <f>IF(OR($B41="",N(D41)=0,N(L41)=0),"",D41/L41)</f>
        <v/>
      </c>
      <c r="Q41" s="20">
        <f>IF($B41="","",SUMPRODUCT(MAX(('Movimentações'!$C$6:$C$3005=$B41)*('Movimentações'!$B$6:$B$3005="Venda")*'Movimentações'!$A$6:$A$3005)))</f>
        <v/>
      </c>
      <c r="R41" s="21">
        <f>IF($B41="","",IF(COUNTIF($B$6:$B$505,$B41)&gt;1,"Nome repetido",IF(K41&lt;=0,"Sem estoque",IF(K41&lt;=N(E41),"Repor",IF(TODAY()-MAX(Q41,SUMPRODUCT(MAX(('Movimentações'!$C$6:$C$3005=$B41)*('Movimentações'!$B$6:$B$3005="Compra")*'Movimentações'!$A$6:$A$3005)),'Comece aqui'!$C$6)&gt;60,"Parado","OK")))))</f>
        <v/>
      </c>
      <c r="S41" s="17">
        <f>IF($B41="","",SUMIFS('Movimentações'!$I$6:$I$3005,'Movimentações'!$C$6:$C$3005,$B41,'Movimentações'!$B$6:$B$3005,"Venda")-SUMIFS('Movimentações'!$I$6:$I$3005,'Movimentações'!$C$6:$C$3005,$B41,'Movimentações'!$B$6:$B$3005,"Devolução de venda"))</f>
        <v/>
      </c>
      <c r="T41" s="17">
        <f>IF($B41="","",SUMIFS('Movimentações'!$K$6:$K$3005,'Movimentações'!$C$6:$C$3005,$B41))</f>
        <v/>
      </c>
      <c r="U41" s="21">
        <f>IF(OR($B41="",N(S41)&lt;=0),"",IF(SUMIF($S$6:$S$505,"&gt;"&amp;S41)/SUM($S$6:$S$505)&lt;0.8,"A",IF(SUMIF($S$6:$S$505,"&gt;"&amp;S41)/SUM($S$6:$S$505)&lt;0.95,"B","C")))</f>
        <v/>
      </c>
    </row>
    <row r="42">
      <c r="A42" s="14" t="n"/>
      <c r="B42" s="14" t="n"/>
      <c r="C42" s="14" t="n"/>
      <c r="D42" s="15" t="n"/>
      <c r="E42" s="14" t="n"/>
      <c r="F42" s="14" t="n"/>
      <c r="G42" s="15" t="n"/>
      <c r="H42" s="16">
        <f>IF($B42="","",SUMIFS('Movimentações'!$D$6:$D$3005,'Movimentações'!$C$6:$C$3005,$B42,'Movimentações'!$B$6:$B$3005,"Compra"))</f>
        <v/>
      </c>
      <c r="I42" s="16">
        <f>IF($B42="","",SUMIFS('Movimentações'!$D$6:$D$3005,'Movimentações'!$C$6:$C$3005,$B42,'Movimentações'!$B$6:$B$3005,"Venda")-SUMIFS('Movimentações'!$D$6:$D$3005,'Movimentações'!$C$6:$C$3005,$B42,'Movimentações'!$B$6:$B$3005,"Devolução de venda"))</f>
        <v/>
      </c>
      <c r="J42" s="16">
        <f>IF($B42="","",SUMIFS('Movimentações'!$D$6:$D$3005,'Movimentações'!$C$6:$C$3005,$B42,'Movimentações'!$B$6:$B$3005,"Ajuste para mais")-SUMIFS('Movimentações'!$D$6:$D$3005,'Movimentações'!$C$6:$C$3005,$B42,'Movimentações'!$B$6:$B$3005,"Ajuste para menos"))</f>
        <v/>
      </c>
      <c r="K42" s="16">
        <f>IF($B42="","",N(F42)+H42-I42+J42)</f>
        <v/>
      </c>
      <c r="L42" s="17">
        <f>IF($B42="","",IF(N(F42)+H42=0,0,(N(F42)*N(G42)+SUMIFS('Movimentações'!$I$6:$I$3005,'Movimentações'!$C$6:$C$3005,$B42,'Movimentações'!$B$6:$B$3005,"Compra"))/(N(F42)+H42)))</f>
        <v/>
      </c>
      <c r="M42" s="17">
        <f>IF($B42="","",MAX(K42,0)*L42)</f>
        <v/>
      </c>
      <c r="N42" s="17">
        <f>IF(OR($B42="",N(D42)=0),"",D42-L42)</f>
        <v/>
      </c>
      <c r="O42" s="18">
        <f>IF(OR($B42="",N(D42)=0),"",(D42-L42)/D42)</f>
        <v/>
      </c>
      <c r="P42" s="19">
        <f>IF(OR($B42="",N(D42)=0,N(L42)=0),"",D42/L42)</f>
        <v/>
      </c>
      <c r="Q42" s="20">
        <f>IF($B42="","",SUMPRODUCT(MAX(('Movimentações'!$C$6:$C$3005=$B42)*('Movimentações'!$B$6:$B$3005="Venda")*'Movimentações'!$A$6:$A$3005)))</f>
        <v/>
      </c>
      <c r="R42" s="21">
        <f>IF($B42="","",IF(COUNTIF($B$6:$B$505,$B42)&gt;1,"Nome repetido",IF(K42&lt;=0,"Sem estoque",IF(K42&lt;=N(E42),"Repor",IF(TODAY()-MAX(Q42,SUMPRODUCT(MAX(('Movimentações'!$C$6:$C$3005=$B42)*('Movimentações'!$B$6:$B$3005="Compra")*'Movimentações'!$A$6:$A$3005)),'Comece aqui'!$C$6)&gt;60,"Parado","OK")))))</f>
        <v/>
      </c>
      <c r="S42" s="17">
        <f>IF($B42="","",SUMIFS('Movimentações'!$I$6:$I$3005,'Movimentações'!$C$6:$C$3005,$B42,'Movimentações'!$B$6:$B$3005,"Venda")-SUMIFS('Movimentações'!$I$6:$I$3005,'Movimentações'!$C$6:$C$3005,$B42,'Movimentações'!$B$6:$B$3005,"Devolução de venda"))</f>
        <v/>
      </c>
      <c r="T42" s="17">
        <f>IF($B42="","",SUMIFS('Movimentações'!$K$6:$K$3005,'Movimentações'!$C$6:$C$3005,$B42))</f>
        <v/>
      </c>
      <c r="U42" s="21">
        <f>IF(OR($B42="",N(S42)&lt;=0),"",IF(SUMIF($S$6:$S$505,"&gt;"&amp;S42)/SUM($S$6:$S$505)&lt;0.8,"A",IF(SUMIF($S$6:$S$505,"&gt;"&amp;S42)/SUM($S$6:$S$505)&lt;0.95,"B","C")))</f>
        <v/>
      </c>
    </row>
    <row r="43">
      <c r="A43" s="14" t="n"/>
      <c r="B43" s="14" t="n"/>
      <c r="C43" s="14" t="n"/>
      <c r="D43" s="15" t="n"/>
      <c r="E43" s="14" t="n"/>
      <c r="F43" s="14" t="n"/>
      <c r="G43" s="15" t="n"/>
      <c r="H43" s="16">
        <f>IF($B43="","",SUMIFS('Movimentações'!$D$6:$D$3005,'Movimentações'!$C$6:$C$3005,$B43,'Movimentações'!$B$6:$B$3005,"Compra"))</f>
        <v/>
      </c>
      <c r="I43" s="16">
        <f>IF($B43="","",SUMIFS('Movimentações'!$D$6:$D$3005,'Movimentações'!$C$6:$C$3005,$B43,'Movimentações'!$B$6:$B$3005,"Venda")-SUMIFS('Movimentações'!$D$6:$D$3005,'Movimentações'!$C$6:$C$3005,$B43,'Movimentações'!$B$6:$B$3005,"Devolução de venda"))</f>
        <v/>
      </c>
      <c r="J43" s="16">
        <f>IF($B43="","",SUMIFS('Movimentações'!$D$6:$D$3005,'Movimentações'!$C$6:$C$3005,$B43,'Movimentações'!$B$6:$B$3005,"Ajuste para mais")-SUMIFS('Movimentações'!$D$6:$D$3005,'Movimentações'!$C$6:$C$3005,$B43,'Movimentações'!$B$6:$B$3005,"Ajuste para menos"))</f>
        <v/>
      </c>
      <c r="K43" s="16">
        <f>IF($B43="","",N(F43)+H43-I43+J43)</f>
        <v/>
      </c>
      <c r="L43" s="17">
        <f>IF($B43="","",IF(N(F43)+H43=0,0,(N(F43)*N(G43)+SUMIFS('Movimentações'!$I$6:$I$3005,'Movimentações'!$C$6:$C$3005,$B43,'Movimentações'!$B$6:$B$3005,"Compra"))/(N(F43)+H43)))</f>
        <v/>
      </c>
      <c r="M43" s="17">
        <f>IF($B43="","",MAX(K43,0)*L43)</f>
        <v/>
      </c>
      <c r="N43" s="17">
        <f>IF(OR($B43="",N(D43)=0),"",D43-L43)</f>
        <v/>
      </c>
      <c r="O43" s="18">
        <f>IF(OR($B43="",N(D43)=0),"",(D43-L43)/D43)</f>
        <v/>
      </c>
      <c r="P43" s="19">
        <f>IF(OR($B43="",N(D43)=0,N(L43)=0),"",D43/L43)</f>
        <v/>
      </c>
      <c r="Q43" s="20">
        <f>IF($B43="","",SUMPRODUCT(MAX(('Movimentações'!$C$6:$C$3005=$B43)*('Movimentações'!$B$6:$B$3005="Venda")*'Movimentações'!$A$6:$A$3005)))</f>
        <v/>
      </c>
      <c r="R43" s="21">
        <f>IF($B43="","",IF(COUNTIF($B$6:$B$505,$B43)&gt;1,"Nome repetido",IF(K43&lt;=0,"Sem estoque",IF(K43&lt;=N(E43),"Repor",IF(TODAY()-MAX(Q43,SUMPRODUCT(MAX(('Movimentações'!$C$6:$C$3005=$B43)*('Movimentações'!$B$6:$B$3005="Compra")*'Movimentações'!$A$6:$A$3005)),'Comece aqui'!$C$6)&gt;60,"Parado","OK")))))</f>
        <v/>
      </c>
      <c r="S43" s="17">
        <f>IF($B43="","",SUMIFS('Movimentações'!$I$6:$I$3005,'Movimentações'!$C$6:$C$3005,$B43,'Movimentações'!$B$6:$B$3005,"Venda")-SUMIFS('Movimentações'!$I$6:$I$3005,'Movimentações'!$C$6:$C$3005,$B43,'Movimentações'!$B$6:$B$3005,"Devolução de venda"))</f>
        <v/>
      </c>
      <c r="T43" s="17">
        <f>IF($B43="","",SUMIFS('Movimentações'!$K$6:$K$3005,'Movimentações'!$C$6:$C$3005,$B43))</f>
        <v/>
      </c>
      <c r="U43" s="21">
        <f>IF(OR($B43="",N(S43)&lt;=0),"",IF(SUMIF($S$6:$S$505,"&gt;"&amp;S43)/SUM($S$6:$S$505)&lt;0.8,"A",IF(SUMIF($S$6:$S$505,"&gt;"&amp;S43)/SUM($S$6:$S$505)&lt;0.95,"B","C")))</f>
        <v/>
      </c>
    </row>
    <row r="44">
      <c r="A44" s="14" t="n"/>
      <c r="B44" s="14" t="n"/>
      <c r="C44" s="14" t="n"/>
      <c r="D44" s="15" t="n"/>
      <c r="E44" s="14" t="n"/>
      <c r="F44" s="14" t="n"/>
      <c r="G44" s="15" t="n"/>
      <c r="H44" s="16">
        <f>IF($B44="","",SUMIFS('Movimentações'!$D$6:$D$3005,'Movimentações'!$C$6:$C$3005,$B44,'Movimentações'!$B$6:$B$3005,"Compra"))</f>
        <v/>
      </c>
      <c r="I44" s="16">
        <f>IF($B44="","",SUMIFS('Movimentações'!$D$6:$D$3005,'Movimentações'!$C$6:$C$3005,$B44,'Movimentações'!$B$6:$B$3005,"Venda")-SUMIFS('Movimentações'!$D$6:$D$3005,'Movimentações'!$C$6:$C$3005,$B44,'Movimentações'!$B$6:$B$3005,"Devolução de venda"))</f>
        <v/>
      </c>
      <c r="J44" s="16">
        <f>IF($B44="","",SUMIFS('Movimentações'!$D$6:$D$3005,'Movimentações'!$C$6:$C$3005,$B44,'Movimentações'!$B$6:$B$3005,"Ajuste para mais")-SUMIFS('Movimentações'!$D$6:$D$3005,'Movimentações'!$C$6:$C$3005,$B44,'Movimentações'!$B$6:$B$3005,"Ajuste para menos"))</f>
        <v/>
      </c>
      <c r="K44" s="16">
        <f>IF($B44="","",N(F44)+H44-I44+J44)</f>
        <v/>
      </c>
      <c r="L44" s="17">
        <f>IF($B44="","",IF(N(F44)+H44=0,0,(N(F44)*N(G44)+SUMIFS('Movimentações'!$I$6:$I$3005,'Movimentações'!$C$6:$C$3005,$B44,'Movimentações'!$B$6:$B$3005,"Compra"))/(N(F44)+H44)))</f>
        <v/>
      </c>
      <c r="M44" s="17">
        <f>IF($B44="","",MAX(K44,0)*L44)</f>
        <v/>
      </c>
      <c r="N44" s="17">
        <f>IF(OR($B44="",N(D44)=0),"",D44-L44)</f>
        <v/>
      </c>
      <c r="O44" s="18">
        <f>IF(OR($B44="",N(D44)=0),"",(D44-L44)/D44)</f>
        <v/>
      </c>
      <c r="P44" s="19">
        <f>IF(OR($B44="",N(D44)=0,N(L44)=0),"",D44/L44)</f>
        <v/>
      </c>
      <c r="Q44" s="20">
        <f>IF($B44="","",SUMPRODUCT(MAX(('Movimentações'!$C$6:$C$3005=$B44)*('Movimentações'!$B$6:$B$3005="Venda")*'Movimentações'!$A$6:$A$3005)))</f>
        <v/>
      </c>
      <c r="R44" s="21">
        <f>IF($B44="","",IF(COUNTIF($B$6:$B$505,$B44)&gt;1,"Nome repetido",IF(K44&lt;=0,"Sem estoque",IF(K44&lt;=N(E44),"Repor",IF(TODAY()-MAX(Q44,SUMPRODUCT(MAX(('Movimentações'!$C$6:$C$3005=$B44)*('Movimentações'!$B$6:$B$3005="Compra")*'Movimentações'!$A$6:$A$3005)),'Comece aqui'!$C$6)&gt;60,"Parado","OK")))))</f>
        <v/>
      </c>
      <c r="S44" s="17">
        <f>IF($B44="","",SUMIFS('Movimentações'!$I$6:$I$3005,'Movimentações'!$C$6:$C$3005,$B44,'Movimentações'!$B$6:$B$3005,"Venda")-SUMIFS('Movimentações'!$I$6:$I$3005,'Movimentações'!$C$6:$C$3005,$B44,'Movimentações'!$B$6:$B$3005,"Devolução de venda"))</f>
        <v/>
      </c>
      <c r="T44" s="17">
        <f>IF($B44="","",SUMIFS('Movimentações'!$K$6:$K$3005,'Movimentações'!$C$6:$C$3005,$B44))</f>
        <v/>
      </c>
      <c r="U44" s="21">
        <f>IF(OR($B44="",N(S44)&lt;=0),"",IF(SUMIF($S$6:$S$505,"&gt;"&amp;S44)/SUM($S$6:$S$505)&lt;0.8,"A",IF(SUMIF($S$6:$S$505,"&gt;"&amp;S44)/SUM($S$6:$S$505)&lt;0.95,"B","C")))</f>
        <v/>
      </c>
    </row>
    <row r="45">
      <c r="A45" s="14" t="n"/>
      <c r="B45" s="14" t="n"/>
      <c r="C45" s="14" t="n"/>
      <c r="D45" s="15" t="n"/>
      <c r="E45" s="14" t="n"/>
      <c r="F45" s="14" t="n"/>
      <c r="G45" s="15" t="n"/>
      <c r="H45" s="16">
        <f>IF($B45="","",SUMIFS('Movimentações'!$D$6:$D$3005,'Movimentações'!$C$6:$C$3005,$B45,'Movimentações'!$B$6:$B$3005,"Compra"))</f>
        <v/>
      </c>
      <c r="I45" s="16">
        <f>IF($B45="","",SUMIFS('Movimentações'!$D$6:$D$3005,'Movimentações'!$C$6:$C$3005,$B45,'Movimentações'!$B$6:$B$3005,"Venda")-SUMIFS('Movimentações'!$D$6:$D$3005,'Movimentações'!$C$6:$C$3005,$B45,'Movimentações'!$B$6:$B$3005,"Devolução de venda"))</f>
        <v/>
      </c>
      <c r="J45" s="16">
        <f>IF($B45="","",SUMIFS('Movimentações'!$D$6:$D$3005,'Movimentações'!$C$6:$C$3005,$B45,'Movimentações'!$B$6:$B$3005,"Ajuste para mais")-SUMIFS('Movimentações'!$D$6:$D$3005,'Movimentações'!$C$6:$C$3005,$B45,'Movimentações'!$B$6:$B$3005,"Ajuste para menos"))</f>
        <v/>
      </c>
      <c r="K45" s="16">
        <f>IF($B45="","",N(F45)+H45-I45+J45)</f>
        <v/>
      </c>
      <c r="L45" s="17">
        <f>IF($B45="","",IF(N(F45)+H45=0,0,(N(F45)*N(G45)+SUMIFS('Movimentações'!$I$6:$I$3005,'Movimentações'!$C$6:$C$3005,$B45,'Movimentações'!$B$6:$B$3005,"Compra"))/(N(F45)+H45)))</f>
        <v/>
      </c>
      <c r="M45" s="17">
        <f>IF($B45="","",MAX(K45,0)*L45)</f>
        <v/>
      </c>
      <c r="N45" s="17">
        <f>IF(OR($B45="",N(D45)=0),"",D45-L45)</f>
        <v/>
      </c>
      <c r="O45" s="18">
        <f>IF(OR($B45="",N(D45)=0),"",(D45-L45)/D45)</f>
        <v/>
      </c>
      <c r="P45" s="19">
        <f>IF(OR($B45="",N(D45)=0,N(L45)=0),"",D45/L45)</f>
        <v/>
      </c>
      <c r="Q45" s="20">
        <f>IF($B45="","",SUMPRODUCT(MAX(('Movimentações'!$C$6:$C$3005=$B45)*('Movimentações'!$B$6:$B$3005="Venda")*'Movimentações'!$A$6:$A$3005)))</f>
        <v/>
      </c>
      <c r="R45" s="21">
        <f>IF($B45="","",IF(COUNTIF($B$6:$B$505,$B45)&gt;1,"Nome repetido",IF(K45&lt;=0,"Sem estoque",IF(K45&lt;=N(E45),"Repor",IF(TODAY()-MAX(Q45,SUMPRODUCT(MAX(('Movimentações'!$C$6:$C$3005=$B45)*('Movimentações'!$B$6:$B$3005="Compra")*'Movimentações'!$A$6:$A$3005)),'Comece aqui'!$C$6)&gt;60,"Parado","OK")))))</f>
        <v/>
      </c>
      <c r="S45" s="17">
        <f>IF($B45="","",SUMIFS('Movimentações'!$I$6:$I$3005,'Movimentações'!$C$6:$C$3005,$B45,'Movimentações'!$B$6:$B$3005,"Venda")-SUMIFS('Movimentações'!$I$6:$I$3005,'Movimentações'!$C$6:$C$3005,$B45,'Movimentações'!$B$6:$B$3005,"Devolução de venda"))</f>
        <v/>
      </c>
      <c r="T45" s="17">
        <f>IF($B45="","",SUMIFS('Movimentações'!$K$6:$K$3005,'Movimentações'!$C$6:$C$3005,$B45))</f>
        <v/>
      </c>
      <c r="U45" s="21">
        <f>IF(OR($B45="",N(S45)&lt;=0),"",IF(SUMIF($S$6:$S$505,"&gt;"&amp;S45)/SUM($S$6:$S$505)&lt;0.8,"A",IF(SUMIF($S$6:$S$505,"&gt;"&amp;S45)/SUM($S$6:$S$505)&lt;0.95,"B","C")))</f>
        <v/>
      </c>
    </row>
    <row r="46">
      <c r="A46" s="14" t="n"/>
      <c r="B46" s="14" t="n"/>
      <c r="C46" s="14" t="n"/>
      <c r="D46" s="15" t="n"/>
      <c r="E46" s="14" t="n"/>
      <c r="F46" s="14" t="n"/>
      <c r="G46" s="15" t="n"/>
      <c r="H46" s="16">
        <f>IF($B46="","",SUMIFS('Movimentações'!$D$6:$D$3005,'Movimentações'!$C$6:$C$3005,$B46,'Movimentações'!$B$6:$B$3005,"Compra"))</f>
        <v/>
      </c>
      <c r="I46" s="16">
        <f>IF($B46="","",SUMIFS('Movimentações'!$D$6:$D$3005,'Movimentações'!$C$6:$C$3005,$B46,'Movimentações'!$B$6:$B$3005,"Venda")-SUMIFS('Movimentações'!$D$6:$D$3005,'Movimentações'!$C$6:$C$3005,$B46,'Movimentações'!$B$6:$B$3005,"Devolução de venda"))</f>
        <v/>
      </c>
      <c r="J46" s="16">
        <f>IF($B46="","",SUMIFS('Movimentações'!$D$6:$D$3005,'Movimentações'!$C$6:$C$3005,$B46,'Movimentações'!$B$6:$B$3005,"Ajuste para mais")-SUMIFS('Movimentações'!$D$6:$D$3005,'Movimentações'!$C$6:$C$3005,$B46,'Movimentações'!$B$6:$B$3005,"Ajuste para menos"))</f>
        <v/>
      </c>
      <c r="K46" s="16">
        <f>IF($B46="","",N(F46)+H46-I46+J46)</f>
        <v/>
      </c>
      <c r="L46" s="17">
        <f>IF($B46="","",IF(N(F46)+H46=0,0,(N(F46)*N(G46)+SUMIFS('Movimentações'!$I$6:$I$3005,'Movimentações'!$C$6:$C$3005,$B46,'Movimentações'!$B$6:$B$3005,"Compra"))/(N(F46)+H46)))</f>
        <v/>
      </c>
      <c r="M46" s="17">
        <f>IF($B46="","",MAX(K46,0)*L46)</f>
        <v/>
      </c>
      <c r="N46" s="17">
        <f>IF(OR($B46="",N(D46)=0),"",D46-L46)</f>
        <v/>
      </c>
      <c r="O46" s="18">
        <f>IF(OR($B46="",N(D46)=0),"",(D46-L46)/D46)</f>
        <v/>
      </c>
      <c r="P46" s="19">
        <f>IF(OR($B46="",N(D46)=0,N(L46)=0),"",D46/L46)</f>
        <v/>
      </c>
      <c r="Q46" s="20">
        <f>IF($B46="","",SUMPRODUCT(MAX(('Movimentações'!$C$6:$C$3005=$B46)*('Movimentações'!$B$6:$B$3005="Venda")*'Movimentações'!$A$6:$A$3005)))</f>
        <v/>
      </c>
      <c r="R46" s="21">
        <f>IF($B46="","",IF(COUNTIF($B$6:$B$505,$B46)&gt;1,"Nome repetido",IF(K46&lt;=0,"Sem estoque",IF(K46&lt;=N(E46),"Repor",IF(TODAY()-MAX(Q46,SUMPRODUCT(MAX(('Movimentações'!$C$6:$C$3005=$B46)*('Movimentações'!$B$6:$B$3005="Compra")*'Movimentações'!$A$6:$A$3005)),'Comece aqui'!$C$6)&gt;60,"Parado","OK")))))</f>
        <v/>
      </c>
      <c r="S46" s="17">
        <f>IF($B46="","",SUMIFS('Movimentações'!$I$6:$I$3005,'Movimentações'!$C$6:$C$3005,$B46,'Movimentações'!$B$6:$B$3005,"Venda")-SUMIFS('Movimentações'!$I$6:$I$3005,'Movimentações'!$C$6:$C$3005,$B46,'Movimentações'!$B$6:$B$3005,"Devolução de venda"))</f>
        <v/>
      </c>
      <c r="T46" s="17">
        <f>IF($B46="","",SUMIFS('Movimentações'!$K$6:$K$3005,'Movimentações'!$C$6:$C$3005,$B46))</f>
        <v/>
      </c>
      <c r="U46" s="21">
        <f>IF(OR($B46="",N(S46)&lt;=0),"",IF(SUMIF($S$6:$S$505,"&gt;"&amp;S46)/SUM($S$6:$S$505)&lt;0.8,"A",IF(SUMIF($S$6:$S$505,"&gt;"&amp;S46)/SUM($S$6:$S$505)&lt;0.95,"B","C")))</f>
        <v/>
      </c>
    </row>
    <row r="47">
      <c r="A47" s="14" t="n"/>
      <c r="B47" s="14" t="n"/>
      <c r="C47" s="14" t="n"/>
      <c r="D47" s="15" t="n"/>
      <c r="E47" s="14" t="n"/>
      <c r="F47" s="14" t="n"/>
      <c r="G47" s="15" t="n"/>
      <c r="H47" s="16">
        <f>IF($B47="","",SUMIFS('Movimentações'!$D$6:$D$3005,'Movimentações'!$C$6:$C$3005,$B47,'Movimentações'!$B$6:$B$3005,"Compra"))</f>
        <v/>
      </c>
      <c r="I47" s="16">
        <f>IF($B47="","",SUMIFS('Movimentações'!$D$6:$D$3005,'Movimentações'!$C$6:$C$3005,$B47,'Movimentações'!$B$6:$B$3005,"Venda")-SUMIFS('Movimentações'!$D$6:$D$3005,'Movimentações'!$C$6:$C$3005,$B47,'Movimentações'!$B$6:$B$3005,"Devolução de venda"))</f>
        <v/>
      </c>
      <c r="J47" s="16">
        <f>IF($B47="","",SUMIFS('Movimentações'!$D$6:$D$3005,'Movimentações'!$C$6:$C$3005,$B47,'Movimentações'!$B$6:$B$3005,"Ajuste para mais")-SUMIFS('Movimentações'!$D$6:$D$3005,'Movimentações'!$C$6:$C$3005,$B47,'Movimentações'!$B$6:$B$3005,"Ajuste para menos"))</f>
        <v/>
      </c>
      <c r="K47" s="16">
        <f>IF($B47="","",N(F47)+H47-I47+J47)</f>
        <v/>
      </c>
      <c r="L47" s="17">
        <f>IF($B47="","",IF(N(F47)+H47=0,0,(N(F47)*N(G47)+SUMIFS('Movimentações'!$I$6:$I$3005,'Movimentações'!$C$6:$C$3005,$B47,'Movimentações'!$B$6:$B$3005,"Compra"))/(N(F47)+H47)))</f>
        <v/>
      </c>
      <c r="M47" s="17">
        <f>IF($B47="","",MAX(K47,0)*L47)</f>
        <v/>
      </c>
      <c r="N47" s="17">
        <f>IF(OR($B47="",N(D47)=0),"",D47-L47)</f>
        <v/>
      </c>
      <c r="O47" s="18">
        <f>IF(OR($B47="",N(D47)=0),"",(D47-L47)/D47)</f>
        <v/>
      </c>
      <c r="P47" s="19">
        <f>IF(OR($B47="",N(D47)=0,N(L47)=0),"",D47/L47)</f>
        <v/>
      </c>
      <c r="Q47" s="20">
        <f>IF($B47="","",SUMPRODUCT(MAX(('Movimentações'!$C$6:$C$3005=$B47)*('Movimentações'!$B$6:$B$3005="Venda")*'Movimentações'!$A$6:$A$3005)))</f>
        <v/>
      </c>
      <c r="R47" s="21">
        <f>IF($B47="","",IF(COUNTIF($B$6:$B$505,$B47)&gt;1,"Nome repetido",IF(K47&lt;=0,"Sem estoque",IF(K47&lt;=N(E47),"Repor",IF(TODAY()-MAX(Q47,SUMPRODUCT(MAX(('Movimentações'!$C$6:$C$3005=$B47)*('Movimentações'!$B$6:$B$3005="Compra")*'Movimentações'!$A$6:$A$3005)),'Comece aqui'!$C$6)&gt;60,"Parado","OK")))))</f>
        <v/>
      </c>
      <c r="S47" s="17">
        <f>IF($B47="","",SUMIFS('Movimentações'!$I$6:$I$3005,'Movimentações'!$C$6:$C$3005,$B47,'Movimentações'!$B$6:$B$3005,"Venda")-SUMIFS('Movimentações'!$I$6:$I$3005,'Movimentações'!$C$6:$C$3005,$B47,'Movimentações'!$B$6:$B$3005,"Devolução de venda"))</f>
        <v/>
      </c>
      <c r="T47" s="17">
        <f>IF($B47="","",SUMIFS('Movimentações'!$K$6:$K$3005,'Movimentações'!$C$6:$C$3005,$B47))</f>
        <v/>
      </c>
      <c r="U47" s="21">
        <f>IF(OR($B47="",N(S47)&lt;=0),"",IF(SUMIF($S$6:$S$505,"&gt;"&amp;S47)/SUM($S$6:$S$505)&lt;0.8,"A",IF(SUMIF($S$6:$S$505,"&gt;"&amp;S47)/SUM($S$6:$S$505)&lt;0.95,"B","C")))</f>
        <v/>
      </c>
    </row>
    <row r="48">
      <c r="A48" s="14" t="n"/>
      <c r="B48" s="14" t="n"/>
      <c r="C48" s="14" t="n"/>
      <c r="D48" s="15" t="n"/>
      <c r="E48" s="14" t="n"/>
      <c r="F48" s="14" t="n"/>
      <c r="G48" s="15" t="n"/>
      <c r="H48" s="16">
        <f>IF($B48="","",SUMIFS('Movimentações'!$D$6:$D$3005,'Movimentações'!$C$6:$C$3005,$B48,'Movimentações'!$B$6:$B$3005,"Compra"))</f>
        <v/>
      </c>
      <c r="I48" s="16">
        <f>IF($B48="","",SUMIFS('Movimentações'!$D$6:$D$3005,'Movimentações'!$C$6:$C$3005,$B48,'Movimentações'!$B$6:$B$3005,"Venda")-SUMIFS('Movimentações'!$D$6:$D$3005,'Movimentações'!$C$6:$C$3005,$B48,'Movimentações'!$B$6:$B$3005,"Devolução de venda"))</f>
        <v/>
      </c>
      <c r="J48" s="16">
        <f>IF($B48="","",SUMIFS('Movimentações'!$D$6:$D$3005,'Movimentações'!$C$6:$C$3005,$B48,'Movimentações'!$B$6:$B$3005,"Ajuste para mais")-SUMIFS('Movimentações'!$D$6:$D$3005,'Movimentações'!$C$6:$C$3005,$B48,'Movimentações'!$B$6:$B$3005,"Ajuste para menos"))</f>
        <v/>
      </c>
      <c r="K48" s="16">
        <f>IF($B48="","",N(F48)+H48-I48+J48)</f>
        <v/>
      </c>
      <c r="L48" s="17">
        <f>IF($B48="","",IF(N(F48)+H48=0,0,(N(F48)*N(G48)+SUMIFS('Movimentações'!$I$6:$I$3005,'Movimentações'!$C$6:$C$3005,$B48,'Movimentações'!$B$6:$B$3005,"Compra"))/(N(F48)+H48)))</f>
        <v/>
      </c>
      <c r="M48" s="17">
        <f>IF($B48="","",MAX(K48,0)*L48)</f>
        <v/>
      </c>
      <c r="N48" s="17">
        <f>IF(OR($B48="",N(D48)=0),"",D48-L48)</f>
        <v/>
      </c>
      <c r="O48" s="18">
        <f>IF(OR($B48="",N(D48)=0),"",(D48-L48)/D48)</f>
        <v/>
      </c>
      <c r="P48" s="19">
        <f>IF(OR($B48="",N(D48)=0,N(L48)=0),"",D48/L48)</f>
        <v/>
      </c>
      <c r="Q48" s="20">
        <f>IF($B48="","",SUMPRODUCT(MAX(('Movimentações'!$C$6:$C$3005=$B48)*('Movimentações'!$B$6:$B$3005="Venda")*'Movimentações'!$A$6:$A$3005)))</f>
        <v/>
      </c>
      <c r="R48" s="21">
        <f>IF($B48="","",IF(COUNTIF($B$6:$B$505,$B48)&gt;1,"Nome repetido",IF(K48&lt;=0,"Sem estoque",IF(K48&lt;=N(E48),"Repor",IF(TODAY()-MAX(Q48,SUMPRODUCT(MAX(('Movimentações'!$C$6:$C$3005=$B48)*('Movimentações'!$B$6:$B$3005="Compra")*'Movimentações'!$A$6:$A$3005)),'Comece aqui'!$C$6)&gt;60,"Parado","OK")))))</f>
        <v/>
      </c>
      <c r="S48" s="17">
        <f>IF($B48="","",SUMIFS('Movimentações'!$I$6:$I$3005,'Movimentações'!$C$6:$C$3005,$B48,'Movimentações'!$B$6:$B$3005,"Venda")-SUMIFS('Movimentações'!$I$6:$I$3005,'Movimentações'!$C$6:$C$3005,$B48,'Movimentações'!$B$6:$B$3005,"Devolução de venda"))</f>
        <v/>
      </c>
      <c r="T48" s="17">
        <f>IF($B48="","",SUMIFS('Movimentações'!$K$6:$K$3005,'Movimentações'!$C$6:$C$3005,$B48))</f>
        <v/>
      </c>
      <c r="U48" s="21">
        <f>IF(OR($B48="",N(S48)&lt;=0),"",IF(SUMIF($S$6:$S$505,"&gt;"&amp;S48)/SUM($S$6:$S$505)&lt;0.8,"A",IF(SUMIF($S$6:$S$505,"&gt;"&amp;S48)/SUM($S$6:$S$505)&lt;0.95,"B","C")))</f>
        <v/>
      </c>
    </row>
    <row r="49">
      <c r="A49" s="14" t="n"/>
      <c r="B49" s="14" t="n"/>
      <c r="C49" s="14" t="n"/>
      <c r="D49" s="15" t="n"/>
      <c r="E49" s="14" t="n"/>
      <c r="F49" s="14" t="n"/>
      <c r="G49" s="15" t="n"/>
      <c r="H49" s="16">
        <f>IF($B49="","",SUMIFS('Movimentações'!$D$6:$D$3005,'Movimentações'!$C$6:$C$3005,$B49,'Movimentações'!$B$6:$B$3005,"Compra"))</f>
        <v/>
      </c>
      <c r="I49" s="16">
        <f>IF($B49="","",SUMIFS('Movimentações'!$D$6:$D$3005,'Movimentações'!$C$6:$C$3005,$B49,'Movimentações'!$B$6:$B$3005,"Venda")-SUMIFS('Movimentações'!$D$6:$D$3005,'Movimentações'!$C$6:$C$3005,$B49,'Movimentações'!$B$6:$B$3005,"Devolução de venda"))</f>
        <v/>
      </c>
      <c r="J49" s="16">
        <f>IF($B49="","",SUMIFS('Movimentações'!$D$6:$D$3005,'Movimentações'!$C$6:$C$3005,$B49,'Movimentações'!$B$6:$B$3005,"Ajuste para mais")-SUMIFS('Movimentações'!$D$6:$D$3005,'Movimentações'!$C$6:$C$3005,$B49,'Movimentações'!$B$6:$B$3005,"Ajuste para menos"))</f>
        <v/>
      </c>
      <c r="K49" s="16">
        <f>IF($B49="","",N(F49)+H49-I49+J49)</f>
        <v/>
      </c>
      <c r="L49" s="17">
        <f>IF($B49="","",IF(N(F49)+H49=0,0,(N(F49)*N(G49)+SUMIFS('Movimentações'!$I$6:$I$3005,'Movimentações'!$C$6:$C$3005,$B49,'Movimentações'!$B$6:$B$3005,"Compra"))/(N(F49)+H49)))</f>
        <v/>
      </c>
      <c r="M49" s="17">
        <f>IF($B49="","",MAX(K49,0)*L49)</f>
        <v/>
      </c>
      <c r="N49" s="17">
        <f>IF(OR($B49="",N(D49)=0),"",D49-L49)</f>
        <v/>
      </c>
      <c r="O49" s="18">
        <f>IF(OR($B49="",N(D49)=0),"",(D49-L49)/D49)</f>
        <v/>
      </c>
      <c r="P49" s="19">
        <f>IF(OR($B49="",N(D49)=0,N(L49)=0),"",D49/L49)</f>
        <v/>
      </c>
      <c r="Q49" s="20">
        <f>IF($B49="","",SUMPRODUCT(MAX(('Movimentações'!$C$6:$C$3005=$B49)*('Movimentações'!$B$6:$B$3005="Venda")*'Movimentações'!$A$6:$A$3005)))</f>
        <v/>
      </c>
      <c r="R49" s="21">
        <f>IF($B49="","",IF(COUNTIF($B$6:$B$505,$B49)&gt;1,"Nome repetido",IF(K49&lt;=0,"Sem estoque",IF(K49&lt;=N(E49),"Repor",IF(TODAY()-MAX(Q49,SUMPRODUCT(MAX(('Movimentações'!$C$6:$C$3005=$B49)*('Movimentações'!$B$6:$B$3005="Compra")*'Movimentações'!$A$6:$A$3005)),'Comece aqui'!$C$6)&gt;60,"Parado","OK")))))</f>
        <v/>
      </c>
      <c r="S49" s="17">
        <f>IF($B49="","",SUMIFS('Movimentações'!$I$6:$I$3005,'Movimentações'!$C$6:$C$3005,$B49,'Movimentações'!$B$6:$B$3005,"Venda")-SUMIFS('Movimentações'!$I$6:$I$3005,'Movimentações'!$C$6:$C$3005,$B49,'Movimentações'!$B$6:$B$3005,"Devolução de venda"))</f>
        <v/>
      </c>
      <c r="T49" s="17">
        <f>IF($B49="","",SUMIFS('Movimentações'!$K$6:$K$3005,'Movimentações'!$C$6:$C$3005,$B49))</f>
        <v/>
      </c>
      <c r="U49" s="21">
        <f>IF(OR($B49="",N(S49)&lt;=0),"",IF(SUMIF($S$6:$S$505,"&gt;"&amp;S49)/SUM($S$6:$S$505)&lt;0.8,"A",IF(SUMIF($S$6:$S$505,"&gt;"&amp;S49)/SUM($S$6:$S$505)&lt;0.95,"B","C")))</f>
        <v/>
      </c>
    </row>
    <row r="50">
      <c r="A50" s="14" t="n"/>
      <c r="B50" s="14" t="n"/>
      <c r="C50" s="14" t="n"/>
      <c r="D50" s="15" t="n"/>
      <c r="E50" s="14" t="n"/>
      <c r="F50" s="14" t="n"/>
      <c r="G50" s="15" t="n"/>
      <c r="H50" s="16">
        <f>IF($B50="","",SUMIFS('Movimentações'!$D$6:$D$3005,'Movimentações'!$C$6:$C$3005,$B50,'Movimentações'!$B$6:$B$3005,"Compra"))</f>
        <v/>
      </c>
      <c r="I50" s="16">
        <f>IF($B50="","",SUMIFS('Movimentações'!$D$6:$D$3005,'Movimentações'!$C$6:$C$3005,$B50,'Movimentações'!$B$6:$B$3005,"Venda")-SUMIFS('Movimentações'!$D$6:$D$3005,'Movimentações'!$C$6:$C$3005,$B50,'Movimentações'!$B$6:$B$3005,"Devolução de venda"))</f>
        <v/>
      </c>
      <c r="J50" s="16">
        <f>IF($B50="","",SUMIFS('Movimentações'!$D$6:$D$3005,'Movimentações'!$C$6:$C$3005,$B50,'Movimentações'!$B$6:$B$3005,"Ajuste para mais")-SUMIFS('Movimentações'!$D$6:$D$3005,'Movimentações'!$C$6:$C$3005,$B50,'Movimentações'!$B$6:$B$3005,"Ajuste para menos"))</f>
        <v/>
      </c>
      <c r="K50" s="16">
        <f>IF($B50="","",N(F50)+H50-I50+J50)</f>
        <v/>
      </c>
      <c r="L50" s="17">
        <f>IF($B50="","",IF(N(F50)+H50=0,0,(N(F50)*N(G50)+SUMIFS('Movimentações'!$I$6:$I$3005,'Movimentações'!$C$6:$C$3005,$B50,'Movimentações'!$B$6:$B$3005,"Compra"))/(N(F50)+H50)))</f>
        <v/>
      </c>
      <c r="M50" s="17">
        <f>IF($B50="","",MAX(K50,0)*L50)</f>
        <v/>
      </c>
      <c r="N50" s="17">
        <f>IF(OR($B50="",N(D50)=0),"",D50-L50)</f>
        <v/>
      </c>
      <c r="O50" s="18">
        <f>IF(OR($B50="",N(D50)=0),"",(D50-L50)/D50)</f>
        <v/>
      </c>
      <c r="P50" s="19">
        <f>IF(OR($B50="",N(D50)=0,N(L50)=0),"",D50/L50)</f>
        <v/>
      </c>
      <c r="Q50" s="20">
        <f>IF($B50="","",SUMPRODUCT(MAX(('Movimentações'!$C$6:$C$3005=$B50)*('Movimentações'!$B$6:$B$3005="Venda")*'Movimentações'!$A$6:$A$3005)))</f>
        <v/>
      </c>
      <c r="R50" s="21">
        <f>IF($B50="","",IF(COUNTIF($B$6:$B$505,$B50)&gt;1,"Nome repetido",IF(K50&lt;=0,"Sem estoque",IF(K50&lt;=N(E50),"Repor",IF(TODAY()-MAX(Q50,SUMPRODUCT(MAX(('Movimentações'!$C$6:$C$3005=$B50)*('Movimentações'!$B$6:$B$3005="Compra")*'Movimentações'!$A$6:$A$3005)),'Comece aqui'!$C$6)&gt;60,"Parado","OK")))))</f>
        <v/>
      </c>
      <c r="S50" s="17">
        <f>IF($B50="","",SUMIFS('Movimentações'!$I$6:$I$3005,'Movimentações'!$C$6:$C$3005,$B50,'Movimentações'!$B$6:$B$3005,"Venda")-SUMIFS('Movimentações'!$I$6:$I$3005,'Movimentações'!$C$6:$C$3005,$B50,'Movimentações'!$B$6:$B$3005,"Devolução de venda"))</f>
        <v/>
      </c>
      <c r="T50" s="17">
        <f>IF($B50="","",SUMIFS('Movimentações'!$K$6:$K$3005,'Movimentações'!$C$6:$C$3005,$B50))</f>
        <v/>
      </c>
      <c r="U50" s="21">
        <f>IF(OR($B50="",N(S50)&lt;=0),"",IF(SUMIF($S$6:$S$505,"&gt;"&amp;S50)/SUM($S$6:$S$505)&lt;0.8,"A",IF(SUMIF($S$6:$S$505,"&gt;"&amp;S50)/SUM($S$6:$S$505)&lt;0.95,"B","C")))</f>
        <v/>
      </c>
    </row>
    <row r="51">
      <c r="A51" s="14" t="n"/>
      <c r="B51" s="14" t="n"/>
      <c r="C51" s="14" t="n"/>
      <c r="D51" s="15" t="n"/>
      <c r="E51" s="14" t="n"/>
      <c r="F51" s="14" t="n"/>
      <c r="G51" s="15" t="n"/>
      <c r="H51" s="16">
        <f>IF($B51="","",SUMIFS('Movimentações'!$D$6:$D$3005,'Movimentações'!$C$6:$C$3005,$B51,'Movimentações'!$B$6:$B$3005,"Compra"))</f>
        <v/>
      </c>
      <c r="I51" s="16">
        <f>IF($B51="","",SUMIFS('Movimentações'!$D$6:$D$3005,'Movimentações'!$C$6:$C$3005,$B51,'Movimentações'!$B$6:$B$3005,"Venda")-SUMIFS('Movimentações'!$D$6:$D$3005,'Movimentações'!$C$6:$C$3005,$B51,'Movimentações'!$B$6:$B$3005,"Devolução de venda"))</f>
        <v/>
      </c>
      <c r="J51" s="16">
        <f>IF($B51="","",SUMIFS('Movimentações'!$D$6:$D$3005,'Movimentações'!$C$6:$C$3005,$B51,'Movimentações'!$B$6:$B$3005,"Ajuste para mais")-SUMIFS('Movimentações'!$D$6:$D$3005,'Movimentações'!$C$6:$C$3005,$B51,'Movimentações'!$B$6:$B$3005,"Ajuste para menos"))</f>
        <v/>
      </c>
      <c r="K51" s="16">
        <f>IF($B51="","",N(F51)+H51-I51+J51)</f>
        <v/>
      </c>
      <c r="L51" s="17">
        <f>IF($B51="","",IF(N(F51)+H51=0,0,(N(F51)*N(G51)+SUMIFS('Movimentações'!$I$6:$I$3005,'Movimentações'!$C$6:$C$3005,$B51,'Movimentações'!$B$6:$B$3005,"Compra"))/(N(F51)+H51)))</f>
        <v/>
      </c>
      <c r="M51" s="17">
        <f>IF($B51="","",MAX(K51,0)*L51)</f>
        <v/>
      </c>
      <c r="N51" s="17">
        <f>IF(OR($B51="",N(D51)=0),"",D51-L51)</f>
        <v/>
      </c>
      <c r="O51" s="18">
        <f>IF(OR($B51="",N(D51)=0),"",(D51-L51)/D51)</f>
        <v/>
      </c>
      <c r="P51" s="19">
        <f>IF(OR($B51="",N(D51)=0,N(L51)=0),"",D51/L51)</f>
        <v/>
      </c>
      <c r="Q51" s="20">
        <f>IF($B51="","",SUMPRODUCT(MAX(('Movimentações'!$C$6:$C$3005=$B51)*('Movimentações'!$B$6:$B$3005="Venda")*'Movimentações'!$A$6:$A$3005)))</f>
        <v/>
      </c>
      <c r="R51" s="21">
        <f>IF($B51="","",IF(COUNTIF($B$6:$B$505,$B51)&gt;1,"Nome repetido",IF(K51&lt;=0,"Sem estoque",IF(K51&lt;=N(E51),"Repor",IF(TODAY()-MAX(Q51,SUMPRODUCT(MAX(('Movimentações'!$C$6:$C$3005=$B51)*('Movimentações'!$B$6:$B$3005="Compra")*'Movimentações'!$A$6:$A$3005)),'Comece aqui'!$C$6)&gt;60,"Parado","OK")))))</f>
        <v/>
      </c>
      <c r="S51" s="17">
        <f>IF($B51="","",SUMIFS('Movimentações'!$I$6:$I$3005,'Movimentações'!$C$6:$C$3005,$B51,'Movimentações'!$B$6:$B$3005,"Venda")-SUMIFS('Movimentações'!$I$6:$I$3005,'Movimentações'!$C$6:$C$3005,$B51,'Movimentações'!$B$6:$B$3005,"Devolução de venda"))</f>
        <v/>
      </c>
      <c r="T51" s="17">
        <f>IF($B51="","",SUMIFS('Movimentações'!$K$6:$K$3005,'Movimentações'!$C$6:$C$3005,$B51))</f>
        <v/>
      </c>
      <c r="U51" s="21">
        <f>IF(OR($B51="",N(S51)&lt;=0),"",IF(SUMIF($S$6:$S$505,"&gt;"&amp;S51)/SUM($S$6:$S$505)&lt;0.8,"A",IF(SUMIF($S$6:$S$505,"&gt;"&amp;S51)/SUM($S$6:$S$505)&lt;0.95,"B","C")))</f>
        <v/>
      </c>
    </row>
    <row r="52">
      <c r="A52" s="14" t="n"/>
      <c r="B52" s="14" t="n"/>
      <c r="C52" s="14" t="n"/>
      <c r="D52" s="15" t="n"/>
      <c r="E52" s="14" t="n"/>
      <c r="F52" s="14" t="n"/>
      <c r="G52" s="15" t="n"/>
      <c r="H52" s="16">
        <f>IF($B52="","",SUMIFS('Movimentações'!$D$6:$D$3005,'Movimentações'!$C$6:$C$3005,$B52,'Movimentações'!$B$6:$B$3005,"Compra"))</f>
        <v/>
      </c>
      <c r="I52" s="16">
        <f>IF($B52="","",SUMIFS('Movimentações'!$D$6:$D$3005,'Movimentações'!$C$6:$C$3005,$B52,'Movimentações'!$B$6:$B$3005,"Venda")-SUMIFS('Movimentações'!$D$6:$D$3005,'Movimentações'!$C$6:$C$3005,$B52,'Movimentações'!$B$6:$B$3005,"Devolução de venda"))</f>
        <v/>
      </c>
      <c r="J52" s="16">
        <f>IF($B52="","",SUMIFS('Movimentações'!$D$6:$D$3005,'Movimentações'!$C$6:$C$3005,$B52,'Movimentações'!$B$6:$B$3005,"Ajuste para mais")-SUMIFS('Movimentações'!$D$6:$D$3005,'Movimentações'!$C$6:$C$3005,$B52,'Movimentações'!$B$6:$B$3005,"Ajuste para menos"))</f>
        <v/>
      </c>
      <c r="K52" s="16">
        <f>IF($B52="","",N(F52)+H52-I52+J52)</f>
        <v/>
      </c>
      <c r="L52" s="17">
        <f>IF($B52="","",IF(N(F52)+H52=0,0,(N(F52)*N(G52)+SUMIFS('Movimentações'!$I$6:$I$3005,'Movimentações'!$C$6:$C$3005,$B52,'Movimentações'!$B$6:$B$3005,"Compra"))/(N(F52)+H52)))</f>
        <v/>
      </c>
      <c r="M52" s="17">
        <f>IF($B52="","",MAX(K52,0)*L52)</f>
        <v/>
      </c>
      <c r="N52" s="17">
        <f>IF(OR($B52="",N(D52)=0),"",D52-L52)</f>
        <v/>
      </c>
      <c r="O52" s="18">
        <f>IF(OR($B52="",N(D52)=0),"",(D52-L52)/D52)</f>
        <v/>
      </c>
      <c r="P52" s="19">
        <f>IF(OR($B52="",N(D52)=0,N(L52)=0),"",D52/L52)</f>
        <v/>
      </c>
      <c r="Q52" s="20">
        <f>IF($B52="","",SUMPRODUCT(MAX(('Movimentações'!$C$6:$C$3005=$B52)*('Movimentações'!$B$6:$B$3005="Venda")*'Movimentações'!$A$6:$A$3005)))</f>
        <v/>
      </c>
      <c r="R52" s="21">
        <f>IF($B52="","",IF(COUNTIF($B$6:$B$505,$B52)&gt;1,"Nome repetido",IF(K52&lt;=0,"Sem estoque",IF(K52&lt;=N(E52),"Repor",IF(TODAY()-MAX(Q52,SUMPRODUCT(MAX(('Movimentações'!$C$6:$C$3005=$B52)*('Movimentações'!$B$6:$B$3005="Compra")*'Movimentações'!$A$6:$A$3005)),'Comece aqui'!$C$6)&gt;60,"Parado","OK")))))</f>
        <v/>
      </c>
      <c r="S52" s="17">
        <f>IF($B52="","",SUMIFS('Movimentações'!$I$6:$I$3005,'Movimentações'!$C$6:$C$3005,$B52,'Movimentações'!$B$6:$B$3005,"Venda")-SUMIFS('Movimentações'!$I$6:$I$3005,'Movimentações'!$C$6:$C$3005,$B52,'Movimentações'!$B$6:$B$3005,"Devolução de venda"))</f>
        <v/>
      </c>
      <c r="T52" s="17">
        <f>IF($B52="","",SUMIFS('Movimentações'!$K$6:$K$3005,'Movimentações'!$C$6:$C$3005,$B52))</f>
        <v/>
      </c>
      <c r="U52" s="21">
        <f>IF(OR($B52="",N(S52)&lt;=0),"",IF(SUMIF($S$6:$S$505,"&gt;"&amp;S52)/SUM($S$6:$S$505)&lt;0.8,"A",IF(SUMIF($S$6:$S$505,"&gt;"&amp;S52)/SUM($S$6:$S$505)&lt;0.95,"B","C")))</f>
        <v/>
      </c>
    </row>
    <row r="53">
      <c r="A53" s="14" t="n"/>
      <c r="B53" s="14" t="n"/>
      <c r="C53" s="14" t="n"/>
      <c r="D53" s="15" t="n"/>
      <c r="E53" s="14" t="n"/>
      <c r="F53" s="14" t="n"/>
      <c r="G53" s="15" t="n"/>
      <c r="H53" s="16">
        <f>IF($B53="","",SUMIFS('Movimentações'!$D$6:$D$3005,'Movimentações'!$C$6:$C$3005,$B53,'Movimentações'!$B$6:$B$3005,"Compra"))</f>
        <v/>
      </c>
      <c r="I53" s="16">
        <f>IF($B53="","",SUMIFS('Movimentações'!$D$6:$D$3005,'Movimentações'!$C$6:$C$3005,$B53,'Movimentações'!$B$6:$B$3005,"Venda")-SUMIFS('Movimentações'!$D$6:$D$3005,'Movimentações'!$C$6:$C$3005,$B53,'Movimentações'!$B$6:$B$3005,"Devolução de venda"))</f>
        <v/>
      </c>
      <c r="J53" s="16">
        <f>IF($B53="","",SUMIFS('Movimentações'!$D$6:$D$3005,'Movimentações'!$C$6:$C$3005,$B53,'Movimentações'!$B$6:$B$3005,"Ajuste para mais")-SUMIFS('Movimentações'!$D$6:$D$3005,'Movimentações'!$C$6:$C$3005,$B53,'Movimentações'!$B$6:$B$3005,"Ajuste para menos"))</f>
        <v/>
      </c>
      <c r="K53" s="16">
        <f>IF($B53="","",N(F53)+H53-I53+J53)</f>
        <v/>
      </c>
      <c r="L53" s="17">
        <f>IF($B53="","",IF(N(F53)+H53=0,0,(N(F53)*N(G53)+SUMIFS('Movimentações'!$I$6:$I$3005,'Movimentações'!$C$6:$C$3005,$B53,'Movimentações'!$B$6:$B$3005,"Compra"))/(N(F53)+H53)))</f>
        <v/>
      </c>
      <c r="M53" s="17">
        <f>IF($B53="","",MAX(K53,0)*L53)</f>
        <v/>
      </c>
      <c r="N53" s="17">
        <f>IF(OR($B53="",N(D53)=0),"",D53-L53)</f>
        <v/>
      </c>
      <c r="O53" s="18">
        <f>IF(OR($B53="",N(D53)=0),"",(D53-L53)/D53)</f>
        <v/>
      </c>
      <c r="P53" s="19">
        <f>IF(OR($B53="",N(D53)=0,N(L53)=0),"",D53/L53)</f>
        <v/>
      </c>
      <c r="Q53" s="20">
        <f>IF($B53="","",SUMPRODUCT(MAX(('Movimentações'!$C$6:$C$3005=$B53)*('Movimentações'!$B$6:$B$3005="Venda")*'Movimentações'!$A$6:$A$3005)))</f>
        <v/>
      </c>
      <c r="R53" s="21">
        <f>IF($B53="","",IF(COUNTIF($B$6:$B$505,$B53)&gt;1,"Nome repetido",IF(K53&lt;=0,"Sem estoque",IF(K53&lt;=N(E53),"Repor",IF(TODAY()-MAX(Q53,SUMPRODUCT(MAX(('Movimentações'!$C$6:$C$3005=$B53)*('Movimentações'!$B$6:$B$3005="Compra")*'Movimentações'!$A$6:$A$3005)),'Comece aqui'!$C$6)&gt;60,"Parado","OK")))))</f>
        <v/>
      </c>
      <c r="S53" s="17">
        <f>IF($B53="","",SUMIFS('Movimentações'!$I$6:$I$3005,'Movimentações'!$C$6:$C$3005,$B53,'Movimentações'!$B$6:$B$3005,"Venda")-SUMIFS('Movimentações'!$I$6:$I$3005,'Movimentações'!$C$6:$C$3005,$B53,'Movimentações'!$B$6:$B$3005,"Devolução de venda"))</f>
        <v/>
      </c>
      <c r="T53" s="17">
        <f>IF($B53="","",SUMIFS('Movimentações'!$K$6:$K$3005,'Movimentações'!$C$6:$C$3005,$B53))</f>
        <v/>
      </c>
      <c r="U53" s="21">
        <f>IF(OR($B53="",N(S53)&lt;=0),"",IF(SUMIF($S$6:$S$505,"&gt;"&amp;S53)/SUM($S$6:$S$505)&lt;0.8,"A",IF(SUMIF($S$6:$S$505,"&gt;"&amp;S53)/SUM($S$6:$S$505)&lt;0.95,"B","C")))</f>
        <v/>
      </c>
    </row>
    <row r="54">
      <c r="A54" s="14" t="n"/>
      <c r="B54" s="14" t="n"/>
      <c r="C54" s="14" t="n"/>
      <c r="D54" s="15" t="n"/>
      <c r="E54" s="14" t="n"/>
      <c r="F54" s="14" t="n"/>
      <c r="G54" s="15" t="n"/>
      <c r="H54" s="16">
        <f>IF($B54="","",SUMIFS('Movimentações'!$D$6:$D$3005,'Movimentações'!$C$6:$C$3005,$B54,'Movimentações'!$B$6:$B$3005,"Compra"))</f>
        <v/>
      </c>
      <c r="I54" s="16">
        <f>IF($B54="","",SUMIFS('Movimentações'!$D$6:$D$3005,'Movimentações'!$C$6:$C$3005,$B54,'Movimentações'!$B$6:$B$3005,"Venda")-SUMIFS('Movimentações'!$D$6:$D$3005,'Movimentações'!$C$6:$C$3005,$B54,'Movimentações'!$B$6:$B$3005,"Devolução de venda"))</f>
        <v/>
      </c>
      <c r="J54" s="16">
        <f>IF($B54="","",SUMIFS('Movimentações'!$D$6:$D$3005,'Movimentações'!$C$6:$C$3005,$B54,'Movimentações'!$B$6:$B$3005,"Ajuste para mais")-SUMIFS('Movimentações'!$D$6:$D$3005,'Movimentações'!$C$6:$C$3005,$B54,'Movimentações'!$B$6:$B$3005,"Ajuste para menos"))</f>
        <v/>
      </c>
      <c r="K54" s="16">
        <f>IF($B54="","",N(F54)+H54-I54+J54)</f>
        <v/>
      </c>
      <c r="L54" s="17">
        <f>IF($B54="","",IF(N(F54)+H54=0,0,(N(F54)*N(G54)+SUMIFS('Movimentações'!$I$6:$I$3005,'Movimentações'!$C$6:$C$3005,$B54,'Movimentações'!$B$6:$B$3005,"Compra"))/(N(F54)+H54)))</f>
        <v/>
      </c>
      <c r="M54" s="17">
        <f>IF($B54="","",MAX(K54,0)*L54)</f>
        <v/>
      </c>
      <c r="N54" s="17">
        <f>IF(OR($B54="",N(D54)=0),"",D54-L54)</f>
        <v/>
      </c>
      <c r="O54" s="18">
        <f>IF(OR($B54="",N(D54)=0),"",(D54-L54)/D54)</f>
        <v/>
      </c>
      <c r="P54" s="19">
        <f>IF(OR($B54="",N(D54)=0,N(L54)=0),"",D54/L54)</f>
        <v/>
      </c>
      <c r="Q54" s="20">
        <f>IF($B54="","",SUMPRODUCT(MAX(('Movimentações'!$C$6:$C$3005=$B54)*('Movimentações'!$B$6:$B$3005="Venda")*'Movimentações'!$A$6:$A$3005)))</f>
        <v/>
      </c>
      <c r="R54" s="21">
        <f>IF($B54="","",IF(COUNTIF($B$6:$B$505,$B54)&gt;1,"Nome repetido",IF(K54&lt;=0,"Sem estoque",IF(K54&lt;=N(E54),"Repor",IF(TODAY()-MAX(Q54,SUMPRODUCT(MAX(('Movimentações'!$C$6:$C$3005=$B54)*('Movimentações'!$B$6:$B$3005="Compra")*'Movimentações'!$A$6:$A$3005)),'Comece aqui'!$C$6)&gt;60,"Parado","OK")))))</f>
        <v/>
      </c>
      <c r="S54" s="17">
        <f>IF($B54="","",SUMIFS('Movimentações'!$I$6:$I$3005,'Movimentações'!$C$6:$C$3005,$B54,'Movimentações'!$B$6:$B$3005,"Venda")-SUMIFS('Movimentações'!$I$6:$I$3005,'Movimentações'!$C$6:$C$3005,$B54,'Movimentações'!$B$6:$B$3005,"Devolução de venda"))</f>
        <v/>
      </c>
      <c r="T54" s="17">
        <f>IF($B54="","",SUMIFS('Movimentações'!$K$6:$K$3005,'Movimentações'!$C$6:$C$3005,$B54))</f>
        <v/>
      </c>
      <c r="U54" s="21">
        <f>IF(OR($B54="",N(S54)&lt;=0),"",IF(SUMIF($S$6:$S$505,"&gt;"&amp;S54)/SUM($S$6:$S$505)&lt;0.8,"A",IF(SUMIF($S$6:$S$505,"&gt;"&amp;S54)/SUM($S$6:$S$505)&lt;0.95,"B","C")))</f>
        <v/>
      </c>
    </row>
    <row r="55">
      <c r="A55" s="14" t="n"/>
      <c r="B55" s="14" t="n"/>
      <c r="C55" s="14" t="n"/>
      <c r="D55" s="15" t="n"/>
      <c r="E55" s="14" t="n"/>
      <c r="F55" s="14" t="n"/>
      <c r="G55" s="15" t="n"/>
      <c r="H55" s="16">
        <f>IF($B55="","",SUMIFS('Movimentações'!$D$6:$D$3005,'Movimentações'!$C$6:$C$3005,$B55,'Movimentações'!$B$6:$B$3005,"Compra"))</f>
        <v/>
      </c>
      <c r="I55" s="16">
        <f>IF($B55="","",SUMIFS('Movimentações'!$D$6:$D$3005,'Movimentações'!$C$6:$C$3005,$B55,'Movimentações'!$B$6:$B$3005,"Venda")-SUMIFS('Movimentações'!$D$6:$D$3005,'Movimentações'!$C$6:$C$3005,$B55,'Movimentações'!$B$6:$B$3005,"Devolução de venda"))</f>
        <v/>
      </c>
      <c r="J55" s="16">
        <f>IF($B55="","",SUMIFS('Movimentações'!$D$6:$D$3005,'Movimentações'!$C$6:$C$3005,$B55,'Movimentações'!$B$6:$B$3005,"Ajuste para mais")-SUMIFS('Movimentações'!$D$6:$D$3005,'Movimentações'!$C$6:$C$3005,$B55,'Movimentações'!$B$6:$B$3005,"Ajuste para menos"))</f>
        <v/>
      </c>
      <c r="K55" s="16">
        <f>IF($B55="","",N(F55)+H55-I55+J55)</f>
        <v/>
      </c>
      <c r="L55" s="17">
        <f>IF($B55="","",IF(N(F55)+H55=0,0,(N(F55)*N(G55)+SUMIFS('Movimentações'!$I$6:$I$3005,'Movimentações'!$C$6:$C$3005,$B55,'Movimentações'!$B$6:$B$3005,"Compra"))/(N(F55)+H55)))</f>
        <v/>
      </c>
      <c r="M55" s="17">
        <f>IF($B55="","",MAX(K55,0)*L55)</f>
        <v/>
      </c>
      <c r="N55" s="17">
        <f>IF(OR($B55="",N(D55)=0),"",D55-L55)</f>
        <v/>
      </c>
      <c r="O55" s="18">
        <f>IF(OR($B55="",N(D55)=0),"",(D55-L55)/D55)</f>
        <v/>
      </c>
      <c r="P55" s="19">
        <f>IF(OR($B55="",N(D55)=0,N(L55)=0),"",D55/L55)</f>
        <v/>
      </c>
      <c r="Q55" s="20">
        <f>IF($B55="","",SUMPRODUCT(MAX(('Movimentações'!$C$6:$C$3005=$B55)*('Movimentações'!$B$6:$B$3005="Venda")*'Movimentações'!$A$6:$A$3005)))</f>
        <v/>
      </c>
      <c r="R55" s="21">
        <f>IF($B55="","",IF(COUNTIF($B$6:$B$505,$B55)&gt;1,"Nome repetido",IF(K55&lt;=0,"Sem estoque",IF(K55&lt;=N(E55),"Repor",IF(TODAY()-MAX(Q55,SUMPRODUCT(MAX(('Movimentações'!$C$6:$C$3005=$B55)*('Movimentações'!$B$6:$B$3005="Compra")*'Movimentações'!$A$6:$A$3005)),'Comece aqui'!$C$6)&gt;60,"Parado","OK")))))</f>
        <v/>
      </c>
      <c r="S55" s="17">
        <f>IF($B55="","",SUMIFS('Movimentações'!$I$6:$I$3005,'Movimentações'!$C$6:$C$3005,$B55,'Movimentações'!$B$6:$B$3005,"Venda")-SUMIFS('Movimentações'!$I$6:$I$3005,'Movimentações'!$C$6:$C$3005,$B55,'Movimentações'!$B$6:$B$3005,"Devolução de venda"))</f>
        <v/>
      </c>
      <c r="T55" s="17">
        <f>IF($B55="","",SUMIFS('Movimentações'!$K$6:$K$3005,'Movimentações'!$C$6:$C$3005,$B55))</f>
        <v/>
      </c>
      <c r="U55" s="21">
        <f>IF(OR($B55="",N(S55)&lt;=0),"",IF(SUMIF($S$6:$S$505,"&gt;"&amp;S55)/SUM($S$6:$S$505)&lt;0.8,"A",IF(SUMIF($S$6:$S$505,"&gt;"&amp;S55)/SUM($S$6:$S$505)&lt;0.95,"B","C")))</f>
        <v/>
      </c>
    </row>
    <row r="56">
      <c r="A56" s="14" t="n"/>
      <c r="B56" s="14" t="n"/>
      <c r="C56" s="14" t="n"/>
      <c r="D56" s="15" t="n"/>
      <c r="E56" s="14" t="n"/>
      <c r="F56" s="14" t="n"/>
      <c r="G56" s="15" t="n"/>
      <c r="H56" s="16">
        <f>IF($B56="","",SUMIFS('Movimentações'!$D$6:$D$3005,'Movimentações'!$C$6:$C$3005,$B56,'Movimentações'!$B$6:$B$3005,"Compra"))</f>
        <v/>
      </c>
      <c r="I56" s="16">
        <f>IF($B56="","",SUMIFS('Movimentações'!$D$6:$D$3005,'Movimentações'!$C$6:$C$3005,$B56,'Movimentações'!$B$6:$B$3005,"Venda")-SUMIFS('Movimentações'!$D$6:$D$3005,'Movimentações'!$C$6:$C$3005,$B56,'Movimentações'!$B$6:$B$3005,"Devolução de venda"))</f>
        <v/>
      </c>
      <c r="J56" s="16">
        <f>IF($B56="","",SUMIFS('Movimentações'!$D$6:$D$3005,'Movimentações'!$C$6:$C$3005,$B56,'Movimentações'!$B$6:$B$3005,"Ajuste para mais")-SUMIFS('Movimentações'!$D$6:$D$3005,'Movimentações'!$C$6:$C$3005,$B56,'Movimentações'!$B$6:$B$3005,"Ajuste para menos"))</f>
        <v/>
      </c>
      <c r="K56" s="16">
        <f>IF($B56="","",N(F56)+H56-I56+J56)</f>
        <v/>
      </c>
      <c r="L56" s="17">
        <f>IF($B56="","",IF(N(F56)+H56=0,0,(N(F56)*N(G56)+SUMIFS('Movimentações'!$I$6:$I$3005,'Movimentações'!$C$6:$C$3005,$B56,'Movimentações'!$B$6:$B$3005,"Compra"))/(N(F56)+H56)))</f>
        <v/>
      </c>
      <c r="M56" s="17">
        <f>IF($B56="","",MAX(K56,0)*L56)</f>
        <v/>
      </c>
      <c r="N56" s="17">
        <f>IF(OR($B56="",N(D56)=0),"",D56-L56)</f>
        <v/>
      </c>
      <c r="O56" s="18">
        <f>IF(OR($B56="",N(D56)=0),"",(D56-L56)/D56)</f>
        <v/>
      </c>
      <c r="P56" s="19">
        <f>IF(OR($B56="",N(D56)=0,N(L56)=0),"",D56/L56)</f>
        <v/>
      </c>
      <c r="Q56" s="20">
        <f>IF($B56="","",SUMPRODUCT(MAX(('Movimentações'!$C$6:$C$3005=$B56)*('Movimentações'!$B$6:$B$3005="Venda")*'Movimentações'!$A$6:$A$3005)))</f>
        <v/>
      </c>
      <c r="R56" s="21">
        <f>IF($B56="","",IF(COUNTIF($B$6:$B$505,$B56)&gt;1,"Nome repetido",IF(K56&lt;=0,"Sem estoque",IF(K56&lt;=N(E56),"Repor",IF(TODAY()-MAX(Q56,SUMPRODUCT(MAX(('Movimentações'!$C$6:$C$3005=$B56)*('Movimentações'!$B$6:$B$3005="Compra")*'Movimentações'!$A$6:$A$3005)),'Comece aqui'!$C$6)&gt;60,"Parado","OK")))))</f>
        <v/>
      </c>
      <c r="S56" s="17">
        <f>IF($B56="","",SUMIFS('Movimentações'!$I$6:$I$3005,'Movimentações'!$C$6:$C$3005,$B56,'Movimentações'!$B$6:$B$3005,"Venda")-SUMIFS('Movimentações'!$I$6:$I$3005,'Movimentações'!$C$6:$C$3005,$B56,'Movimentações'!$B$6:$B$3005,"Devolução de venda"))</f>
        <v/>
      </c>
      <c r="T56" s="17">
        <f>IF($B56="","",SUMIFS('Movimentações'!$K$6:$K$3005,'Movimentações'!$C$6:$C$3005,$B56))</f>
        <v/>
      </c>
      <c r="U56" s="21">
        <f>IF(OR($B56="",N(S56)&lt;=0),"",IF(SUMIF($S$6:$S$505,"&gt;"&amp;S56)/SUM($S$6:$S$505)&lt;0.8,"A",IF(SUMIF($S$6:$S$505,"&gt;"&amp;S56)/SUM($S$6:$S$505)&lt;0.95,"B","C")))</f>
        <v/>
      </c>
    </row>
    <row r="57">
      <c r="A57" s="14" t="n"/>
      <c r="B57" s="14" t="n"/>
      <c r="C57" s="14" t="n"/>
      <c r="D57" s="15" t="n"/>
      <c r="E57" s="14" t="n"/>
      <c r="F57" s="14" t="n"/>
      <c r="G57" s="15" t="n"/>
      <c r="H57" s="16">
        <f>IF($B57="","",SUMIFS('Movimentações'!$D$6:$D$3005,'Movimentações'!$C$6:$C$3005,$B57,'Movimentações'!$B$6:$B$3005,"Compra"))</f>
        <v/>
      </c>
      <c r="I57" s="16">
        <f>IF($B57="","",SUMIFS('Movimentações'!$D$6:$D$3005,'Movimentações'!$C$6:$C$3005,$B57,'Movimentações'!$B$6:$B$3005,"Venda")-SUMIFS('Movimentações'!$D$6:$D$3005,'Movimentações'!$C$6:$C$3005,$B57,'Movimentações'!$B$6:$B$3005,"Devolução de venda"))</f>
        <v/>
      </c>
      <c r="J57" s="16">
        <f>IF($B57="","",SUMIFS('Movimentações'!$D$6:$D$3005,'Movimentações'!$C$6:$C$3005,$B57,'Movimentações'!$B$6:$B$3005,"Ajuste para mais")-SUMIFS('Movimentações'!$D$6:$D$3005,'Movimentações'!$C$6:$C$3005,$B57,'Movimentações'!$B$6:$B$3005,"Ajuste para menos"))</f>
        <v/>
      </c>
      <c r="K57" s="16">
        <f>IF($B57="","",N(F57)+H57-I57+J57)</f>
        <v/>
      </c>
      <c r="L57" s="17">
        <f>IF($B57="","",IF(N(F57)+H57=0,0,(N(F57)*N(G57)+SUMIFS('Movimentações'!$I$6:$I$3005,'Movimentações'!$C$6:$C$3005,$B57,'Movimentações'!$B$6:$B$3005,"Compra"))/(N(F57)+H57)))</f>
        <v/>
      </c>
      <c r="M57" s="17">
        <f>IF($B57="","",MAX(K57,0)*L57)</f>
        <v/>
      </c>
      <c r="N57" s="17">
        <f>IF(OR($B57="",N(D57)=0),"",D57-L57)</f>
        <v/>
      </c>
      <c r="O57" s="18">
        <f>IF(OR($B57="",N(D57)=0),"",(D57-L57)/D57)</f>
        <v/>
      </c>
      <c r="P57" s="19">
        <f>IF(OR($B57="",N(D57)=0,N(L57)=0),"",D57/L57)</f>
        <v/>
      </c>
      <c r="Q57" s="20">
        <f>IF($B57="","",SUMPRODUCT(MAX(('Movimentações'!$C$6:$C$3005=$B57)*('Movimentações'!$B$6:$B$3005="Venda")*'Movimentações'!$A$6:$A$3005)))</f>
        <v/>
      </c>
      <c r="R57" s="21">
        <f>IF($B57="","",IF(COUNTIF($B$6:$B$505,$B57)&gt;1,"Nome repetido",IF(K57&lt;=0,"Sem estoque",IF(K57&lt;=N(E57),"Repor",IF(TODAY()-MAX(Q57,SUMPRODUCT(MAX(('Movimentações'!$C$6:$C$3005=$B57)*('Movimentações'!$B$6:$B$3005="Compra")*'Movimentações'!$A$6:$A$3005)),'Comece aqui'!$C$6)&gt;60,"Parado","OK")))))</f>
        <v/>
      </c>
      <c r="S57" s="17">
        <f>IF($B57="","",SUMIFS('Movimentações'!$I$6:$I$3005,'Movimentações'!$C$6:$C$3005,$B57,'Movimentações'!$B$6:$B$3005,"Venda")-SUMIFS('Movimentações'!$I$6:$I$3005,'Movimentações'!$C$6:$C$3005,$B57,'Movimentações'!$B$6:$B$3005,"Devolução de venda"))</f>
        <v/>
      </c>
      <c r="T57" s="17">
        <f>IF($B57="","",SUMIFS('Movimentações'!$K$6:$K$3005,'Movimentações'!$C$6:$C$3005,$B57))</f>
        <v/>
      </c>
      <c r="U57" s="21">
        <f>IF(OR($B57="",N(S57)&lt;=0),"",IF(SUMIF($S$6:$S$505,"&gt;"&amp;S57)/SUM($S$6:$S$505)&lt;0.8,"A",IF(SUMIF($S$6:$S$505,"&gt;"&amp;S57)/SUM($S$6:$S$505)&lt;0.95,"B","C")))</f>
        <v/>
      </c>
    </row>
    <row r="58">
      <c r="A58" s="14" t="n"/>
      <c r="B58" s="14" t="n"/>
      <c r="C58" s="14" t="n"/>
      <c r="D58" s="15" t="n"/>
      <c r="E58" s="14" t="n"/>
      <c r="F58" s="14" t="n"/>
      <c r="G58" s="15" t="n"/>
      <c r="H58" s="16">
        <f>IF($B58="","",SUMIFS('Movimentações'!$D$6:$D$3005,'Movimentações'!$C$6:$C$3005,$B58,'Movimentações'!$B$6:$B$3005,"Compra"))</f>
        <v/>
      </c>
      <c r="I58" s="16">
        <f>IF($B58="","",SUMIFS('Movimentações'!$D$6:$D$3005,'Movimentações'!$C$6:$C$3005,$B58,'Movimentações'!$B$6:$B$3005,"Venda")-SUMIFS('Movimentações'!$D$6:$D$3005,'Movimentações'!$C$6:$C$3005,$B58,'Movimentações'!$B$6:$B$3005,"Devolução de venda"))</f>
        <v/>
      </c>
      <c r="J58" s="16">
        <f>IF($B58="","",SUMIFS('Movimentações'!$D$6:$D$3005,'Movimentações'!$C$6:$C$3005,$B58,'Movimentações'!$B$6:$B$3005,"Ajuste para mais")-SUMIFS('Movimentações'!$D$6:$D$3005,'Movimentações'!$C$6:$C$3005,$B58,'Movimentações'!$B$6:$B$3005,"Ajuste para menos"))</f>
        <v/>
      </c>
      <c r="K58" s="16">
        <f>IF($B58="","",N(F58)+H58-I58+J58)</f>
        <v/>
      </c>
      <c r="L58" s="17">
        <f>IF($B58="","",IF(N(F58)+H58=0,0,(N(F58)*N(G58)+SUMIFS('Movimentações'!$I$6:$I$3005,'Movimentações'!$C$6:$C$3005,$B58,'Movimentações'!$B$6:$B$3005,"Compra"))/(N(F58)+H58)))</f>
        <v/>
      </c>
      <c r="M58" s="17">
        <f>IF($B58="","",MAX(K58,0)*L58)</f>
        <v/>
      </c>
      <c r="N58" s="17">
        <f>IF(OR($B58="",N(D58)=0),"",D58-L58)</f>
        <v/>
      </c>
      <c r="O58" s="18">
        <f>IF(OR($B58="",N(D58)=0),"",(D58-L58)/D58)</f>
        <v/>
      </c>
      <c r="P58" s="19">
        <f>IF(OR($B58="",N(D58)=0,N(L58)=0),"",D58/L58)</f>
        <v/>
      </c>
      <c r="Q58" s="20">
        <f>IF($B58="","",SUMPRODUCT(MAX(('Movimentações'!$C$6:$C$3005=$B58)*('Movimentações'!$B$6:$B$3005="Venda")*'Movimentações'!$A$6:$A$3005)))</f>
        <v/>
      </c>
      <c r="R58" s="21">
        <f>IF($B58="","",IF(COUNTIF($B$6:$B$505,$B58)&gt;1,"Nome repetido",IF(K58&lt;=0,"Sem estoque",IF(K58&lt;=N(E58),"Repor",IF(TODAY()-MAX(Q58,SUMPRODUCT(MAX(('Movimentações'!$C$6:$C$3005=$B58)*('Movimentações'!$B$6:$B$3005="Compra")*'Movimentações'!$A$6:$A$3005)),'Comece aqui'!$C$6)&gt;60,"Parado","OK")))))</f>
        <v/>
      </c>
      <c r="S58" s="17">
        <f>IF($B58="","",SUMIFS('Movimentações'!$I$6:$I$3005,'Movimentações'!$C$6:$C$3005,$B58,'Movimentações'!$B$6:$B$3005,"Venda")-SUMIFS('Movimentações'!$I$6:$I$3005,'Movimentações'!$C$6:$C$3005,$B58,'Movimentações'!$B$6:$B$3005,"Devolução de venda"))</f>
        <v/>
      </c>
      <c r="T58" s="17">
        <f>IF($B58="","",SUMIFS('Movimentações'!$K$6:$K$3005,'Movimentações'!$C$6:$C$3005,$B58))</f>
        <v/>
      </c>
      <c r="U58" s="21">
        <f>IF(OR($B58="",N(S58)&lt;=0),"",IF(SUMIF($S$6:$S$505,"&gt;"&amp;S58)/SUM($S$6:$S$505)&lt;0.8,"A",IF(SUMIF($S$6:$S$505,"&gt;"&amp;S58)/SUM($S$6:$S$505)&lt;0.95,"B","C")))</f>
        <v/>
      </c>
    </row>
    <row r="59">
      <c r="A59" s="14" t="n"/>
      <c r="B59" s="14" t="n"/>
      <c r="C59" s="14" t="n"/>
      <c r="D59" s="15" t="n"/>
      <c r="E59" s="14" t="n"/>
      <c r="F59" s="14" t="n"/>
      <c r="G59" s="15" t="n"/>
      <c r="H59" s="16">
        <f>IF($B59="","",SUMIFS('Movimentações'!$D$6:$D$3005,'Movimentações'!$C$6:$C$3005,$B59,'Movimentações'!$B$6:$B$3005,"Compra"))</f>
        <v/>
      </c>
      <c r="I59" s="16">
        <f>IF($B59="","",SUMIFS('Movimentações'!$D$6:$D$3005,'Movimentações'!$C$6:$C$3005,$B59,'Movimentações'!$B$6:$B$3005,"Venda")-SUMIFS('Movimentações'!$D$6:$D$3005,'Movimentações'!$C$6:$C$3005,$B59,'Movimentações'!$B$6:$B$3005,"Devolução de venda"))</f>
        <v/>
      </c>
      <c r="J59" s="16">
        <f>IF($B59="","",SUMIFS('Movimentações'!$D$6:$D$3005,'Movimentações'!$C$6:$C$3005,$B59,'Movimentações'!$B$6:$B$3005,"Ajuste para mais")-SUMIFS('Movimentações'!$D$6:$D$3005,'Movimentações'!$C$6:$C$3005,$B59,'Movimentações'!$B$6:$B$3005,"Ajuste para menos"))</f>
        <v/>
      </c>
      <c r="K59" s="16">
        <f>IF($B59="","",N(F59)+H59-I59+J59)</f>
        <v/>
      </c>
      <c r="L59" s="17">
        <f>IF($B59="","",IF(N(F59)+H59=0,0,(N(F59)*N(G59)+SUMIFS('Movimentações'!$I$6:$I$3005,'Movimentações'!$C$6:$C$3005,$B59,'Movimentações'!$B$6:$B$3005,"Compra"))/(N(F59)+H59)))</f>
        <v/>
      </c>
      <c r="M59" s="17">
        <f>IF($B59="","",MAX(K59,0)*L59)</f>
        <v/>
      </c>
      <c r="N59" s="17">
        <f>IF(OR($B59="",N(D59)=0),"",D59-L59)</f>
        <v/>
      </c>
      <c r="O59" s="18">
        <f>IF(OR($B59="",N(D59)=0),"",(D59-L59)/D59)</f>
        <v/>
      </c>
      <c r="P59" s="19">
        <f>IF(OR($B59="",N(D59)=0,N(L59)=0),"",D59/L59)</f>
        <v/>
      </c>
      <c r="Q59" s="20">
        <f>IF($B59="","",SUMPRODUCT(MAX(('Movimentações'!$C$6:$C$3005=$B59)*('Movimentações'!$B$6:$B$3005="Venda")*'Movimentações'!$A$6:$A$3005)))</f>
        <v/>
      </c>
      <c r="R59" s="21">
        <f>IF($B59="","",IF(COUNTIF($B$6:$B$505,$B59)&gt;1,"Nome repetido",IF(K59&lt;=0,"Sem estoque",IF(K59&lt;=N(E59),"Repor",IF(TODAY()-MAX(Q59,SUMPRODUCT(MAX(('Movimentações'!$C$6:$C$3005=$B59)*('Movimentações'!$B$6:$B$3005="Compra")*'Movimentações'!$A$6:$A$3005)),'Comece aqui'!$C$6)&gt;60,"Parado","OK")))))</f>
        <v/>
      </c>
      <c r="S59" s="17">
        <f>IF($B59="","",SUMIFS('Movimentações'!$I$6:$I$3005,'Movimentações'!$C$6:$C$3005,$B59,'Movimentações'!$B$6:$B$3005,"Venda")-SUMIFS('Movimentações'!$I$6:$I$3005,'Movimentações'!$C$6:$C$3005,$B59,'Movimentações'!$B$6:$B$3005,"Devolução de venda"))</f>
        <v/>
      </c>
      <c r="T59" s="17">
        <f>IF($B59="","",SUMIFS('Movimentações'!$K$6:$K$3005,'Movimentações'!$C$6:$C$3005,$B59))</f>
        <v/>
      </c>
      <c r="U59" s="21">
        <f>IF(OR($B59="",N(S59)&lt;=0),"",IF(SUMIF($S$6:$S$505,"&gt;"&amp;S59)/SUM($S$6:$S$505)&lt;0.8,"A",IF(SUMIF($S$6:$S$505,"&gt;"&amp;S59)/SUM($S$6:$S$505)&lt;0.95,"B","C")))</f>
        <v/>
      </c>
    </row>
    <row r="60">
      <c r="A60" s="14" t="n"/>
      <c r="B60" s="14" t="n"/>
      <c r="C60" s="14" t="n"/>
      <c r="D60" s="15" t="n"/>
      <c r="E60" s="14" t="n"/>
      <c r="F60" s="14" t="n"/>
      <c r="G60" s="15" t="n"/>
      <c r="H60" s="16">
        <f>IF($B60="","",SUMIFS('Movimentações'!$D$6:$D$3005,'Movimentações'!$C$6:$C$3005,$B60,'Movimentações'!$B$6:$B$3005,"Compra"))</f>
        <v/>
      </c>
      <c r="I60" s="16">
        <f>IF($B60="","",SUMIFS('Movimentações'!$D$6:$D$3005,'Movimentações'!$C$6:$C$3005,$B60,'Movimentações'!$B$6:$B$3005,"Venda")-SUMIFS('Movimentações'!$D$6:$D$3005,'Movimentações'!$C$6:$C$3005,$B60,'Movimentações'!$B$6:$B$3005,"Devolução de venda"))</f>
        <v/>
      </c>
      <c r="J60" s="16">
        <f>IF($B60="","",SUMIFS('Movimentações'!$D$6:$D$3005,'Movimentações'!$C$6:$C$3005,$B60,'Movimentações'!$B$6:$B$3005,"Ajuste para mais")-SUMIFS('Movimentações'!$D$6:$D$3005,'Movimentações'!$C$6:$C$3005,$B60,'Movimentações'!$B$6:$B$3005,"Ajuste para menos"))</f>
        <v/>
      </c>
      <c r="K60" s="16">
        <f>IF($B60="","",N(F60)+H60-I60+J60)</f>
        <v/>
      </c>
      <c r="L60" s="17">
        <f>IF($B60="","",IF(N(F60)+H60=0,0,(N(F60)*N(G60)+SUMIFS('Movimentações'!$I$6:$I$3005,'Movimentações'!$C$6:$C$3005,$B60,'Movimentações'!$B$6:$B$3005,"Compra"))/(N(F60)+H60)))</f>
        <v/>
      </c>
      <c r="M60" s="17">
        <f>IF($B60="","",MAX(K60,0)*L60)</f>
        <v/>
      </c>
      <c r="N60" s="17">
        <f>IF(OR($B60="",N(D60)=0),"",D60-L60)</f>
        <v/>
      </c>
      <c r="O60" s="18">
        <f>IF(OR($B60="",N(D60)=0),"",(D60-L60)/D60)</f>
        <v/>
      </c>
      <c r="P60" s="19">
        <f>IF(OR($B60="",N(D60)=0,N(L60)=0),"",D60/L60)</f>
        <v/>
      </c>
      <c r="Q60" s="20">
        <f>IF($B60="","",SUMPRODUCT(MAX(('Movimentações'!$C$6:$C$3005=$B60)*('Movimentações'!$B$6:$B$3005="Venda")*'Movimentações'!$A$6:$A$3005)))</f>
        <v/>
      </c>
      <c r="R60" s="21">
        <f>IF($B60="","",IF(COUNTIF($B$6:$B$505,$B60)&gt;1,"Nome repetido",IF(K60&lt;=0,"Sem estoque",IF(K60&lt;=N(E60),"Repor",IF(TODAY()-MAX(Q60,SUMPRODUCT(MAX(('Movimentações'!$C$6:$C$3005=$B60)*('Movimentações'!$B$6:$B$3005="Compra")*'Movimentações'!$A$6:$A$3005)),'Comece aqui'!$C$6)&gt;60,"Parado","OK")))))</f>
        <v/>
      </c>
      <c r="S60" s="17">
        <f>IF($B60="","",SUMIFS('Movimentações'!$I$6:$I$3005,'Movimentações'!$C$6:$C$3005,$B60,'Movimentações'!$B$6:$B$3005,"Venda")-SUMIFS('Movimentações'!$I$6:$I$3005,'Movimentações'!$C$6:$C$3005,$B60,'Movimentações'!$B$6:$B$3005,"Devolução de venda"))</f>
        <v/>
      </c>
      <c r="T60" s="17">
        <f>IF($B60="","",SUMIFS('Movimentações'!$K$6:$K$3005,'Movimentações'!$C$6:$C$3005,$B60))</f>
        <v/>
      </c>
      <c r="U60" s="21">
        <f>IF(OR($B60="",N(S60)&lt;=0),"",IF(SUMIF($S$6:$S$505,"&gt;"&amp;S60)/SUM($S$6:$S$505)&lt;0.8,"A",IF(SUMIF($S$6:$S$505,"&gt;"&amp;S60)/SUM($S$6:$S$505)&lt;0.95,"B","C")))</f>
        <v/>
      </c>
    </row>
    <row r="61">
      <c r="A61" s="14" t="n"/>
      <c r="B61" s="14" t="n"/>
      <c r="C61" s="14" t="n"/>
      <c r="D61" s="15" t="n"/>
      <c r="E61" s="14" t="n"/>
      <c r="F61" s="14" t="n"/>
      <c r="G61" s="15" t="n"/>
      <c r="H61" s="16">
        <f>IF($B61="","",SUMIFS('Movimentações'!$D$6:$D$3005,'Movimentações'!$C$6:$C$3005,$B61,'Movimentações'!$B$6:$B$3005,"Compra"))</f>
        <v/>
      </c>
      <c r="I61" s="16">
        <f>IF($B61="","",SUMIFS('Movimentações'!$D$6:$D$3005,'Movimentações'!$C$6:$C$3005,$B61,'Movimentações'!$B$6:$B$3005,"Venda")-SUMIFS('Movimentações'!$D$6:$D$3005,'Movimentações'!$C$6:$C$3005,$B61,'Movimentações'!$B$6:$B$3005,"Devolução de venda"))</f>
        <v/>
      </c>
      <c r="J61" s="16">
        <f>IF($B61="","",SUMIFS('Movimentações'!$D$6:$D$3005,'Movimentações'!$C$6:$C$3005,$B61,'Movimentações'!$B$6:$B$3005,"Ajuste para mais")-SUMIFS('Movimentações'!$D$6:$D$3005,'Movimentações'!$C$6:$C$3005,$B61,'Movimentações'!$B$6:$B$3005,"Ajuste para menos"))</f>
        <v/>
      </c>
      <c r="K61" s="16">
        <f>IF($B61="","",N(F61)+H61-I61+J61)</f>
        <v/>
      </c>
      <c r="L61" s="17">
        <f>IF($B61="","",IF(N(F61)+H61=0,0,(N(F61)*N(G61)+SUMIFS('Movimentações'!$I$6:$I$3005,'Movimentações'!$C$6:$C$3005,$B61,'Movimentações'!$B$6:$B$3005,"Compra"))/(N(F61)+H61)))</f>
        <v/>
      </c>
      <c r="M61" s="17">
        <f>IF($B61="","",MAX(K61,0)*L61)</f>
        <v/>
      </c>
      <c r="N61" s="17">
        <f>IF(OR($B61="",N(D61)=0),"",D61-L61)</f>
        <v/>
      </c>
      <c r="O61" s="18">
        <f>IF(OR($B61="",N(D61)=0),"",(D61-L61)/D61)</f>
        <v/>
      </c>
      <c r="P61" s="19">
        <f>IF(OR($B61="",N(D61)=0,N(L61)=0),"",D61/L61)</f>
        <v/>
      </c>
      <c r="Q61" s="20">
        <f>IF($B61="","",SUMPRODUCT(MAX(('Movimentações'!$C$6:$C$3005=$B61)*('Movimentações'!$B$6:$B$3005="Venda")*'Movimentações'!$A$6:$A$3005)))</f>
        <v/>
      </c>
      <c r="R61" s="21">
        <f>IF($B61="","",IF(COUNTIF($B$6:$B$505,$B61)&gt;1,"Nome repetido",IF(K61&lt;=0,"Sem estoque",IF(K61&lt;=N(E61),"Repor",IF(TODAY()-MAX(Q61,SUMPRODUCT(MAX(('Movimentações'!$C$6:$C$3005=$B61)*('Movimentações'!$B$6:$B$3005="Compra")*'Movimentações'!$A$6:$A$3005)),'Comece aqui'!$C$6)&gt;60,"Parado","OK")))))</f>
        <v/>
      </c>
      <c r="S61" s="17">
        <f>IF($B61="","",SUMIFS('Movimentações'!$I$6:$I$3005,'Movimentações'!$C$6:$C$3005,$B61,'Movimentações'!$B$6:$B$3005,"Venda")-SUMIFS('Movimentações'!$I$6:$I$3005,'Movimentações'!$C$6:$C$3005,$B61,'Movimentações'!$B$6:$B$3005,"Devolução de venda"))</f>
        <v/>
      </c>
      <c r="T61" s="17">
        <f>IF($B61="","",SUMIFS('Movimentações'!$K$6:$K$3005,'Movimentações'!$C$6:$C$3005,$B61))</f>
        <v/>
      </c>
      <c r="U61" s="21">
        <f>IF(OR($B61="",N(S61)&lt;=0),"",IF(SUMIF($S$6:$S$505,"&gt;"&amp;S61)/SUM($S$6:$S$505)&lt;0.8,"A",IF(SUMIF($S$6:$S$505,"&gt;"&amp;S61)/SUM($S$6:$S$505)&lt;0.95,"B","C")))</f>
        <v/>
      </c>
    </row>
    <row r="62">
      <c r="A62" s="14" t="n"/>
      <c r="B62" s="14" t="n"/>
      <c r="C62" s="14" t="n"/>
      <c r="D62" s="15" t="n"/>
      <c r="E62" s="14" t="n"/>
      <c r="F62" s="14" t="n"/>
      <c r="G62" s="15" t="n"/>
      <c r="H62" s="16">
        <f>IF($B62="","",SUMIFS('Movimentações'!$D$6:$D$3005,'Movimentações'!$C$6:$C$3005,$B62,'Movimentações'!$B$6:$B$3005,"Compra"))</f>
        <v/>
      </c>
      <c r="I62" s="16">
        <f>IF($B62="","",SUMIFS('Movimentações'!$D$6:$D$3005,'Movimentações'!$C$6:$C$3005,$B62,'Movimentações'!$B$6:$B$3005,"Venda")-SUMIFS('Movimentações'!$D$6:$D$3005,'Movimentações'!$C$6:$C$3005,$B62,'Movimentações'!$B$6:$B$3005,"Devolução de venda"))</f>
        <v/>
      </c>
      <c r="J62" s="16">
        <f>IF($B62="","",SUMIFS('Movimentações'!$D$6:$D$3005,'Movimentações'!$C$6:$C$3005,$B62,'Movimentações'!$B$6:$B$3005,"Ajuste para mais")-SUMIFS('Movimentações'!$D$6:$D$3005,'Movimentações'!$C$6:$C$3005,$B62,'Movimentações'!$B$6:$B$3005,"Ajuste para menos"))</f>
        <v/>
      </c>
      <c r="K62" s="16">
        <f>IF($B62="","",N(F62)+H62-I62+J62)</f>
        <v/>
      </c>
      <c r="L62" s="17">
        <f>IF($B62="","",IF(N(F62)+H62=0,0,(N(F62)*N(G62)+SUMIFS('Movimentações'!$I$6:$I$3005,'Movimentações'!$C$6:$C$3005,$B62,'Movimentações'!$B$6:$B$3005,"Compra"))/(N(F62)+H62)))</f>
        <v/>
      </c>
      <c r="M62" s="17">
        <f>IF($B62="","",MAX(K62,0)*L62)</f>
        <v/>
      </c>
      <c r="N62" s="17">
        <f>IF(OR($B62="",N(D62)=0),"",D62-L62)</f>
        <v/>
      </c>
      <c r="O62" s="18">
        <f>IF(OR($B62="",N(D62)=0),"",(D62-L62)/D62)</f>
        <v/>
      </c>
      <c r="P62" s="19">
        <f>IF(OR($B62="",N(D62)=0,N(L62)=0),"",D62/L62)</f>
        <v/>
      </c>
      <c r="Q62" s="20">
        <f>IF($B62="","",SUMPRODUCT(MAX(('Movimentações'!$C$6:$C$3005=$B62)*('Movimentações'!$B$6:$B$3005="Venda")*'Movimentações'!$A$6:$A$3005)))</f>
        <v/>
      </c>
      <c r="R62" s="21">
        <f>IF($B62="","",IF(COUNTIF($B$6:$B$505,$B62)&gt;1,"Nome repetido",IF(K62&lt;=0,"Sem estoque",IF(K62&lt;=N(E62),"Repor",IF(TODAY()-MAX(Q62,SUMPRODUCT(MAX(('Movimentações'!$C$6:$C$3005=$B62)*('Movimentações'!$B$6:$B$3005="Compra")*'Movimentações'!$A$6:$A$3005)),'Comece aqui'!$C$6)&gt;60,"Parado","OK")))))</f>
        <v/>
      </c>
      <c r="S62" s="17">
        <f>IF($B62="","",SUMIFS('Movimentações'!$I$6:$I$3005,'Movimentações'!$C$6:$C$3005,$B62,'Movimentações'!$B$6:$B$3005,"Venda")-SUMIFS('Movimentações'!$I$6:$I$3005,'Movimentações'!$C$6:$C$3005,$B62,'Movimentações'!$B$6:$B$3005,"Devolução de venda"))</f>
        <v/>
      </c>
      <c r="T62" s="17">
        <f>IF($B62="","",SUMIFS('Movimentações'!$K$6:$K$3005,'Movimentações'!$C$6:$C$3005,$B62))</f>
        <v/>
      </c>
      <c r="U62" s="21">
        <f>IF(OR($B62="",N(S62)&lt;=0),"",IF(SUMIF($S$6:$S$505,"&gt;"&amp;S62)/SUM($S$6:$S$505)&lt;0.8,"A",IF(SUMIF($S$6:$S$505,"&gt;"&amp;S62)/SUM($S$6:$S$505)&lt;0.95,"B","C")))</f>
        <v/>
      </c>
    </row>
    <row r="63">
      <c r="A63" s="14" t="n"/>
      <c r="B63" s="14" t="n"/>
      <c r="C63" s="14" t="n"/>
      <c r="D63" s="15" t="n"/>
      <c r="E63" s="14" t="n"/>
      <c r="F63" s="14" t="n"/>
      <c r="G63" s="15" t="n"/>
      <c r="H63" s="16">
        <f>IF($B63="","",SUMIFS('Movimentações'!$D$6:$D$3005,'Movimentações'!$C$6:$C$3005,$B63,'Movimentações'!$B$6:$B$3005,"Compra"))</f>
        <v/>
      </c>
      <c r="I63" s="16">
        <f>IF($B63="","",SUMIFS('Movimentações'!$D$6:$D$3005,'Movimentações'!$C$6:$C$3005,$B63,'Movimentações'!$B$6:$B$3005,"Venda")-SUMIFS('Movimentações'!$D$6:$D$3005,'Movimentações'!$C$6:$C$3005,$B63,'Movimentações'!$B$6:$B$3005,"Devolução de venda"))</f>
        <v/>
      </c>
      <c r="J63" s="16">
        <f>IF($B63="","",SUMIFS('Movimentações'!$D$6:$D$3005,'Movimentações'!$C$6:$C$3005,$B63,'Movimentações'!$B$6:$B$3005,"Ajuste para mais")-SUMIFS('Movimentações'!$D$6:$D$3005,'Movimentações'!$C$6:$C$3005,$B63,'Movimentações'!$B$6:$B$3005,"Ajuste para menos"))</f>
        <v/>
      </c>
      <c r="K63" s="16">
        <f>IF($B63="","",N(F63)+H63-I63+J63)</f>
        <v/>
      </c>
      <c r="L63" s="17">
        <f>IF($B63="","",IF(N(F63)+H63=0,0,(N(F63)*N(G63)+SUMIFS('Movimentações'!$I$6:$I$3005,'Movimentações'!$C$6:$C$3005,$B63,'Movimentações'!$B$6:$B$3005,"Compra"))/(N(F63)+H63)))</f>
        <v/>
      </c>
      <c r="M63" s="17">
        <f>IF($B63="","",MAX(K63,0)*L63)</f>
        <v/>
      </c>
      <c r="N63" s="17">
        <f>IF(OR($B63="",N(D63)=0),"",D63-L63)</f>
        <v/>
      </c>
      <c r="O63" s="18">
        <f>IF(OR($B63="",N(D63)=0),"",(D63-L63)/D63)</f>
        <v/>
      </c>
      <c r="P63" s="19">
        <f>IF(OR($B63="",N(D63)=0,N(L63)=0),"",D63/L63)</f>
        <v/>
      </c>
      <c r="Q63" s="20">
        <f>IF($B63="","",SUMPRODUCT(MAX(('Movimentações'!$C$6:$C$3005=$B63)*('Movimentações'!$B$6:$B$3005="Venda")*'Movimentações'!$A$6:$A$3005)))</f>
        <v/>
      </c>
      <c r="R63" s="21">
        <f>IF($B63="","",IF(COUNTIF($B$6:$B$505,$B63)&gt;1,"Nome repetido",IF(K63&lt;=0,"Sem estoque",IF(K63&lt;=N(E63),"Repor",IF(TODAY()-MAX(Q63,SUMPRODUCT(MAX(('Movimentações'!$C$6:$C$3005=$B63)*('Movimentações'!$B$6:$B$3005="Compra")*'Movimentações'!$A$6:$A$3005)),'Comece aqui'!$C$6)&gt;60,"Parado","OK")))))</f>
        <v/>
      </c>
      <c r="S63" s="17">
        <f>IF($B63="","",SUMIFS('Movimentações'!$I$6:$I$3005,'Movimentações'!$C$6:$C$3005,$B63,'Movimentações'!$B$6:$B$3005,"Venda")-SUMIFS('Movimentações'!$I$6:$I$3005,'Movimentações'!$C$6:$C$3005,$B63,'Movimentações'!$B$6:$B$3005,"Devolução de venda"))</f>
        <v/>
      </c>
      <c r="T63" s="17">
        <f>IF($B63="","",SUMIFS('Movimentações'!$K$6:$K$3005,'Movimentações'!$C$6:$C$3005,$B63))</f>
        <v/>
      </c>
      <c r="U63" s="21">
        <f>IF(OR($B63="",N(S63)&lt;=0),"",IF(SUMIF($S$6:$S$505,"&gt;"&amp;S63)/SUM($S$6:$S$505)&lt;0.8,"A",IF(SUMIF($S$6:$S$505,"&gt;"&amp;S63)/SUM($S$6:$S$505)&lt;0.95,"B","C")))</f>
        <v/>
      </c>
    </row>
    <row r="64">
      <c r="A64" s="14" t="n"/>
      <c r="B64" s="14" t="n"/>
      <c r="C64" s="14" t="n"/>
      <c r="D64" s="15" t="n"/>
      <c r="E64" s="14" t="n"/>
      <c r="F64" s="14" t="n"/>
      <c r="G64" s="15" t="n"/>
      <c r="H64" s="16">
        <f>IF($B64="","",SUMIFS('Movimentações'!$D$6:$D$3005,'Movimentações'!$C$6:$C$3005,$B64,'Movimentações'!$B$6:$B$3005,"Compra"))</f>
        <v/>
      </c>
      <c r="I64" s="16">
        <f>IF($B64="","",SUMIFS('Movimentações'!$D$6:$D$3005,'Movimentações'!$C$6:$C$3005,$B64,'Movimentações'!$B$6:$B$3005,"Venda")-SUMIFS('Movimentações'!$D$6:$D$3005,'Movimentações'!$C$6:$C$3005,$B64,'Movimentações'!$B$6:$B$3005,"Devolução de venda"))</f>
        <v/>
      </c>
      <c r="J64" s="16">
        <f>IF($B64="","",SUMIFS('Movimentações'!$D$6:$D$3005,'Movimentações'!$C$6:$C$3005,$B64,'Movimentações'!$B$6:$B$3005,"Ajuste para mais")-SUMIFS('Movimentações'!$D$6:$D$3005,'Movimentações'!$C$6:$C$3005,$B64,'Movimentações'!$B$6:$B$3005,"Ajuste para menos"))</f>
        <v/>
      </c>
      <c r="K64" s="16">
        <f>IF($B64="","",N(F64)+H64-I64+J64)</f>
        <v/>
      </c>
      <c r="L64" s="17">
        <f>IF($B64="","",IF(N(F64)+H64=0,0,(N(F64)*N(G64)+SUMIFS('Movimentações'!$I$6:$I$3005,'Movimentações'!$C$6:$C$3005,$B64,'Movimentações'!$B$6:$B$3005,"Compra"))/(N(F64)+H64)))</f>
        <v/>
      </c>
      <c r="M64" s="17">
        <f>IF($B64="","",MAX(K64,0)*L64)</f>
        <v/>
      </c>
      <c r="N64" s="17">
        <f>IF(OR($B64="",N(D64)=0),"",D64-L64)</f>
        <v/>
      </c>
      <c r="O64" s="18">
        <f>IF(OR($B64="",N(D64)=0),"",(D64-L64)/D64)</f>
        <v/>
      </c>
      <c r="P64" s="19">
        <f>IF(OR($B64="",N(D64)=0,N(L64)=0),"",D64/L64)</f>
        <v/>
      </c>
      <c r="Q64" s="20">
        <f>IF($B64="","",SUMPRODUCT(MAX(('Movimentações'!$C$6:$C$3005=$B64)*('Movimentações'!$B$6:$B$3005="Venda")*'Movimentações'!$A$6:$A$3005)))</f>
        <v/>
      </c>
      <c r="R64" s="21">
        <f>IF($B64="","",IF(COUNTIF($B$6:$B$505,$B64)&gt;1,"Nome repetido",IF(K64&lt;=0,"Sem estoque",IF(K64&lt;=N(E64),"Repor",IF(TODAY()-MAX(Q64,SUMPRODUCT(MAX(('Movimentações'!$C$6:$C$3005=$B64)*('Movimentações'!$B$6:$B$3005="Compra")*'Movimentações'!$A$6:$A$3005)),'Comece aqui'!$C$6)&gt;60,"Parado","OK")))))</f>
        <v/>
      </c>
      <c r="S64" s="17">
        <f>IF($B64="","",SUMIFS('Movimentações'!$I$6:$I$3005,'Movimentações'!$C$6:$C$3005,$B64,'Movimentações'!$B$6:$B$3005,"Venda")-SUMIFS('Movimentações'!$I$6:$I$3005,'Movimentações'!$C$6:$C$3005,$B64,'Movimentações'!$B$6:$B$3005,"Devolução de venda"))</f>
        <v/>
      </c>
      <c r="T64" s="17">
        <f>IF($B64="","",SUMIFS('Movimentações'!$K$6:$K$3005,'Movimentações'!$C$6:$C$3005,$B64))</f>
        <v/>
      </c>
      <c r="U64" s="21">
        <f>IF(OR($B64="",N(S64)&lt;=0),"",IF(SUMIF($S$6:$S$505,"&gt;"&amp;S64)/SUM($S$6:$S$505)&lt;0.8,"A",IF(SUMIF($S$6:$S$505,"&gt;"&amp;S64)/SUM($S$6:$S$505)&lt;0.95,"B","C")))</f>
        <v/>
      </c>
    </row>
    <row r="65">
      <c r="A65" s="14" t="n"/>
      <c r="B65" s="14" t="n"/>
      <c r="C65" s="14" t="n"/>
      <c r="D65" s="15" t="n"/>
      <c r="E65" s="14" t="n"/>
      <c r="F65" s="14" t="n"/>
      <c r="G65" s="15" t="n"/>
      <c r="H65" s="16">
        <f>IF($B65="","",SUMIFS('Movimentações'!$D$6:$D$3005,'Movimentações'!$C$6:$C$3005,$B65,'Movimentações'!$B$6:$B$3005,"Compra"))</f>
        <v/>
      </c>
      <c r="I65" s="16">
        <f>IF($B65="","",SUMIFS('Movimentações'!$D$6:$D$3005,'Movimentações'!$C$6:$C$3005,$B65,'Movimentações'!$B$6:$B$3005,"Venda")-SUMIFS('Movimentações'!$D$6:$D$3005,'Movimentações'!$C$6:$C$3005,$B65,'Movimentações'!$B$6:$B$3005,"Devolução de venda"))</f>
        <v/>
      </c>
      <c r="J65" s="16">
        <f>IF($B65="","",SUMIFS('Movimentações'!$D$6:$D$3005,'Movimentações'!$C$6:$C$3005,$B65,'Movimentações'!$B$6:$B$3005,"Ajuste para mais")-SUMIFS('Movimentações'!$D$6:$D$3005,'Movimentações'!$C$6:$C$3005,$B65,'Movimentações'!$B$6:$B$3005,"Ajuste para menos"))</f>
        <v/>
      </c>
      <c r="K65" s="16">
        <f>IF($B65="","",N(F65)+H65-I65+J65)</f>
        <v/>
      </c>
      <c r="L65" s="17">
        <f>IF($B65="","",IF(N(F65)+H65=0,0,(N(F65)*N(G65)+SUMIFS('Movimentações'!$I$6:$I$3005,'Movimentações'!$C$6:$C$3005,$B65,'Movimentações'!$B$6:$B$3005,"Compra"))/(N(F65)+H65)))</f>
        <v/>
      </c>
      <c r="M65" s="17">
        <f>IF($B65="","",MAX(K65,0)*L65)</f>
        <v/>
      </c>
      <c r="N65" s="17">
        <f>IF(OR($B65="",N(D65)=0),"",D65-L65)</f>
        <v/>
      </c>
      <c r="O65" s="18">
        <f>IF(OR($B65="",N(D65)=0),"",(D65-L65)/D65)</f>
        <v/>
      </c>
      <c r="P65" s="19">
        <f>IF(OR($B65="",N(D65)=0,N(L65)=0),"",D65/L65)</f>
        <v/>
      </c>
      <c r="Q65" s="20">
        <f>IF($B65="","",SUMPRODUCT(MAX(('Movimentações'!$C$6:$C$3005=$B65)*('Movimentações'!$B$6:$B$3005="Venda")*'Movimentações'!$A$6:$A$3005)))</f>
        <v/>
      </c>
      <c r="R65" s="21">
        <f>IF($B65="","",IF(COUNTIF($B$6:$B$505,$B65)&gt;1,"Nome repetido",IF(K65&lt;=0,"Sem estoque",IF(K65&lt;=N(E65),"Repor",IF(TODAY()-MAX(Q65,SUMPRODUCT(MAX(('Movimentações'!$C$6:$C$3005=$B65)*('Movimentações'!$B$6:$B$3005="Compra")*'Movimentações'!$A$6:$A$3005)),'Comece aqui'!$C$6)&gt;60,"Parado","OK")))))</f>
        <v/>
      </c>
      <c r="S65" s="17">
        <f>IF($B65="","",SUMIFS('Movimentações'!$I$6:$I$3005,'Movimentações'!$C$6:$C$3005,$B65,'Movimentações'!$B$6:$B$3005,"Venda")-SUMIFS('Movimentações'!$I$6:$I$3005,'Movimentações'!$C$6:$C$3005,$B65,'Movimentações'!$B$6:$B$3005,"Devolução de venda"))</f>
        <v/>
      </c>
      <c r="T65" s="17">
        <f>IF($B65="","",SUMIFS('Movimentações'!$K$6:$K$3005,'Movimentações'!$C$6:$C$3005,$B65))</f>
        <v/>
      </c>
      <c r="U65" s="21">
        <f>IF(OR($B65="",N(S65)&lt;=0),"",IF(SUMIF($S$6:$S$505,"&gt;"&amp;S65)/SUM($S$6:$S$505)&lt;0.8,"A",IF(SUMIF($S$6:$S$505,"&gt;"&amp;S65)/SUM($S$6:$S$505)&lt;0.95,"B","C")))</f>
        <v/>
      </c>
    </row>
    <row r="66">
      <c r="A66" s="14" t="n"/>
      <c r="B66" s="14" t="n"/>
      <c r="C66" s="14" t="n"/>
      <c r="D66" s="15" t="n"/>
      <c r="E66" s="14" t="n"/>
      <c r="F66" s="14" t="n"/>
      <c r="G66" s="15" t="n"/>
      <c r="H66" s="16">
        <f>IF($B66="","",SUMIFS('Movimentações'!$D$6:$D$3005,'Movimentações'!$C$6:$C$3005,$B66,'Movimentações'!$B$6:$B$3005,"Compra"))</f>
        <v/>
      </c>
      <c r="I66" s="16">
        <f>IF($B66="","",SUMIFS('Movimentações'!$D$6:$D$3005,'Movimentações'!$C$6:$C$3005,$B66,'Movimentações'!$B$6:$B$3005,"Venda")-SUMIFS('Movimentações'!$D$6:$D$3005,'Movimentações'!$C$6:$C$3005,$B66,'Movimentações'!$B$6:$B$3005,"Devolução de venda"))</f>
        <v/>
      </c>
      <c r="J66" s="16">
        <f>IF($B66="","",SUMIFS('Movimentações'!$D$6:$D$3005,'Movimentações'!$C$6:$C$3005,$B66,'Movimentações'!$B$6:$B$3005,"Ajuste para mais")-SUMIFS('Movimentações'!$D$6:$D$3005,'Movimentações'!$C$6:$C$3005,$B66,'Movimentações'!$B$6:$B$3005,"Ajuste para menos"))</f>
        <v/>
      </c>
      <c r="K66" s="16">
        <f>IF($B66="","",N(F66)+H66-I66+J66)</f>
        <v/>
      </c>
      <c r="L66" s="17">
        <f>IF($B66="","",IF(N(F66)+H66=0,0,(N(F66)*N(G66)+SUMIFS('Movimentações'!$I$6:$I$3005,'Movimentações'!$C$6:$C$3005,$B66,'Movimentações'!$B$6:$B$3005,"Compra"))/(N(F66)+H66)))</f>
        <v/>
      </c>
      <c r="M66" s="17">
        <f>IF($B66="","",MAX(K66,0)*L66)</f>
        <v/>
      </c>
      <c r="N66" s="17">
        <f>IF(OR($B66="",N(D66)=0),"",D66-L66)</f>
        <v/>
      </c>
      <c r="O66" s="18">
        <f>IF(OR($B66="",N(D66)=0),"",(D66-L66)/D66)</f>
        <v/>
      </c>
      <c r="P66" s="19">
        <f>IF(OR($B66="",N(D66)=0,N(L66)=0),"",D66/L66)</f>
        <v/>
      </c>
      <c r="Q66" s="20">
        <f>IF($B66="","",SUMPRODUCT(MAX(('Movimentações'!$C$6:$C$3005=$B66)*('Movimentações'!$B$6:$B$3005="Venda")*'Movimentações'!$A$6:$A$3005)))</f>
        <v/>
      </c>
      <c r="R66" s="21">
        <f>IF($B66="","",IF(COUNTIF($B$6:$B$505,$B66)&gt;1,"Nome repetido",IF(K66&lt;=0,"Sem estoque",IF(K66&lt;=N(E66),"Repor",IF(TODAY()-MAX(Q66,SUMPRODUCT(MAX(('Movimentações'!$C$6:$C$3005=$B66)*('Movimentações'!$B$6:$B$3005="Compra")*'Movimentações'!$A$6:$A$3005)),'Comece aqui'!$C$6)&gt;60,"Parado","OK")))))</f>
        <v/>
      </c>
      <c r="S66" s="17">
        <f>IF($B66="","",SUMIFS('Movimentações'!$I$6:$I$3005,'Movimentações'!$C$6:$C$3005,$B66,'Movimentações'!$B$6:$B$3005,"Venda")-SUMIFS('Movimentações'!$I$6:$I$3005,'Movimentações'!$C$6:$C$3005,$B66,'Movimentações'!$B$6:$B$3005,"Devolução de venda"))</f>
        <v/>
      </c>
      <c r="T66" s="17">
        <f>IF($B66="","",SUMIFS('Movimentações'!$K$6:$K$3005,'Movimentações'!$C$6:$C$3005,$B66))</f>
        <v/>
      </c>
      <c r="U66" s="21">
        <f>IF(OR($B66="",N(S66)&lt;=0),"",IF(SUMIF($S$6:$S$505,"&gt;"&amp;S66)/SUM($S$6:$S$505)&lt;0.8,"A",IF(SUMIF($S$6:$S$505,"&gt;"&amp;S66)/SUM($S$6:$S$505)&lt;0.95,"B","C")))</f>
        <v/>
      </c>
    </row>
    <row r="67">
      <c r="A67" s="14" t="n"/>
      <c r="B67" s="14" t="n"/>
      <c r="C67" s="14" t="n"/>
      <c r="D67" s="15" t="n"/>
      <c r="E67" s="14" t="n"/>
      <c r="F67" s="14" t="n"/>
      <c r="G67" s="15" t="n"/>
      <c r="H67" s="16">
        <f>IF($B67="","",SUMIFS('Movimentações'!$D$6:$D$3005,'Movimentações'!$C$6:$C$3005,$B67,'Movimentações'!$B$6:$B$3005,"Compra"))</f>
        <v/>
      </c>
      <c r="I67" s="16">
        <f>IF($B67="","",SUMIFS('Movimentações'!$D$6:$D$3005,'Movimentações'!$C$6:$C$3005,$B67,'Movimentações'!$B$6:$B$3005,"Venda")-SUMIFS('Movimentações'!$D$6:$D$3005,'Movimentações'!$C$6:$C$3005,$B67,'Movimentações'!$B$6:$B$3005,"Devolução de venda"))</f>
        <v/>
      </c>
      <c r="J67" s="16">
        <f>IF($B67="","",SUMIFS('Movimentações'!$D$6:$D$3005,'Movimentações'!$C$6:$C$3005,$B67,'Movimentações'!$B$6:$B$3005,"Ajuste para mais")-SUMIFS('Movimentações'!$D$6:$D$3005,'Movimentações'!$C$6:$C$3005,$B67,'Movimentações'!$B$6:$B$3005,"Ajuste para menos"))</f>
        <v/>
      </c>
      <c r="K67" s="16">
        <f>IF($B67="","",N(F67)+H67-I67+J67)</f>
        <v/>
      </c>
      <c r="L67" s="17">
        <f>IF($B67="","",IF(N(F67)+H67=0,0,(N(F67)*N(G67)+SUMIFS('Movimentações'!$I$6:$I$3005,'Movimentações'!$C$6:$C$3005,$B67,'Movimentações'!$B$6:$B$3005,"Compra"))/(N(F67)+H67)))</f>
        <v/>
      </c>
      <c r="M67" s="17">
        <f>IF($B67="","",MAX(K67,0)*L67)</f>
        <v/>
      </c>
      <c r="N67" s="17">
        <f>IF(OR($B67="",N(D67)=0),"",D67-L67)</f>
        <v/>
      </c>
      <c r="O67" s="18">
        <f>IF(OR($B67="",N(D67)=0),"",(D67-L67)/D67)</f>
        <v/>
      </c>
      <c r="P67" s="19">
        <f>IF(OR($B67="",N(D67)=0,N(L67)=0),"",D67/L67)</f>
        <v/>
      </c>
      <c r="Q67" s="20">
        <f>IF($B67="","",SUMPRODUCT(MAX(('Movimentações'!$C$6:$C$3005=$B67)*('Movimentações'!$B$6:$B$3005="Venda")*'Movimentações'!$A$6:$A$3005)))</f>
        <v/>
      </c>
      <c r="R67" s="21">
        <f>IF($B67="","",IF(COUNTIF($B$6:$B$505,$B67)&gt;1,"Nome repetido",IF(K67&lt;=0,"Sem estoque",IF(K67&lt;=N(E67),"Repor",IF(TODAY()-MAX(Q67,SUMPRODUCT(MAX(('Movimentações'!$C$6:$C$3005=$B67)*('Movimentações'!$B$6:$B$3005="Compra")*'Movimentações'!$A$6:$A$3005)),'Comece aqui'!$C$6)&gt;60,"Parado","OK")))))</f>
        <v/>
      </c>
      <c r="S67" s="17">
        <f>IF($B67="","",SUMIFS('Movimentações'!$I$6:$I$3005,'Movimentações'!$C$6:$C$3005,$B67,'Movimentações'!$B$6:$B$3005,"Venda")-SUMIFS('Movimentações'!$I$6:$I$3005,'Movimentações'!$C$6:$C$3005,$B67,'Movimentações'!$B$6:$B$3005,"Devolução de venda"))</f>
        <v/>
      </c>
      <c r="T67" s="17">
        <f>IF($B67="","",SUMIFS('Movimentações'!$K$6:$K$3005,'Movimentações'!$C$6:$C$3005,$B67))</f>
        <v/>
      </c>
      <c r="U67" s="21">
        <f>IF(OR($B67="",N(S67)&lt;=0),"",IF(SUMIF($S$6:$S$505,"&gt;"&amp;S67)/SUM($S$6:$S$505)&lt;0.8,"A",IF(SUMIF($S$6:$S$505,"&gt;"&amp;S67)/SUM($S$6:$S$505)&lt;0.95,"B","C")))</f>
        <v/>
      </c>
    </row>
    <row r="68">
      <c r="A68" s="14" t="n"/>
      <c r="B68" s="14" t="n"/>
      <c r="C68" s="14" t="n"/>
      <c r="D68" s="15" t="n"/>
      <c r="E68" s="14" t="n"/>
      <c r="F68" s="14" t="n"/>
      <c r="G68" s="15" t="n"/>
      <c r="H68" s="16">
        <f>IF($B68="","",SUMIFS('Movimentações'!$D$6:$D$3005,'Movimentações'!$C$6:$C$3005,$B68,'Movimentações'!$B$6:$B$3005,"Compra"))</f>
        <v/>
      </c>
      <c r="I68" s="16">
        <f>IF($B68="","",SUMIFS('Movimentações'!$D$6:$D$3005,'Movimentações'!$C$6:$C$3005,$B68,'Movimentações'!$B$6:$B$3005,"Venda")-SUMIFS('Movimentações'!$D$6:$D$3005,'Movimentações'!$C$6:$C$3005,$B68,'Movimentações'!$B$6:$B$3005,"Devolução de venda"))</f>
        <v/>
      </c>
      <c r="J68" s="16">
        <f>IF($B68="","",SUMIFS('Movimentações'!$D$6:$D$3005,'Movimentações'!$C$6:$C$3005,$B68,'Movimentações'!$B$6:$B$3005,"Ajuste para mais")-SUMIFS('Movimentações'!$D$6:$D$3005,'Movimentações'!$C$6:$C$3005,$B68,'Movimentações'!$B$6:$B$3005,"Ajuste para menos"))</f>
        <v/>
      </c>
      <c r="K68" s="16">
        <f>IF($B68="","",N(F68)+H68-I68+J68)</f>
        <v/>
      </c>
      <c r="L68" s="17">
        <f>IF($B68="","",IF(N(F68)+H68=0,0,(N(F68)*N(G68)+SUMIFS('Movimentações'!$I$6:$I$3005,'Movimentações'!$C$6:$C$3005,$B68,'Movimentações'!$B$6:$B$3005,"Compra"))/(N(F68)+H68)))</f>
        <v/>
      </c>
      <c r="M68" s="17">
        <f>IF($B68="","",MAX(K68,0)*L68)</f>
        <v/>
      </c>
      <c r="N68" s="17">
        <f>IF(OR($B68="",N(D68)=0),"",D68-L68)</f>
        <v/>
      </c>
      <c r="O68" s="18">
        <f>IF(OR($B68="",N(D68)=0),"",(D68-L68)/D68)</f>
        <v/>
      </c>
      <c r="P68" s="19">
        <f>IF(OR($B68="",N(D68)=0,N(L68)=0),"",D68/L68)</f>
        <v/>
      </c>
      <c r="Q68" s="20">
        <f>IF($B68="","",SUMPRODUCT(MAX(('Movimentações'!$C$6:$C$3005=$B68)*('Movimentações'!$B$6:$B$3005="Venda")*'Movimentações'!$A$6:$A$3005)))</f>
        <v/>
      </c>
      <c r="R68" s="21">
        <f>IF($B68="","",IF(COUNTIF($B$6:$B$505,$B68)&gt;1,"Nome repetido",IF(K68&lt;=0,"Sem estoque",IF(K68&lt;=N(E68),"Repor",IF(TODAY()-MAX(Q68,SUMPRODUCT(MAX(('Movimentações'!$C$6:$C$3005=$B68)*('Movimentações'!$B$6:$B$3005="Compra")*'Movimentações'!$A$6:$A$3005)),'Comece aqui'!$C$6)&gt;60,"Parado","OK")))))</f>
        <v/>
      </c>
      <c r="S68" s="17">
        <f>IF($B68="","",SUMIFS('Movimentações'!$I$6:$I$3005,'Movimentações'!$C$6:$C$3005,$B68,'Movimentações'!$B$6:$B$3005,"Venda")-SUMIFS('Movimentações'!$I$6:$I$3005,'Movimentações'!$C$6:$C$3005,$B68,'Movimentações'!$B$6:$B$3005,"Devolução de venda"))</f>
        <v/>
      </c>
      <c r="T68" s="17">
        <f>IF($B68="","",SUMIFS('Movimentações'!$K$6:$K$3005,'Movimentações'!$C$6:$C$3005,$B68))</f>
        <v/>
      </c>
      <c r="U68" s="21">
        <f>IF(OR($B68="",N(S68)&lt;=0),"",IF(SUMIF($S$6:$S$505,"&gt;"&amp;S68)/SUM($S$6:$S$505)&lt;0.8,"A",IF(SUMIF($S$6:$S$505,"&gt;"&amp;S68)/SUM($S$6:$S$505)&lt;0.95,"B","C")))</f>
        <v/>
      </c>
    </row>
    <row r="69">
      <c r="A69" s="14" t="n"/>
      <c r="B69" s="14" t="n"/>
      <c r="C69" s="14" t="n"/>
      <c r="D69" s="15" t="n"/>
      <c r="E69" s="14" t="n"/>
      <c r="F69" s="14" t="n"/>
      <c r="G69" s="15" t="n"/>
      <c r="H69" s="16">
        <f>IF($B69="","",SUMIFS('Movimentações'!$D$6:$D$3005,'Movimentações'!$C$6:$C$3005,$B69,'Movimentações'!$B$6:$B$3005,"Compra"))</f>
        <v/>
      </c>
      <c r="I69" s="16">
        <f>IF($B69="","",SUMIFS('Movimentações'!$D$6:$D$3005,'Movimentações'!$C$6:$C$3005,$B69,'Movimentações'!$B$6:$B$3005,"Venda")-SUMIFS('Movimentações'!$D$6:$D$3005,'Movimentações'!$C$6:$C$3005,$B69,'Movimentações'!$B$6:$B$3005,"Devolução de venda"))</f>
        <v/>
      </c>
      <c r="J69" s="16">
        <f>IF($B69="","",SUMIFS('Movimentações'!$D$6:$D$3005,'Movimentações'!$C$6:$C$3005,$B69,'Movimentações'!$B$6:$B$3005,"Ajuste para mais")-SUMIFS('Movimentações'!$D$6:$D$3005,'Movimentações'!$C$6:$C$3005,$B69,'Movimentações'!$B$6:$B$3005,"Ajuste para menos"))</f>
        <v/>
      </c>
      <c r="K69" s="16">
        <f>IF($B69="","",N(F69)+H69-I69+J69)</f>
        <v/>
      </c>
      <c r="L69" s="17">
        <f>IF($B69="","",IF(N(F69)+H69=0,0,(N(F69)*N(G69)+SUMIFS('Movimentações'!$I$6:$I$3005,'Movimentações'!$C$6:$C$3005,$B69,'Movimentações'!$B$6:$B$3005,"Compra"))/(N(F69)+H69)))</f>
        <v/>
      </c>
      <c r="M69" s="17">
        <f>IF($B69="","",MAX(K69,0)*L69)</f>
        <v/>
      </c>
      <c r="N69" s="17">
        <f>IF(OR($B69="",N(D69)=0),"",D69-L69)</f>
        <v/>
      </c>
      <c r="O69" s="18">
        <f>IF(OR($B69="",N(D69)=0),"",(D69-L69)/D69)</f>
        <v/>
      </c>
      <c r="P69" s="19">
        <f>IF(OR($B69="",N(D69)=0,N(L69)=0),"",D69/L69)</f>
        <v/>
      </c>
      <c r="Q69" s="20">
        <f>IF($B69="","",SUMPRODUCT(MAX(('Movimentações'!$C$6:$C$3005=$B69)*('Movimentações'!$B$6:$B$3005="Venda")*'Movimentações'!$A$6:$A$3005)))</f>
        <v/>
      </c>
      <c r="R69" s="21">
        <f>IF($B69="","",IF(COUNTIF($B$6:$B$505,$B69)&gt;1,"Nome repetido",IF(K69&lt;=0,"Sem estoque",IF(K69&lt;=N(E69),"Repor",IF(TODAY()-MAX(Q69,SUMPRODUCT(MAX(('Movimentações'!$C$6:$C$3005=$B69)*('Movimentações'!$B$6:$B$3005="Compra")*'Movimentações'!$A$6:$A$3005)),'Comece aqui'!$C$6)&gt;60,"Parado","OK")))))</f>
        <v/>
      </c>
      <c r="S69" s="17">
        <f>IF($B69="","",SUMIFS('Movimentações'!$I$6:$I$3005,'Movimentações'!$C$6:$C$3005,$B69,'Movimentações'!$B$6:$B$3005,"Venda")-SUMIFS('Movimentações'!$I$6:$I$3005,'Movimentações'!$C$6:$C$3005,$B69,'Movimentações'!$B$6:$B$3005,"Devolução de venda"))</f>
        <v/>
      </c>
      <c r="T69" s="17">
        <f>IF($B69="","",SUMIFS('Movimentações'!$K$6:$K$3005,'Movimentações'!$C$6:$C$3005,$B69))</f>
        <v/>
      </c>
      <c r="U69" s="21">
        <f>IF(OR($B69="",N(S69)&lt;=0),"",IF(SUMIF($S$6:$S$505,"&gt;"&amp;S69)/SUM($S$6:$S$505)&lt;0.8,"A",IF(SUMIF($S$6:$S$505,"&gt;"&amp;S69)/SUM($S$6:$S$505)&lt;0.95,"B","C")))</f>
        <v/>
      </c>
    </row>
    <row r="70">
      <c r="A70" s="14" t="n"/>
      <c r="B70" s="14" t="n"/>
      <c r="C70" s="14" t="n"/>
      <c r="D70" s="15" t="n"/>
      <c r="E70" s="14" t="n"/>
      <c r="F70" s="14" t="n"/>
      <c r="G70" s="15" t="n"/>
      <c r="H70" s="16">
        <f>IF($B70="","",SUMIFS('Movimentações'!$D$6:$D$3005,'Movimentações'!$C$6:$C$3005,$B70,'Movimentações'!$B$6:$B$3005,"Compra"))</f>
        <v/>
      </c>
      <c r="I70" s="16">
        <f>IF($B70="","",SUMIFS('Movimentações'!$D$6:$D$3005,'Movimentações'!$C$6:$C$3005,$B70,'Movimentações'!$B$6:$B$3005,"Venda")-SUMIFS('Movimentações'!$D$6:$D$3005,'Movimentações'!$C$6:$C$3005,$B70,'Movimentações'!$B$6:$B$3005,"Devolução de venda"))</f>
        <v/>
      </c>
      <c r="J70" s="16">
        <f>IF($B70="","",SUMIFS('Movimentações'!$D$6:$D$3005,'Movimentações'!$C$6:$C$3005,$B70,'Movimentações'!$B$6:$B$3005,"Ajuste para mais")-SUMIFS('Movimentações'!$D$6:$D$3005,'Movimentações'!$C$6:$C$3005,$B70,'Movimentações'!$B$6:$B$3005,"Ajuste para menos"))</f>
        <v/>
      </c>
      <c r="K70" s="16">
        <f>IF($B70="","",N(F70)+H70-I70+J70)</f>
        <v/>
      </c>
      <c r="L70" s="17">
        <f>IF($B70="","",IF(N(F70)+H70=0,0,(N(F70)*N(G70)+SUMIFS('Movimentações'!$I$6:$I$3005,'Movimentações'!$C$6:$C$3005,$B70,'Movimentações'!$B$6:$B$3005,"Compra"))/(N(F70)+H70)))</f>
        <v/>
      </c>
      <c r="M70" s="17">
        <f>IF($B70="","",MAX(K70,0)*L70)</f>
        <v/>
      </c>
      <c r="N70" s="17">
        <f>IF(OR($B70="",N(D70)=0),"",D70-L70)</f>
        <v/>
      </c>
      <c r="O70" s="18">
        <f>IF(OR($B70="",N(D70)=0),"",(D70-L70)/D70)</f>
        <v/>
      </c>
      <c r="P70" s="19">
        <f>IF(OR($B70="",N(D70)=0,N(L70)=0),"",D70/L70)</f>
        <v/>
      </c>
      <c r="Q70" s="20">
        <f>IF($B70="","",SUMPRODUCT(MAX(('Movimentações'!$C$6:$C$3005=$B70)*('Movimentações'!$B$6:$B$3005="Venda")*'Movimentações'!$A$6:$A$3005)))</f>
        <v/>
      </c>
      <c r="R70" s="21">
        <f>IF($B70="","",IF(COUNTIF($B$6:$B$505,$B70)&gt;1,"Nome repetido",IF(K70&lt;=0,"Sem estoque",IF(K70&lt;=N(E70),"Repor",IF(TODAY()-MAX(Q70,SUMPRODUCT(MAX(('Movimentações'!$C$6:$C$3005=$B70)*('Movimentações'!$B$6:$B$3005="Compra")*'Movimentações'!$A$6:$A$3005)),'Comece aqui'!$C$6)&gt;60,"Parado","OK")))))</f>
        <v/>
      </c>
      <c r="S70" s="17">
        <f>IF($B70="","",SUMIFS('Movimentações'!$I$6:$I$3005,'Movimentações'!$C$6:$C$3005,$B70,'Movimentações'!$B$6:$B$3005,"Venda")-SUMIFS('Movimentações'!$I$6:$I$3005,'Movimentações'!$C$6:$C$3005,$B70,'Movimentações'!$B$6:$B$3005,"Devolução de venda"))</f>
        <v/>
      </c>
      <c r="T70" s="17">
        <f>IF($B70="","",SUMIFS('Movimentações'!$K$6:$K$3005,'Movimentações'!$C$6:$C$3005,$B70))</f>
        <v/>
      </c>
      <c r="U70" s="21">
        <f>IF(OR($B70="",N(S70)&lt;=0),"",IF(SUMIF($S$6:$S$505,"&gt;"&amp;S70)/SUM($S$6:$S$505)&lt;0.8,"A",IF(SUMIF($S$6:$S$505,"&gt;"&amp;S70)/SUM($S$6:$S$505)&lt;0.95,"B","C")))</f>
        <v/>
      </c>
    </row>
    <row r="71">
      <c r="A71" s="14" t="n"/>
      <c r="B71" s="14" t="n"/>
      <c r="C71" s="14" t="n"/>
      <c r="D71" s="15" t="n"/>
      <c r="E71" s="14" t="n"/>
      <c r="F71" s="14" t="n"/>
      <c r="G71" s="15" t="n"/>
      <c r="H71" s="16">
        <f>IF($B71="","",SUMIFS('Movimentações'!$D$6:$D$3005,'Movimentações'!$C$6:$C$3005,$B71,'Movimentações'!$B$6:$B$3005,"Compra"))</f>
        <v/>
      </c>
      <c r="I71" s="16">
        <f>IF($B71="","",SUMIFS('Movimentações'!$D$6:$D$3005,'Movimentações'!$C$6:$C$3005,$B71,'Movimentações'!$B$6:$B$3005,"Venda")-SUMIFS('Movimentações'!$D$6:$D$3005,'Movimentações'!$C$6:$C$3005,$B71,'Movimentações'!$B$6:$B$3005,"Devolução de venda"))</f>
        <v/>
      </c>
      <c r="J71" s="16">
        <f>IF($B71="","",SUMIFS('Movimentações'!$D$6:$D$3005,'Movimentações'!$C$6:$C$3005,$B71,'Movimentações'!$B$6:$B$3005,"Ajuste para mais")-SUMIFS('Movimentações'!$D$6:$D$3005,'Movimentações'!$C$6:$C$3005,$B71,'Movimentações'!$B$6:$B$3005,"Ajuste para menos"))</f>
        <v/>
      </c>
      <c r="K71" s="16">
        <f>IF($B71="","",N(F71)+H71-I71+J71)</f>
        <v/>
      </c>
      <c r="L71" s="17">
        <f>IF($B71="","",IF(N(F71)+H71=0,0,(N(F71)*N(G71)+SUMIFS('Movimentações'!$I$6:$I$3005,'Movimentações'!$C$6:$C$3005,$B71,'Movimentações'!$B$6:$B$3005,"Compra"))/(N(F71)+H71)))</f>
        <v/>
      </c>
      <c r="M71" s="17">
        <f>IF($B71="","",MAX(K71,0)*L71)</f>
        <v/>
      </c>
      <c r="N71" s="17">
        <f>IF(OR($B71="",N(D71)=0),"",D71-L71)</f>
        <v/>
      </c>
      <c r="O71" s="18">
        <f>IF(OR($B71="",N(D71)=0),"",(D71-L71)/D71)</f>
        <v/>
      </c>
      <c r="P71" s="19">
        <f>IF(OR($B71="",N(D71)=0,N(L71)=0),"",D71/L71)</f>
        <v/>
      </c>
      <c r="Q71" s="20">
        <f>IF($B71="","",SUMPRODUCT(MAX(('Movimentações'!$C$6:$C$3005=$B71)*('Movimentações'!$B$6:$B$3005="Venda")*'Movimentações'!$A$6:$A$3005)))</f>
        <v/>
      </c>
      <c r="R71" s="21">
        <f>IF($B71="","",IF(COUNTIF($B$6:$B$505,$B71)&gt;1,"Nome repetido",IF(K71&lt;=0,"Sem estoque",IF(K71&lt;=N(E71),"Repor",IF(TODAY()-MAX(Q71,SUMPRODUCT(MAX(('Movimentações'!$C$6:$C$3005=$B71)*('Movimentações'!$B$6:$B$3005="Compra")*'Movimentações'!$A$6:$A$3005)),'Comece aqui'!$C$6)&gt;60,"Parado","OK")))))</f>
        <v/>
      </c>
      <c r="S71" s="17">
        <f>IF($B71="","",SUMIFS('Movimentações'!$I$6:$I$3005,'Movimentações'!$C$6:$C$3005,$B71,'Movimentações'!$B$6:$B$3005,"Venda")-SUMIFS('Movimentações'!$I$6:$I$3005,'Movimentações'!$C$6:$C$3005,$B71,'Movimentações'!$B$6:$B$3005,"Devolução de venda"))</f>
        <v/>
      </c>
      <c r="T71" s="17">
        <f>IF($B71="","",SUMIFS('Movimentações'!$K$6:$K$3005,'Movimentações'!$C$6:$C$3005,$B71))</f>
        <v/>
      </c>
      <c r="U71" s="21">
        <f>IF(OR($B71="",N(S71)&lt;=0),"",IF(SUMIF($S$6:$S$505,"&gt;"&amp;S71)/SUM($S$6:$S$505)&lt;0.8,"A",IF(SUMIF($S$6:$S$505,"&gt;"&amp;S71)/SUM($S$6:$S$505)&lt;0.95,"B","C")))</f>
        <v/>
      </c>
    </row>
    <row r="72">
      <c r="A72" s="14" t="n"/>
      <c r="B72" s="14" t="n"/>
      <c r="C72" s="14" t="n"/>
      <c r="D72" s="15" t="n"/>
      <c r="E72" s="14" t="n"/>
      <c r="F72" s="14" t="n"/>
      <c r="G72" s="15" t="n"/>
      <c r="H72" s="16">
        <f>IF($B72="","",SUMIFS('Movimentações'!$D$6:$D$3005,'Movimentações'!$C$6:$C$3005,$B72,'Movimentações'!$B$6:$B$3005,"Compra"))</f>
        <v/>
      </c>
      <c r="I72" s="16">
        <f>IF($B72="","",SUMIFS('Movimentações'!$D$6:$D$3005,'Movimentações'!$C$6:$C$3005,$B72,'Movimentações'!$B$6:$B$3005,"Venda")-SUMIFS('Movimentações'!$D$6:$D$3005,'Movimentações'!$C$6:$C$3005,$B72,'Movimentações'!$B$6:$B$3005,"Devolução de venda"))</f>
        <v/>
      </c>
      <c r="J72" s="16">
        <f>IF($B72="","",SUMIFS('Movimentações'!$D$6:$D$3005,'Movimentações'!$C$6:$C$3005,$B72,'Movimentações'!$B$6:$B$3005,"Ajuste para mais")-SUMIFS('Movimentações'!$D$6:$D$3005,'Movimentações'!$C$6:$C$3005,$B72,'Movimentações'!$B$6:$B$3005,"Ajuste para menos"))</f>
        <v/>
      </c>
      <c r="K72" s="16">
        <f>IF($B72="","",N(F72)+H72-I72+J72)</f>
        <v/>
      </c>
      <c r="L72" s="17">
        <f>IF($B72="","",IF(N(F72)+H72=0,0,(N(F72)*N(G72)+SUMIFS('Movimentações'!$I$6:$I$3005,'Movimentações'!$C$6:$C$3005,$B72,'Movimentações'!$B$6:$B$3005,"Compra"))/(N(F72)+H72)))</f>
        <v/>
      </c>
      <c r="M72" s="17">
        <f>IF($B72="","",MAX(K72,0)*L72)</f>
        <v/>
      </c>
      <c r="N72" s="17">
        <f>IF(OR($B72="",N(D72)=0),"",D72-L72)</f>
        <v/>
      </c>
      <c r="O72" s="18">
        <f>IF(OR($B72="",N(D72)=0),"",(D72-L72)/D72)</f>
        <v/>
      </c>
      <c r="P72" s="19">
        <f>IF(OR($B72="",N(D72)=0,N(L72)=0),"",D72/L72)</f>
        <v/>
      </c>
      <c r="Q72" s="20">
        <f>IF($B72="","",SUMPRODUCT(MAX(('Movimentações'!$C$6:$C$3005=$B72)*('Movimentações'!$B$6:$B$3005="Venda")*'Movimentações'!$A$6:$A$3005)))</f>
        <v/>
      </c>
      <c r="R72" s="21">
        <f>IF($B72="","",IF(COUNTIF($B$6:$B$505,$B72)&gt;1,"Nome repetido",IF(K72&lt;=0,"Sem estoque",IF(K72&lt;=N(E72),"Repor",IF(TODAY()-MAX(Q72,SUMPRODUCT(MAX(('Movimentações'!$C$6:$C$3005=$B72)*('Movimentações'!$B$6:$B$3005="Compra")*'Movimentações'!$A$6:$A$3005)),'Comece aqui'!$C$6)&gt;60,"Parado","OK")))))</f>
        <v/>
      </c>
      <c r="S72" s="17">
        <f>IF($B72="","",SUMIFS('Movimentações'!$I$6:$I$3005,'Movimentações'!$C$6:$C$3005,$B72,'Movimentações'!$B$6:$B$3005,"Venda")-SUMIFS('Movimentações'!$I$6:$I$3005,'Movimentações'!$C$6:$C$3005,$B72,'Movimentações'!$B$6:$B$3005,"Devolução de venda"))</f>
        <v/>
      </c>
      <c r="T72" s="17">
        <f>IF($B72="","",SUMIFS('Movimentações'!$K$6:$K$3005,'Movimentações'!$C$6:$C$3005,$B72))</f>
        <v/>
      </c>
      <c r="U72" s="21">
        <f>IF(OR($B72="",N(S72)&lt;=0),"",IF(SUMIF($S$6:$S$505,"&gt;"&amp;S72)/SUM($S$6:$S$505)&lt;0.8,"A",IF(SUMIF($S$6:$S$505,"&gt;"&amp;S72)/SUM($S$6:$S$505)&lt;0.95,"B","C")))</f>
        <v/>
      </c>
    </row>
    <row r="73">
      <c r="A73" s="14" t="n"/>
      <c r="B73" s="14" t="n"/>
      <c r="C73" s="14" t="n"/>
      <c r="D73" s="15" t="n"/>
      <c r="E73" s="14" t="n"/>
      <c r="F73" s="14" t="n"/>
      <c r="G73" s="15" t="n"/>
      <c r="H73" s="16">
        <f>IF($B73="","",SUMIFS('Movimentações'!$D$6:$D$3005,'Movimentações'!$C$6:$C$3005,$B73,'Movimentações'!$B$6:$B$3005,"Compra"))</f>
        <v/>
      </c>
      <c r="I73" s="16">
        <f>IF($B73="","",SUMIFS('Movimentações'!$D$6:$D$3005,'Movimentações'!$C$6:$C$3005,$B73,'Movimentações'!$B$6:$B$3005,"Venda")-SUMIFS('Movimentações'!$D$6:$D$3005,'Movimentações'!$C$6:$C$3005,$B73,'Movimentações'!$B$6:$B$3005,"Devolução de venda"))</f>
        <v/>
      </c>
      <c r="J73" s="16">
        <f>IF($B73="","",SUMIFS('Movimentações'!$D$6:$D$3005,'Movimentações'!$C$6:$C$3005,$B73,'Movimentações'!$B$6:$B$3005,"Ajuste para mais")-SUMIFS('Movimentações'!$D$6:$D$3005,'Movimentações'!$C$6:$C$3005,$B73,'Movimentações'!$B$6:$B$3005,"Ajuste para menos"))</f>
        <v/>
      </c>
      <c r="K73" s="16">
        <f>IF($B73="","",N(F73)+H73-I73+J73)</f>
        <v/>
      </c>
      <c r="L73" s="17">
        <f>IF($B73="","",IF(N(F73)+H73=0,0,(N(F73)*N(G73)+SUMIFS('Movimentações'!$I$6:$I$3005,'Movimentações'!$C$6:$C$3005,$B73,'Movimentações'!$B$6:$B$3005,"Compra"))/(N(F73)+H73)))</f>
        <v/>
      </c>
      <c r="M73" s="17">
        <f>IF($B73="","",MAX(K73,0)*L73)</f>
        <v/>
      </c>
      <c r="N73" s="17">
        <f>IF(OR($B73="",N(D73)=0),"",D73-L73)</f>
        <v/>
      </c>
      <c r="O73" s="18">
        <f>IF(OR($B73="",N(D73)=0),"",(D73-L73)/D73)</f>
        <v/>
      </c>
      <c r="P73" s="19">
        <f>IF(OR($B73="",N(D73)=0,N(L73)=0),"",D73/L73)</f>
        <v/>
      </c>
      <c r="Q73" s="20">
        <f>IF($B73="","",SUMPRODUCT(MAX(('Movimentações'!$C$6:$C$3005=$B73)*('Movimentações'!$B$6:$B$3005="Venda")*'Movimentações'!$A$6:$A$3005)))</f>
        <v/>
      </c>
      <c r="R73" s="21">
        <f>IF($B73="","",IF(COUNTIF($B$6:$B$505,$B73)&gt;1,"Nome repetido",IF(K73&lt;=0,"Sem estoque",IF(K73&lt;=N(E73),"Repor",IF(TODAY()-MAX(Q73,SUMPRODUCT(MAX(('Movimentações'!$C$6:$C$3005=$B73)*('Movimentações'!$B$6:$B$3005="Compra")*'Movimentações'!$A$6:$A$3005)),'Comece aqui'!$C$6)&gt;60,"Parado","OK")))))</f>
        <v/>
      </c>
      <c r="S73" s="17">
        <f>IF($B73="","",SUMIFS('Movimentações'!$I$6:$I$3005,'Movimentações'!$C$6:$C$3005,$B73,'Movimentações'!$B$6:$B$3005,"Venda")-SUMIFS('Movimentações'!$I$6:$I$3005,'Movimentações'!$C$6:$C$3005,$B73,'Movimentações'!$B$6:$B$3005,"Devolução de venda"))</f>
        <v/>
      </c>
      <c r="T73" s="17">
        <f>IF($B73="","",SUMIFS('Movimentações'!$K$6:$K$3005,'Movimentações'!$C$6:$C$3005,$B73))</f>
        <v/>
      </c>
      <c r="U73" s="21">
        <f>IF(OR($B73="",N(S73)&lt;=0),"",IF(SUMIF($S$6:$S$505,"&gt;"&amp;S73)/SUM($S$6:$S$505)&lt;0.8,"A",IF(SUMIF($S$6:$S$505,"&gt;"&amp;S73)/SUM($S$6:$S$505)&lt;0.95,"B","C")))</f>
        <v/>
      </c>
    </row>
    <row r="74">
      <c r="A74" s="14" t="n"/>
      <c r="B74" s="14" t="n"/>
      <c r="C74" s="14" t="n"/>
      <c r="D74" s="15" t="n"/>
      <c r="E74" s="14" t="n"/>
      <c r="F74" s="14" t="n"/>
      <c r="G74" s="15" t="n"/>
      <c r="H74" s="16">
        <f>IF($B74="","",SUMIFS('Movimentações'!$D$6:$D$3005,'Movimentações'!$C$6:$C$3005,$B74,'Movimentações'!$B$6:$B$3005,"Compra"))</f>
        <v/>
      </c>
      <c r="I74" s="16">
        <f>IF($B74="","",SUMIFS('Movimentações'!$D$6:$D$3005,'Movimentações'!$C$6:$C$3005,$B74,'Movimentações'!$B$6:$B$3005,"Venda")-SUMIFS('Movimentações'!$D$6:$D$3005,'Movimentações'!$C$6:$C$3005,$B74,'Movimentações'!$B$6:$B$3005,"Devolução de venda"))</f>
        <v/>
      </c>
      <c r="J74" s="16">
        <f>IF($B74="","",SUMIFS('Movimentações'!$D$6:$D$3005,'Movimentações'!$C$6:$C$3005,$B74,'Movimentações'!$B$6:$B$3005,"Ajuste para mais")-SUMIFS('Movimentações'!$D$6:$D$3005,'Movimentações'!$C$6:$C$3005,$B74,'Movimentações'!$B$6:$B$3005,"Ajuste para menos"))</f>
        <v/>
      </c>
      <c r="K74" s="16">
        <f>IF($B74="","",N(F74)+H74-I74+J74)</f>
        <v/>
      </c>
      <c r="L74" s="17">
        <f>IF($B74="","",IF(N(F74)+H74=0,0,(N(F74)*N(G74)+SUMIFS('Movimentações'!$I$6:$I$3005,'Movimentações'!$C$6:$C$3005,$B74,'Movimentações'!$B$6:$B$3005,"Compra"))/(N(F74)+H74)))</f>
        <v/>
      </c>
      <c r="M74" s="17">
        <f>IF($B74="","",MAX(K74,0)*L74)</f>
        <v/>
      </c>
      <c r="N74" s="17">
        <f>IF(OR($B74="",N(D74)=0),"",D74-L74)</f>
        <v/>
      </c>
      <c r="O74" s="18">
        <f>IF(OR($B74="",N(D74)=0),"",(D74-L74)/D74)</f>
        <v/>
      </c>
      <c r="P74" s="19">
        <f>IF(OR($B74="",N(D74)=0,N(L74)=0),"",D74/L74)</f>
        <v/>
      </c>
      <c r="Q74" s="20">
        <f>IF($B74="","",SUMPRODUCT(MAX(('Movimentações'!$C$6:$C$3005=$B74)*('Movimentações'!$B$6:$B$3005="Venda")*'Movimentações'!$A$6:$A$3005)))</f>
        <v/>
      </c>
      <c r="R74" s="21">
        <f>IF($B74="","",IF(COUNTIF($B$6:$B$505,$B74)&gt;1,"Nome repetido",IF(K74&lt;=0,"Sem estoque",IF(K74&lt;=N(E74),"Repor",IF(TODAY()-MAX(Q74,SUMPRODUCT(MAX(('Movimentações'!$C$6:$C$3005=$B74)*('Movimentações'!$B$6:$B$3005="Compra")*'Movimentações'!$A$6:$A$3005)),'Comece aqui'!$C$6)&gt;60,"Parado","OK")))))</f>
        <v/>
      </c>
      <c r="S74" s="17">
        <f>IF($B74="","",SUMIFS('Movimentações'!$I$6:$I$3005,'Movimentações'!$C$6:$C$3005,$B74,'Movimentações'!$B$6:$B$3005,"Venda")-SUMIFS('Movimentações'!$I$6:$I$3005,'Movimentações'!$C$6:$C$3005,$B74,'Movimentações'!$B$6:$B$3005,"Devolução de venda"))</f>
        <v/>
      </c>
      <c r="T74" s="17">
        <f>IF($B74="","",SUMIFS('Movimentações'!$K$6:$K$3005,'Movimentações'!$C$6:$C$3005,$B74))</f>
        <v/>
      </c>
      <c r="U74" s="21">
        <f>IF(OR($B74="",N(S74)&lt;=0),"",IF(SUMIF($S$6:$S$505,"&gt;"&amp;S74)/SUM($S$6:$S$505)&lt;0.8,"A",IF(SUMIF($S$6:$S$505,"&gt;"&amp;S74)/SUM($S$6:$S$505)&lt;0.95,"B","C")))</f>
        <v/>
      </c>
    </row>
    <row r="75">
      <c r="A75" s="14" t="n"/>
      <c r="B75" s="14" t="n"/>
      <c r="C75" s="14" t="n"/>
      <c r="D75" s="15" t="n"/>
      <c r="E75" s="14" t="n"/>
      <c r="F75" s="14" t="n"/>
      <c r="G75" s="15" t="n"/>
      <c r="H75" s="16">
        <f>IF($B75="","",SUMIFS('Movimentações'!$D$6:$D$3005,'Movimentações'!$C$6:$C$3005,$B75,'Movimentações'!$B$6:$B$3005,"Compra"))</f>
        <v/>
      </c>
      <c r="I75" s="16">
        <f>IF($B75="","",SUMIFS('Movimentações'!$D$6:$D$3005,'Movimentações'!$C$6:$C$3005,$B75,'Movimentações'!$B$6:$B$3005,"Venda")-SUMIFS('Movimentações'!$D$6:$D$3005,'Movimentações'!$C$6:$C$3005,$B75,'Movimentações'!$B$6:$B$3005,"Devolução de venda"))</f>
        <v/>
      </c>
      <c r="J75" s="16">
        <f>IF($B75="","",SUMIFS('Movimentações'!$D$6:$D$3005,'Movimentações'!$C$6:$C$3005,$B75,'Movimentações'!$B$6:$B$3005,"Ajuste para mais")-SUMIFS('Movimentações'!$D$6:$D$3005,'Movimentações'!$C$6:$C$3005,$B75,'Movimentações'!$B$6:$B$3005,"Ajuste para menos"))</f>
        <v/>
      </c>
      <c r="K75" s="16">
        <f>IF($B75="","",N(F75)+H75-I75+J75)</f>
        <v/>
      </c>
      <c r="L75" s="17">
        <f>IF($B75="","",IF(N(F75)+H75=0,0,(N(F75)*N(G75)+SUMIFS('Movimentações'!$I$6:$I$3005,'Movimentações'!$C$6:$C$3005,$B75,'Movimentações'!$B$6:$B$3005,"Compra"))/(N(F75)+H75)))</f>
        <v/>
      </c>
      <c r="M75" s="17">
        <f>IF($B75="","",MAX(K75,0)*L75)</f>
        <v/>
      </c>
      <c r="N75" s="17">
        <f>IF(OR($B75="",N(D75)=0),"",D75-L75)</f>
        <v/>
      </c>
      <c r="O75" s="18">
        <f>IF(OR($B75="",N(D75)=0),"",(D75-L75)/D75)</f>
        <v/>
      </c>
      <c r="P75" s="19">
        <f>IF(OR($B75="",N(D75)=0,N(L75)=0),"",D75/L75)</f>
        <v/>
      </c>
      <c r="Q75" s="20">
        <f>IF($B75="","",SUMPRODUCT(MAX(('Movimentações'!$C$6:$C$3005=$B75)*('Movimentações'!$B$6:$B$3005="Venda")*'Movimentações'!$A$6:$A$3005)))</f>
        <v/>
      </c>
      <c r="R75" s="21">
        <f>IF($B75="","",IF(COUNTIF($B$6:$B$505,$B75)&gt;1,"Nome repetido",IF(K75&lt;=0,"Sem estoque",IF(K75&lt;=N(E75),"Repor",IF(TODAY()-MAX(Q75,SUMPRODUCT(MAX(('Movimentações'!$C$6:$C$3005=$B75)*('Movimentações'!$B$6:$B$3005="Compra")*'Movimentações'!$A$6:$A$3005)),'Comece aqui'!$C$6)&gt;60,"Parado","OK")))))</f>
        <v/>
      </c>
      <c r="S75" s="17">
        <f>IF($B75="","",SUMIFS('Movimentações'!$I$6:$I$3005,'Movimentações'!$C$6:$C$3005,$B75,'Movimentações'!$B$6:$B$3005,"Venda")-SUMIFS('Movimentações'!$I$6:$I$3005,'Movimentações'!$C$6:$C$3005,$B75,'Movimentações'!$B$6:$B$3005,"Devolução de venda"))</f>
        <v/>
      </c>
      <c r="T75" s="17">
        <f>IF($B75="","",SUMIFS('Movimentações'!$K$6:$K$3005,'Movimentações'!$C$6:$C$3005,$B75))</f>
        <v/>
      </c>
      <c r="U75" s="21">
        <f>IF(OR($B75="",N(S75)&lt;=0),"",IF(SUMIF($S$6:$S$505,"&gt;"&amp;S75)/SUM($S$6:$S$505)&lt;0.8,"A",IF(SUMIF($S$6:$S$505,"&gt;"&amp;S75)/SUM($S$6:$S$505)&lt;0.95,"B","C")))</f>
        <v/>
      </c>
    </row>
    <row r="76">
      <c r="A76" s="14" t="n"/>
      <c r="B76" s="14" t="n"/>
      <c r="C76" s="14" t="n"/>
      <c r="D76" s="15" t="n"/>
      <c r="E76" s="14" t="n"/>
      <c r="F76" s="14" t="n"/>
      <c r="G76" s="15" t="n"/>
      <c r="H76" s="16">
        <f>IF($B76="","",SUMIFS('Movimentações'!$D$6:$D$3005,'Movimentações'!$C$6:$C$3005,$B76,'Movimentações'!$B$6:$B$3005,"Compra"))</f>
        <v/>
      </c>
      <c r="I76" s="16">
        <f>IF($B76="","",SUMIFS('Movimentações'!$D$6:$D$3005,'Movimentações'!$C$6:$C$3005,$B76,'Movimentações'!$B$6:$B$3005,"Venda")-SUMIFS('Movimentações'!$D$6:$D$3005,'Movimentações'!$C$6:$C$3005,$B76,'Movimentações'!$B$6:$B$3005,"Devolução de venda"))</f>
        <v/>
      </c>
      <c r="J76" s="16">
        <f>IF($B76="","",SUMIFS('Movimentações'!$D$6:$D$3005,'Movimentações'!$C$6:$C$3005,$B76,'Movimentações'!$B$6:$B$3005,"Ajuste para mais")-SUMIFS('Movimentações'!$D$6:$D$3005,'Movimentações'!$C$6:$C$3005,$B76,'Movimentações'!$B$6:$B$3005,"Ajuste para menos"))</f>
        <v/>
      </c>
      <c r="K76" s="16">
        <f>IF($B76="","",N(F76)+H76-I76+J76)</f>
        <v/>
      </c>
      <c r="L76" s="17">
        <f>IF($B76="","",IF(N(F76)+H76=0,0,(N(F76)*N(G76)+SUMIFS('Movimentações'!$I$6:$I$3005,'Movimentações'!$C$6:$C$3005,$B76,'Movimentações'!$B$6:$B$3005,"Compra"))/(N(F76)+H76)))</f>
        <v/>
      </c>
      <c r="M76" s="17">
        <f>IF($B76="","",MAX(K76,0)*L76)</f>
        <v/>
      </c>
      <c r="N76" s="17">
        <f>IF(OR($B76="",N(D76)=0),"",D76-L76)</f>
        <v/>
      </c>
      <c r="O76" s="18">
        <f>IF(OR($B76="",N(D76)=0),"",(D76-L76)/D76)</f>
        <v/>
      </c>
      <c r="P76" s="19">
        <f>IF(OR($B76="",N(D76)=0,N(L76)=0),"",D76/L76)</f>
        <v/>
      </c>
      <c r="Q76" s="20">
        <f>IF($B76="","",SUMPRODUCT(MAX(('Movimentações'!$C$6:$C$3005=$B76)*('Movimentações'!$B$6:$B$3005="Venda")*'Movimentações'!$A$6:$A$3005)))</f>
        <v/>
      </c>
      <c r="R76" s="21">
        <f>IF($B76="","",IF(COUNTIF($B$6:$B$505,$B76)&gt;1,"Nome repetido",IF(K76&lt;=0,"Sem estoque",IF(K76&lt;=N(E76),"Repor",IF(TODAY()-MAX(Q76,SUMPRODUCT(MAX(('Movimentações'!$C$6:$C$3005=$B76)*('Movimentações'!$B$6:$B$3005="Compra")*'Movimentações'!$A$6:$A$3005)),'Comece aqui'!$C$6)&gt;60,"Parado","OK")))))</f>
        <v/>
      </c>
      <c r="S76" s="17">
        <f>IF($B76="","",SUMIFS('Movimentações'!$I$6:$I$3005,'Movimentações'!$C$6:$C$3005,$B76,'Movimentações'!$B$6:$B$3005,"Venda")-SUMIFS('Movimentações'!$I$6:$I$3005,'Movimentações'!$C$6:$C$3005,$B76,'Movimentações'!$B$6:$B$3005,"Devolução de venda"))</f>
        <v/>
      </c>
      <c r="T76" s="17">
        <f>IF($B76="","",SUMIFS('Movimentações'!$K$6:$K$3005,'Movimentações'!$C$6:$C$3005,$B76))</f>
        <v/>
      </c>
      <c r="U76" s="21">
        <f>IF(OR($B76="",N(S76)&lt;=0),"",IF(SUMIF($S$6:$S$505,"&gt;"&amp;S76)/SUM($S$6:$S$505)&lt;0.8,"A",IF(SUMIF($S$6:$S$505,"&gt;"&amp;S76)/SUM($S$6:$S$505)&lt;0.95,"B","C")))</f>
        <v/>
      </c>
    </row>
    <row r="77">
      <c r="A77" s="14" t="n"/>
      <c r="B77" s="14" t="n"/>
      <c r="C77" s="14" t="n"/>
      <c r="D77" s="15" t="n"/>
      <c r="E77" s="14" t="n"/>
      <c r="F77" s="14" t="n"/>
      <c r="G77" s="15" t="n"/>
      <c r="H77" s="16">
        <f>IF($B77="","",SUMIFS('Movimentações'!$D$6:$D$3005,'Movimentações'!$C$6:$C$3005,$B77,'Movimentações'!$B$6:$B$3005,"Compra"))</f>
        <v/>
      </c>
      <c r="I77" s="16">
        <f>IF($B77="","",SUMIFS('Movimentações'!$D$6:$D$3005,'Movimentações'!$C$6:$C$3005,$B77,'Movimentações'!$B$6:$B$3005,"Venda")-SUMIFS('Movimentações'!$D$6:$D$3005,'Movimentações'!$C$6:$C$3005,$B77,'Movimentações'!$B$6:$B$3005,"Devolução de venda"))</f>
        <v/>
      </c>
      <c r="J77" s="16">
        <f>IF($B77="","",SUMIFS('Movimentações'!$D$6:$D$3005,'Movimentações'!$C$6:$C$3005,$B77,'Movimentações'!$B$6:$B$3005,"Ajuste para mais")-SUMIFS('Movimentações'!$D$6:$D$3005,'Movimentações'!$C$6:$C$3005,$B77,'Movimentações'!$B$6:$B$3005,"Ajuste para menos"))</f>
        <v/>
      </c>
      <c r="K77" s="16">
        <f>IF($B77="","",N(F77)+H77-I77+J77)</f>
        <v/>
      </c>
      <c r="L77" s="17">
        <f>IF($B77="","",IF(N(F77)+H77=0,0,(N(F77)*N(G77)+SUMIFS('Movimentações'!$I$6:$I$3005,'Movimentações'!$C$6:$C$3005,$B77,'Movimentações'!$B$6:$B$3005,"Compra"))/(N(F77)+H77)))</f>
        <v/>
      </c>
      <c r="M77" s="17">
        <f>IF($B77="","",MAX(K77,0)*L77)</f>
        <v/>
      </c>
      <c r="N77" s="17">
        <f>IF(OR($B77="",N(D77)=0),"",D77-L77)</f>
        <v/>
      </c>
      <c r="O77" s="18">
        <f>IF(OR($B77="",N(D77)=0),"",(D77-L77)/D77)</f>
        <v/>
      </c>
      <c r="P77" s="19">
        <f>IF(OR($B77="",N(D77)=0,N(L77)=0),"",D77/L77)</f>
        <v/>
      </c>
      <c r="Q77" s="20">
        <f>IF($B77="","",SUMPRODUCT(MAX(('Movimentações'!$C$6:$C$3005=$B77)*('Movimentações'!$B$6:$B$3005="Venda")*'Movimentações'!$A$6:$A$3005)))</f>
        <v/>
      </c>
      <c r="R77" s="21">
        <f>IF($B77="","",IF(COUNTIF($B$6:$B$505,$B77)&gt;1,"Nome repetido",IF(K77&lt;=0,"Sem estoque",IF(K77&lt;=N(E77),"Repor",IF(TODAY()-MAX(Q77,SUMPRODUCT(MAX(('Movimentações'!$C$6:$C$3005=$B77)*('Movimentações'!$B$6:$B$3005="Compra")*'Movimentações'!$A$6:$A$3005)),'Comece aqui'!$C$6)&gt;60,"Parado","OK")))))</f>
        <v/>
      </c>
      <c r="S77" s="17">
        <f>IF($B77="","",SUMIFS('Movimentações'!$I$6:$I$3005,'Movimentações'!$C$6:$C$3005,$B77,'Movimentações'!$B$6:$B$3005,"Venda")-SUMIFS('Movimentações'!$I$6:$I$3005,'Movimentações'!$C$6:$C$3005,$B77,'Movimentações'!$B$6:$B$3005,"Devolução de venda"))</f>
        <v/>
      </c>
      <c r="T77" s="17">
        <f>IF($B77="","",SUMIFS('Movimentações'!$K$6:$K$3005,'Movimentações'!$C$6:$C$3005,$B77))</f>
        <v/>
      </c>
      <c r="U77" s="21">
        <f>IF(OR($B77="",N(S77)&lt;=0),"",IF(SUMIF($S$6:$S$505,"&gt;"&amp;S77)/SUM($S$6:$S$505)&lt;0.8,"A",IF(SUMIF($S$6:$S$505,"&gt;"&amp;S77)/SUM($S$6:$S$505)&lt;0.95,"B","C")))</f>
        <v/>
      </c>
    </row>
    <row r="78">
      <c r="A78" s="14" t="n"/>
      <c r="B78" s="14" t="n"/>
      <c r="C78" s="14" t="n"/>
      <c r="D78" s="15" t="n"/>
      <c r="E78" s="14" t="n"/>
      <c r="F78" s="14" t="n"/>
      <c r="G78" s="15" t="n"/>
      <c r="H78" s="16">
        <f>IF($B78="","",SUMIFS('Movimentações'!$D$6:$D$3005,'Movimentações'!$C$6:$C$3005,$B78,'Movimentações'!$B$6:$B$3005,"Compra"))</f>
        <v/>
      </c>
      <c r="I78" s="16">
        <f>IF($B78="","",SUMIFS('Movimentações'!$D$6:$D$3005,'Movimentações'!$C$6:$C$3005,$B78,'Movimentações'!$B$6:$B$3005,"Venda")-SUMIFS('Movimentações'!$D$6:$D$3005,'Movimentações'!$C$6:$C$3005,$B78,'Movimentações'!$B$6:$B$3005,"Devolução de venda"))</f>
        <v/>
      </c>
      <c r="J78" s="16">
        <f>IF($B78="","",SUMIFS('Movimentações'!$D$6:$D$3005,'Movimentações'!$C$6:$C$3005,$B78,'Movimentações'!$B$6:$B$3005,"Ajuste para mais")-SUMIFS('Movimentações'!$D$6:$D$3005,'Movimentações'!$C$6:$C$3005,$B78,'Movimentações'!$B$6:$B$3005,"Ajuste para menos"))</f>
        <v/>
      </c>
      <c r="K78" s="16">
        <f>IF($B78="","",N(F78)+H78-I78+J78)</f>
        <v/>
      </c>
      <c r="L78" s="17">
        <f>IF($B78="","",IF(N(F78)+H78=0,0,(N(F78)*N(G78)+SUMIFS('Movimentações'!$I$6:$I$3005,'Movimentações'!$C$6:$C$3005,$B78,'Movimentações'!$B$6:$B$3005,"Compra"))/(N(F78)+H78)))</f>
        <v/>
      </c>
      <c r="M78" s="17">
        <f>IF($B78="","",MAX(K78,0)*L78)</f>
        <v/>
      </c>
      <c r="N78" s="17">
        <f>IF(OR($B78="",N(D78)=0),"",D78-L78)</f>
        <v/>
      </c>
      <c r="O78" s="18">
        <f>IF(OR($B78="",N(D78)=0),"",(D78-L78)/D78)</f>
        <v/>
      </c>
      <c r="P78" s="19">
        <f>IF(OR($B78="",N(D78)=0,N(L78)=0),"",D78/L78)</f>
        <v/>
      </c>
      <c r="Q78" s="20">
        <f>IF($B78="","",SUMPRODUCT(MAX(('Movimentações'!$C$6:$C$3005=$B78)*('Movimentações'!$B$6:$B$3005="Venda")*'Movimentações'!$A$6:$A$3005)))</f>
        <v/>
      </c>
      <c r="R78" s="21">
        <f>IF($B78="","",IF(COUNTIF($B$6:$B$505,$B78)&gt;1,"Nome repetido",IF(K78&lt;=0,"Sem estoque",IF(K78&lt;=N(E78),"Repor",IF(TODAY()-MAX(Q78,SUMPRODUCT(MAX(('Movimentações'!$C$6:$C$3005=$B78)*('Movimentações'!$B$6:$B$3005="Compra")*'Movimentações'!$A$6:$A$3005)),'Comece aqui'!$C$6)&gt;60,"Parado","OK")))))</f>
        <v/>
      </c>
      <c r="S78" s="17">
        <f>IF($B78="","",SUMIFS('Movimentações'!$I$6:$I$3005,'Movimentações'!$C$6:$C$3005,$B78,'Movimentações'!$B$6:$B$3005,"Venda")-SUMIFS('Movimentações'!$I$6:$I$3005,'Movimentações'!$C$6:$C$3005,$B78,'Movimentações'!$B$6:$B$3005,"Devolução de venda"))</f>
        <v/>
      </c>
      <c r="T78" s="17">
        <f>IF($B78="","",SUMIFS('Movimentações'!$K$6:$K$3005,'Movimentações'!$C$6:$C$3005,$B78))</f>
        <v/>
      </c>
      <c r="U78" s="21">
        <f>IF(OR($B78="",N(S78)&lt;=0),"",IF(SUMIF($S$6:$S$505,"&gt;"&amp;S78)/SUM($S$6:$S$505)&lt;0.8,"A",IF(SUMIF($S$6:$S$505,"&gt;"&amp;S78)/SUM($S$6:$S$505)&lt;0.95,"B","C")))</f>
        <v/>
      </c>
    </row>
    <row r="79">
      <c r="A79" s="14" t="n"/>
      <c r="B79" s="14" t="n"/>
      <c r="C79" s="14" t="n"/>
      <c r="D79" s="15" t="n"/>
      <c r="E79" s="14" t="n"/>
      <c r="F79" s="14" t="n"/>
      <c r="G79" s="15" t="n"/>
      <c r="H79" s="16">
        <f>IF($B79="","",SUMIFS('Movimentações'!$D$6:$D$3005,'Movimentações'!$C$6:$C$3005,$B79,'Movimentações'!$B$6:$B$3005,"Compra"))</f>
        <v/>
      </c>
      <c r="I79" s="16">
        <f>IF($B79="","",SUMIFS('Movimentações'!$D$6:$D$3005,'Movimentações'!$C$6:$C$3005,$B79,'Movimentações'!$B$6:$B$3005,"Venda")-SUMIFS('Movimentações'!$D$6:$D$3005,'Movimentações'!$C$6:$C$3005,$B79,'Movimentações'!$B$6:$B$3005,"Devolução de venda"))</f>
        <v/>
      </c>
      <c r="J79" s="16">
        <f>IF($B79="","",SUMIFS('Movimentações'!$D$6:$D$3005,'Movimentações'!$C$6:$C$3005,$B79,'Movimentações'!$B$6:$B$3005,"Ajuste para mais")-SUMIFS('Movimentações'!$D$6:$D$3005,'Movimentações'!$C$6:$C$3005,$B79,'Movimentações'!$B$6:$B$3005,"Ajuste para menos"))</f>
        <v/>
      </c>
      <c r="K79" s="16">
        <f>IF($B79="","",N(F79)+H79-I79+J79)</f>
        <v/>
      </c>
      <c r="L79" s="17">
        <f>IF($B79="","",IF(N(F79)+H79=0,0,(N(F79)*N(G79)+SUMIFS('Movimentações'!$I$6:$I$3005,'Movimentações'!$C$6:$C$3005,$B79,'Movimentações'!$B$6:$B$3005,"Compra"))/(N(F79)+H79)))</f>
        <v/>
      </c>
      <c r="M79" s="17">
        <f>IF($B79="","",MAX(K79,0)*L79)</f>
        <v/>
      </c>
      <c r="N79" s="17">
        <f>IF(OR($B79="",N(D79)=0),"",D79-L79)</f>
        <v/>
      </c>
      <c r="O79" s="18">
        <f>IF(OR($B79="",N(D79)=0),"",(D79-L79)/D79)</f>
        <v/>
      </c>
      <c r="P79" s="19">
        <f>IF(OR($B79="",N(D79)=0,N(L79)=0),"",D79/L79)</f>
        <v/>
      </c>
      <c r="Q79" s="20">
        <f>IF($B79="","",SUMPRODUCT(MAX(('Movimentações'!$C$6:$C$3005=$B79)*('Movimentações'!$B$6:$B$3005="Venda")*'Movimentações'!$A$6:$A$3005)))</f>
        <v/>
      </c>
      <c r="R79" s="21">
        <f>IF($B79="","",IF(COUNTIF($B$6:$B$505,$B79)&gt;1,"Nome repetido",IF(K79&lt;=0,"Sem estoque",IF(K79&lt;=N(E79),"Repor",IF(TODAY()-MAX(Q79,SUMPRODUCT(MAX(('Movimentações'!$C$6:$C$3005=$B79)*('Movimentações'!$B$6:$B$3005="Compra")*'Movimentações'!$A$6:$A$3005)),'Comece aqui'!$C$6)&gt;60,"Parado","OK")))))</f>
        <v/>
      </c>
      <c r="S79" s="17">
        <f>IF($B79="","",SUMIFS('Movimentações'!$I$6:$I$3005,'Movimentações'!$C$6:$C$3005,$B79,'Movimentações'!$B$6:$B$3005,"Venda")-SUMIFS('Movimentações'!$I$6:$I$3005,'Movimentações'!$C$6:$C$3005,$B79,'Movimentações'!$B$6:$B$3005,"Devolução de venda"))</f>
        <v/>
      </c>
      <c r="T79" s="17">
        <f>IF($B79="","",SUMIFS('Movimentações'!$K$6:$K$3005,'Movimentações'!$C$6:$C$3005,$B79))</f>
        <v/>
      </c>
      <c r="U79" s="21">
        <f>IF(OR($B79="",N(S79)&lt;=0),"",IF(SUMIF($S$6:$S$505,"&gt;"&amp;S79)/SUM($S$6:$S$505)&lt;0.8,"A",IF(SUMIF($S$6:$S$505,"&gt;"&amp;S79)/SUM($S$6:$S$505)&lt;0.95,"B","C")))</f>
        <v/>
      </c>
    </row>
    <row r="80">
      <c r="A80" s="14" t="n"/>
      <c r="B80" s="14" t="n"/>
      <c r="C80" s="14" t="n"/>
      <c r="D80" s="15" t="n"/>
      <c r="E80" s="14" t="n"/>
      <c r="F80" s="14" t="n"/>
      <c r="G80" s="15" t="n"/>
      <c r="H80" s="16">
        <f>IF($B80="","",SUMIFS('Movimentações'!$D$6:$D$3005,'Movimentações'!$C$6:$C$3005,$B80,'Movimentações'!$B$6:$B$3005,"Compra"))</f>
        <v/>
      </c>
      <c r="I80" s="16">
        <f>IF($B80="","",SUMIFS('Movimentações'!$D$6:$D$3005,'Movimentações'!$C$6:$C$3005,$B80,'Movimentações'!$B$6:$B$3005,"Venda")-SUMIFS('Movimentações'!$D$6:$D$3005,'Movimentações'!$C$6:$C$3005,$B80,'Movimentações'!$B$6:$B$3005,"Devolução de venda"))</f>
        <v/>
      </c>
      <c r="J80" s="16">
        <f>IF($B80="","",SUMIFS('Movimentações'!$D$6:$D$3005,'Movimentações'!$C$6:$C$3005,$B80,'Movimentações'!$B$6:$B$3005,"Ajuste para mais")-SUMIFS('Movimentações'!$D$6:$D$3005,'Movimentações'!$C$6:$C$3005,$B80,'Movimentações'!$B$6:$B$3005,"Ajuste para menos"))</f>
        <v/>
      </c>
      <c r="K80" s="16">
        <f>IF($B80="","",N(F80)+H80-I80+J80)</f>
        <v/>
      </c>
      <c r="L80" s="17">
        <f>IF($B80="","",IF(N(F80)+H80=0,0,(N(F80)*N(G80)+SUMIFS('Movimentações'!$I$6:$I$3005,'Movimentações'!$C$6:$C$3005,$B80,'Movimentações'!$B$6:$B$3005,"Compra"))/(N(F80)+H80)))</f>
        <v/>
      </c>
      <c r="M80" s="17">
        <f>IF($B80="","",MAX(K80,0)*L80)</f>
        <v/>
      </c>
      <c r="N80" s="17">
        <f>IF(OR($B80="",N(D80)=0),"",D80-L80)</f>
        <v/>
      </c>
      <c r="O80" s="18">
        <f>IF(OR($B80="",N(D80)=0),"",(D80-L80)/D80)</f>
        <v/>
      </c>
      <c r="P80" s="19">
        <f>IF(OR($B80="",N(D80)=0,N(L80)=0),"",D80/L80)</f>
        <v/>
      </c>
      <c r="Q80" s="20">
        <f>IF($B80="","",SUMPRODUCT(MAX(('Movimentações'!$C$6:$C$3005=$B80)*('Movimentações'!$B$6:$B$3005="Venda")*'Movimentações'!$A$6:$A$3005)))</f>
        <v/>
      </c>
      <c r="R80" s="21">
        <f>IF($B80="","",IF(COUNTIF($B$6:$B$505,$B80)&gt;1,"Nome repetido",IF(K80&lt;=0,"Sem estoque",IF(K80&lt;=N(E80),"Repor",IF(TODAY()-MAX(Q80,SUMPRODUCT(MAX(('Movimentações'!$C$6:$C$3005=$B80)*('Movimentações'!$B$6:$B$3005="Compra")*'Movimentações'!$A$6:$A$3005)),'Comece aqui'!$C$6)&gt;60,"Parado","OK")))))</f>
        <v/>
      </c>
      <c r="S80" s="17">
        <f>IF($B80="","",SUMIFS('Movimentações'!$I$6:$I$3005,'Movimentações'!$C$6:$C$3005,$B80,'Movimentações'!$B$6:$B$3005,"Venda")-SUMIFS('Movimentações'!$I$6:$I$3005,'Movimentações'!$C$6:$C$3005,$B80,'Movimentações'!$B$6:$B$3005,"Devolução de venda"))</f>
        <v/>
      </c>
      <c r="T80" s="17">
        <f>IF($B80="","",SUMIFS('Movimentações'!$K$6:$K$3005,'Movimentações'!$C$6:$C$3005,$B80))</f>
        <v/>
      </c>
      <c r="U80" s="21">
        <f>IF(OR($B80="",N(S80)&lt;=0),"",IF(SUMIF($S$6:$S$505,"&gt;"&amp;S80)/SUM($S$6:$S$505)&lt;0.8,"A",IF(SUMIF($S$6:$S$505,"&gt;"&amp;S80)/SUM($S$6:$S$505)&lt;0.95,"B","C")))</f>
        <v/>
      </c>
    </row>
    <row r="81">
      <c r="A81" s="14" t="n"/>
      <c r="B81" s="14" t="n"/>
      <c r="C81" s="14" t="n"/>
      <c r="D81" s="15" t="n"/>
      <c r="E81" s="14" t="n"/>
      <c r="F81" s="14" t="n"/>
      <c r="G81" s="15" t="n"/>
      <c r="H81" s="16">
        <f>IF($B81="","",SUMIFS('Movimentações'!$D$6:$D$3005,'Movimentações'!$C$6:$C$3005,$B81,'Movimentações'!$B$6:$B$3005,"Compra"))</f>
        <v/>
      </c>
      <c r="I81" s="16">
        <f>IF($B81="","",SUMIFS('Movimentações'!$D$6:$D$3005,'Movimentações'!$C$6:$C$3005,$B81,'Movimentações'!$B$6:$B$3005,"Venda")-SUMIFS('Movimentações'!$D$6:$D$3005,'Movimentações'!$C$6:$C$3005,$B81,'Movimentações'!$B$6:$B$3005,"Devolução de venda"))</f>
        <v/>
      </c>
      <c r="J81" s="16">
        <f>IF($B81="","",SUMIFS('Movimentações'!$D$6:$D$3005,'Movimentações'!$C$6:$C$3005,$B81,'Movimentações'!$B$6:$B$3005,"Ajuste para mais")-SUMIFS('Movimentações'!$D$6:$D$3005,'Movimentações'!$C$6:$C$3005,$B81,'Movimentações'!$B$6:$B$3005,"Ajuste para menos"))</f>
        <v/>
      </c>
      <c r="K81" s="16">
        <f>IF($B81="","",N(F81)+H81-I81+J81)</f>
        <v/>
      </c>
      <c r="L81" s="17">
        <f>IF($B81="","",IF(N(F81)+H81=0,0,(N(F81)*N(G81)+SUMIFS('Movimentações'!$I$6:$I$3005,'Movimentações'!$C$6:$C$3005,$B81,'Movimentações'!$B$6:$B$3005,"Compra"))/(N(F81)+H81)))</f>
        <v/>
      </c>
      <c r="M81" s="17">
        <f>IF($B81="","",MAX(K81,0)*L81)</f>
        <v/>
      </c>
      <c r="N81" s="17">
        <f>IF(OR($B81="",N(D81)=0),"",D81-L81)</f>
        <v/>
      </c>
      <c r="O81" s="18">
        <f>IF(OR($B81="",N(D81)=0),"",(D81-L81)/D81)</f>
        <v/>
      </c>
      <c r="P81" s="19">
        <f>IF(OR($B81="",N(D81)=0,N(L81)=0),"",D81/L81)</f>
        <v/>
      </c>
      <c r="Q81" s="20">
        <f>IF($B81="","",SUMPRODUCT(MAX(('Movimentações'!$C$6:$C$3005=$B81)*('Movimentações'!$B$6:$B$3005="Venda")*'Movimentações'!$A$6:$A$3005)))</f>
        <v/>
      </c>
      <c r="R81" s="21">
        <f>IF($B81="","",IF(COUNTIF($B$6:$B$505,$B81)&gt;1,"Nome repetido",IF(K81&lt;=0,"Sem estoque",IF(K81&lt;=N(E81),"Repor",IF(TODAY()-MAX(Q81,SUMPRODUCT(MAX(('Movimentações'!$C$6:$C$3005=$B81)*('Movimentações'!$B$6:$B$3005="Compra")*'Movimentações'!$A$6:$A$3005)),'Comece aqui'!$C$6)&gt;60,"Parado","OK")))))</f>
        <v/>
      </c>
      <c r="S81" s="17">
        <f>IF($B81="","",SUMIFS('Movimentações'!$I$6:$I$3005,'Movimentações'!$C$6:$C$3005,$B81,'Movimentações'!$B$6:$B$3005,"Venda")-SUMIFS('Movimentações'!$I$6:$I$3005,'Movimentações'!$C$6:$C$3005,$B81,'Movimentações'!$B$6:$B$3005,"Devolução de venda"))</f>
        <v/>
      </c>
      <c r="T81" s="17">
        <f>IF($B81="","",SUMIFS('Movimentações'!$K$6:$K$3005,'Movimentações'!$C$6:$C$3005,$B81))</f>
        <v/>
      </c>
      <c r="U81" s="21">
        <f>IF(OR($B81="",N(S81)&lt;=0),"",IF(SUMIF($S$6:$S$505,"&gt;"&amp;S81)/SUM($S$6:$S$505)&lt;0.8,"A",IF(SUMIF($S$6:$S$505,"&gt;"&amp;S81)/SUM($S$6:$S$505)&lt;0.95,"B","C")))</f>
        <v/>
      </c>
    </row>
    <row r="82">
      <c r="A82" s="14" t="n"/>
      <c r="B82" s="14" t="n"/>
      <c r="C82" s="14" t="n"/>
      <c r="D82" s="15" t="n"/>
      <c r="E82" s="14" t="n"/>
      <c r="F82" s="14" t="n"/>
      <c r="G82" s="15" t="n"/>
      <c r="H82" s="16">
        <f>IF($B82="","",SUMIFS('Movimentações'!$D$6:$D$3005,'Movimentações'!$C$6:$C$3005,$B82,'Movimentações'!$B$6:$B$3005,"Compra"))</f>
        <v/>
      </c>
      <c r="I82" s="16">
        <f>IF($B82="","",SUMIFS('Movimentações'!$D$6:$D$3005,'Movimentações'!$C$6:$C$3005,$B82,'Movimentações'!$B$6:$B$3005,"Venda")-SUMIFS('Movimentações'!$D$6:$D$3005,'Movimentações'!$C$6:$C$3005,$B82,'Movimentações'!$B$6:$B$3005,"Devolução de venda"))</f>
        <v/>
      </c>
      <c r="J82" s="16">
        <f>IF($B82="","",SUMIFS('Movimentações'!$D$6:$D$3005,'Movimentações'!$C$6:$C$3005,$B82,'Movimentações'!$B$6:$B$3005,"Ajuste para mais")-SUMIFS('Movimentações'!$D$6:$D$3005,'Movimentações'!$C$6:$C$3005,$B82,'Movimentações'!$B$6:$B$3005,"Ajuste para menos"))</f>
        <v/>
      </c>
      <c r="K82" s="16">
        <f>IF($B82="","",N(F82)+H82-I82+J82)</f>
        <v/>
      </c>
      <c r="L82" s="17">
        <f>IF($B82="","",IF(N(F82)+H82=0,0,(N(F82)*N(G82)+SUMIFS('Movimentações'!$I$6:$I$3005,'Movimentações'!$C$6:$C$3005,$B82,'Movimentações'!$B$6:$B$3005,"Compra"))/(N(F82)+H82)))</f>
        <v/>
      </c>
      <c r="M82" s="17">
        <f>IF($B82="","",MAX(K82,0)*L82)</f>
        <v/>
      </c>
      <c r="N82" s="17">
        <f>IF(OR($B82="",N(D82)=0),"",D82-L82)</f>
        <v/>
      </c>
      <c r="O82" s="18">
        <f>IF(OR($B82="",N(D82)=0),"",(D82-L82)/D82)</f>
        <v/>
      </c>
      <c r="P82" s="19">
        <f>IF(OR($B82="",N(D82)=0,N(L82)=0),"",D82/L82)</f>
        <v/>
      </c>
      <c r="Q82" s="20">
        <f>IF($B82="","",SUMPRODUCT(MAX(('Movimentações'!$C$6:$C$3005=$B82)*('Movimentações'!$B$6:$B$3005="Venda")*'Movimentações'!$A$6:$A$3005)))</f>
        <v/>
      </c>
      <c r="R82" s="21">
        <f>IF($B82="","",IF(COUNTIF($B$6:$B$505,$B82)&gt;1,"Nome repetido",IF(K82&lt;=0,"Sem estoque",IF(K82&lt;=N(E82),"Repor",IF(TODAY()-MAX(Q82,SUMPRODUCT(MAX(('Movimentações'!$C$6:$C$3005=$B82)*('Movimentações'!$B$6:$B$3005="Compra")*'Movimentações'!$A$6:$A$3005)),'Comece aqui'!$C$6)&gt;60,"Parado","OK")))))</f>
        <v/>
      </c>
      <c r="S82" s="17">
        <f>IF($B82="","",SUMIFS('Movimentações'!$I$6:$I$3005,'Movimentações'!$C$6:$C$3005,$B82,'Movimentações'!$B$6:$B$3005,"Venda")-SUMIFS('Movimentações'!$I$6:$I$3005,'Movimentações'!$C$6:$C$3005,$B82,'Movimentações'!$B$6:$B$3005,"Devolução de venda"))</f>
        <v/>
      </c>
      <c r="T82" s="17">
        <f>IF($B82="","",SUMIFS('Movimentações'!$K$6:$K$3005,'Movimentações'!$C$6:$C$3005,$B82))</f>
        <v/>
      </c>
      <c r="U82" s="21">
        <f>IF(OR($B82="",N(S82)&lt;=0),"",IF(SUMIF($S$6:$S$505,"&gt;"&amp;S82)/SUM($S$6:$S$505)&lt;0.8,"A",IF(SUMIF($S$6:$S$505,"&gt;"&amp;S82)/SUM($S$6:$S$505)&lt;0.95,"B","C")))</f>
        <v/>
      </c>
    </row>
    <row r="83">
      <c r="A83" s="14" t="n"/>
      <c r="B83" s="14" t="n"/>
      <c r="C83" s="14" t="n"/>
      <c r="D83" s="15" t="n"/>
      <c r="E83" s="14" t="n"/>
      <c r="F83" s="14" t="n"/>
      <c r="G83" s="15" t="n"/>
      <c r="H83" s="16">
        <f>IF($B83="","",SUMIFS('Movimentações'!$D$6:$D$3005,'Movimentações'!$C$6:$C$3005,$B83,'Movimentações'!$B$6:$B$3005,"Compra"))</f>
        <v/>
      </c>
      <c r="I83" s="16">
        <f>IF($B83="","",SUMIFS('Movimentações'!$D$6:$D$3005,'Movimentações'!$C$6:$C$3005,$B83,'Movimentações'!$B$6:$B$3005,"Venda")-SUMIFS('Movimentações'!$D$6:$D$3005,'Movimentações'!$C$6:$C$3005,$B83,'Movimentações'!$B$6:$B$3005,"Devolução de venda"))</f>
        <v/>
      </c>
      <c r="J83" s="16">
        <f>IF($B83="","",SUMIFS('Movimentações'!$D$6:$D$3005,'Movimentações'!$C$6:$C$3005,$B83,'Movimentações'!$B$6:$B$3005,"Ajuste para mais")-SUMIFS('Movimentações'!$D$6:$D$3005,'Movimentações'!$C$6:$C$3005,$B83,'Movimentações'!$B$6:$B$3005,"Ajuste para menos"))</f>
        <v/>
      </c>
      <c r="K83" s="16">
        <f>IF($B83="","",N(F83)+H83-I83+J83)</f>
        <v/>
      </c>
      <c r="L83" s="17">
        <f>IF($B83="","",IF(N(F83)+H83=0,0,(N(F83)*N(G83)+SUMIFS('Movimentações'!$I$6:$I$3005,'Movimentações'!$C$6:$C$3005,$B83,'Movimentações'!$B$6:$B$3005,"Compra"))/(N(F83)+H83)))</f>
        <v/>
      </c>
      <c r="M83" s="17">
        <f>IF($B83="","",MAX(K83,0)*L83)</f>
        <v/>
      </c>
      <c r="N83" s="17">
        <f>IF(OR($B83="",N(D83)=0),"",D83-L83)</f>
        <v/>
      </c>
      <c r="O83" s="18">
        <f>IF(OR($B83="",N(D83)=0),"",(D83-L83)/D83)</f>
        <v/>
      </c>
      <c r="P83" s="19">
        <f>IF(OR($B83="",N(D83)=0,N(L83)=0),"",D83/L83)</f>
        <v/>
      </c>
      <c r="Q83" s="20">
        <f>IF($B83="","",SUMPRODUCT(MAX(('Movimentações'!$C$6:$C$3005=$B83)*('Movimentações'!$B$6:$B$3005="Venda")*'Movimentações'!$A$6:$A$3005)))</f>
        <v/>
      </c>
      <c r="R83" s="21">
        <f>IF($B83="","",IF(COUNTIF($B$6:$B$505,$B83)&gt;1,"Nome repetido",IF(K83&lt;=0,"Sem estoque",IF(K83&lt;=N(E83),"Repor",IF(TODAY()-MAX(Q83,SUMPRODUCT(MAX(('Movimentações'!$C$6:$C$3005=$B83)*('Movimentações'!$B$6:$B$3005="Compra")*'Movimentações'!$A$6:$A$3005)),'Comece aqui'!$C$6)&gt;60,"Parado","OK")))))</f>
        <v/>
      </c>
      <c r="S83" s="17">
        <f>IF($B83="","",SUMIFS('Movimentações'!$I$6:$I$3005,'Movimentações'!$C$6:$C$3005,$B83,'Movimentações'!$B$6:$B$3005,"Venda")-SUMIFS('Movimentações'!$I$6:$I$3005,'Movimentações'!$C$6:$C$3005,$B83,'Movimentações'!$B$6:$B$3005,"Devolução de venda"))</f>
        <v/>
      </c>
      <c r="T83" s="17">
        <f>IF($B83="","",SUMIFS('Movimentações'!$K$6:$K$3005,'Movimentações'!$C$6:$C$3005,$B83))</f>
        <v/>
      </c>
      <c r="U83" s="21">
        <f>IF(OR($B83="",N(S83)&lt;=0),"",IF(SUMIF($S$6:$S$505,"&gt;"&amp;S83)/SUM($S$6:$S$505)&lt;0.8,"A",IF(SUMIF($S$6:$S$505,"&gt;"&amp;S83)/SUM($S$6:$S$505)&lt;0.95,"B","C")))</f>
        <v/>
      </c>
    </row>
    <row r="84">
      <c r="A84" s="14" t="n"/>
      <c r="B84" s="14" t="n"/>
      <c r="C84" s="14" t="n"/>
      <c r="D84" s="15" t="n"/>
      <c r="E84" s="14" t="n"/>
      <c r="F84" s="14" t="n"/>
      <c r="G84" s="15" t="n"/>
      <c r="H84" s="16">
        <f>IF($B84="","",SUMIFS('Movimentações'!$D$6:$D$3005,'Movimentações'!$C$6:$C$3005,$B84,'Movimentações'!$B$6:$B$3005,"Compra"))</f>
        <v/>
      </c>
      <c r="I84" s="16">
        <f>IF($B84="","",SUMIFS('Movimentações'!$D$6:$D$3005,'Movimentações'!$C$6:$C$3005,$B84,'Movimentações'!$B$6:$B$3005,"Venda")-SUMIFS('Movimentações'!$D$6:$D$3005,'Movimentações'!$C$6:$C$3005,$B84,'Movimentações'!$B$6:$B$3005,"Devolução de venda"))</f>
        <v/>
      </c>
      <c r="J84" s="16">
        <f>IF($B84="","",SUMIFS('Movimentações'!$D$6:$D$3005,'Movimentações'!$C$6:$C$3005,$B84,'Movimentações'!$B$6:$B$3005,"Ajuste para mais")-SUMIFS('Movimentações'!$D$6:$D$3005,'Movimentações'!$C$6:$C$3005,$B84,'Movimentações'!$B$6:$B$3005,"Ajuste para menos"))</f>
        <v/>
      </c>
      <c r="K84" s="16">
        <f>IF($B84="","",N(F84)+H84-I84+J84)</f>
        <v/>
      </c>
      <c r="L84" s="17">
        <f>IF($B84="","",IF(N(F84)+H84=0,0,(N(F84)*N(G84)+SUMIFS('Movimentações'!$I$6:$I$3005,'Movimentações'!$C$6:$C$3005,$B84,'Movimentações'!$B$6:$B$3005,"Compra"))/(N(F84)+H84)))</f>
        <v/>
      </c>
      <c r="M84" s="17">
        <f>IF($B84="","",MAX(K84,0)*L84)</f>
        <v/>
      </c>
      <c r="N84" s="17">
        <f>IF(OR($B84="",N(D84)=0),"",D84-L84)</f>
        <v/>
      </c>
      <c r="O84" s="18">
        <f>IF(OR($B84="",N(D84)=0),"",(D84-L84)/D84)</f>
        <v/>
      </c>
      <c r="P84" s="19">
        <f>IF(OR($B84="",N(D84)=0,N(L84)=0),"",D84/L84)</f>
        <v/>
      </c>
      <c r="Q84" s="20">
        <f>IF($B84="","",SUMPRODUCT(MAX(('Movimentações'!$C$6:$C$3005=$B84)*('Movimentações'!$B$6:$B$3005="Venda")*'Movimentações'!$A$6:$A$3005)))</f>
        <v/>
      </c>
      <c r="R84" s="21">
        <f>IF($B84="","",IF(COUNTIF($B$6:$B$505,$B84)&gt;1,"Nome repetido",IF(K84&lt;=0,"Sem estoque",IF(K84&lt;=N(E84),"Repor",IF(TODAY()-MAX(Q84,SUMPRODUCT(MAX(('Movimentações'!$C$6:$C$3005=$B84)*('Movimentações'!$B$6:$B$3005="Compra")*'Movimentações'!$A$6:$A$3005)),'Comece aqui'!$C$6)&gt;60,"Parado","OK")))))</f>
        <v/>
      </c>
      <c r="S84" s="17">
        <f>IF($B84="","",SUMIFS('Movimentações'!$I$6:$I$3005,'Movimentações'!$C$6:$C$3005,$B84,'Movimentações'!$B$6:$B$3005,"Venda")-SUMIFS('Movimentações'!$I$6:$I$3005,'Movimentações'!$C$6:$C$3005,$B84,'Movimentações'!$B$6:$B$3005,"Devolução de venda"))</f>
        <v/>
      </c>
      <c r="T84" s="17">
        <f>IF($B84="","",SUMIFS('Movimentações'!$K$6:$K$3005,'Movimentações'!$C$6:$C$3005,$B84))</f>
        <v/>
      </c>
      <c r="U84" s="21">
        <f>IF(OR($B84="",N(S84)&lt;=0),"",IF(SUMIF($S$6:$S$505,"&gt;"&amp;S84)/SUM($S$6:$S$505)&lt;0.8,"A",IF(SUMIF($S$6:$S$505,"&gt;"&amp;S84)/SUM($S$6:$S$505)&lt;0.95,"B","C")))</f>
        <v/>
      </c>
    </row>
    <row r="85">
      <c r="A85" s="14" t="n"/>
      <c r="B85" s="14" t="n"/>
      <c r="C85" s="14" t="n"/>
      <c r="D85" s="15" t="n"/>
      <c r="E85" s="14" t="n"/>
      <c r="F85" s="14" t="n"/>
      <c r="G85" s="15" t="n"/>
      <c r="H85" s="16">
        <f>IF($B85="","",SUMIFS('Movimentações'!$D$6:$D$3005,'Movimentações'!$C$6:$C$3005,$B85,'Movimentações'!$B$6:$B$3005,"Compra"))</f>
        <v/>
      </c>
      <c r="I85" s="16">
        <f>IF($B85="","",SUMIFS('Movimentações'!$D$6:$D$3005,'Movimentações'!$C$6:$C$3005,$B85,'Movimentações'!$B$6:$B$3005,"Venda")-SUMIFS('Movimentações'!$D$6:$D$3005,'Movimentações'!$C$6:$C$3005,$B85,'Movimentações'!$B$6:$B$3005,"Devolução de venda"))</f>
        <v/>
      </c>
      <c r="J85" s="16">
        <f>IF($B85="","",SUMIFS('Movimentações'!$D$6:$D$3005,'Movimentações'!$C$6:$C$3005,$B85,'Movimentações'!$B$6:$B$3005,"Ajuste para mais")-SUMIFS('Movimentações'!$D$6:$D$3005,'Movimentações'!$C$6:$C$3005,$B85,'Movimentações'!$B$6:$B$3005,"Ajuste para menos"))</f>
        <v/>
      </c>
      <c r="K85" s="16">
        <f>IF($B85="","",N(F85)+H85-I85+J85)</f>
        <v/>
      </c>
      <c r="L85" s="17">
        <f>IF($B85="","",IF(N(F85)+H85=0,0,(N(F85)*N(G85)+SUMIFS('Movimentações'!$I$6:$I$3005,'Movimentações'!$C$6:$C$3005,$B85,'Movimentações'!$B$6:$B$3005,"Compra"))/(N(F85)+H85)))</f>
        <v/>
      </c>
      <c r="M85" s="17">
        <f>IF($B85="","",MAX(K85,0)*L85)</f>
        <v/>
      </c>
      <c r="N85" s="17">
        <f>IF(OR($B85="",N(D85)=0),"",D85-L85)</f>
        <v/>
      </c>
      <c r="O85" s="18">
        <f>IF(OR($B85="",N(D85)=0),"",(D85-L85)/D85)</f>
        <v/>
      </c>
      <c r="P85" s="19">
        <f>IF(OR($B85="",N(D85)=0,N(L85)=0),"",D85/L85)</f>
        <v/>
      </c>
      <c r="Q85" s="20">
        <f>IF($B85="","",SUMPRODUCT(MAX(('Movimentações'!$C$6:$C$3005=$B85)*('Movimentações'!$B$6:$B$3005="Venda")*'Movimentações'!$A$6:$A$3005)))</f>
        <v/>
      </c>
      <c r="R85" s="21">
        <f>IF($B85="","",IF(COUNTIF($B$6:$B$505,$B85)&gt;1,"Nome repetido",IF(K85&lt;=0,"Sem estoque",IF(K85&lt;=N(E85),"Repor",IF(TODAY()-MAX(Q85,SUMPRODUCT(MAX(('Movimentações'!$C$6:$C$3005=$B85)*('Movimentações'!$B$6:$B$3005="Compra")*'Movimentações'!$A$6:$A$3005)),'Comece aqui'!$C$6)&gt;60,"Parado","OK")))))</f>
        <v/>
      </c>
      <c r="S85" s="17">
        <f>IF($B85="","",SUMIFS('Movimentações'!$I$6:$I$3005,'Movimentações'!$C$6:$C$3005,$B85,'Movimentações'!$B$6:$B$3005,"Venda")-SUMIFS('Movimentações'!$I$6:$I$3005,'Movimentações'!$C$6:$C$3005,$B85,'Movimentações'!$B$6:$B$3005,"Devolução de venda"))</f>
        <v/>
      </c>
      <c r="T85" s="17">
        <f>IF($B85="","",SUMIFS('Movimentações'!$K$6:$K$3005,'Movimentações'!$C$6:$C$3005,$B85))</f>
        <v/>
      </c>
      <c r="U85" s="21">
        <f>IF(OR($B85="",N(S85)&lt;=0),"",IF(SUMIF($S$6:$S$505,"&gt;"&amp;S85)/SUM($S$6:$S$505)&lt;0.8,"A",IF(SUMIF($S$6:$S$505,"&gt;"&amp;S85)/SUM($S$6:$S$505)&lt;0.95,"B","C")))</f>
        <v/>
      </c>
    </row>
    <row r="86">
      <c r="A86" s="14" t="n"/>
      <c r="B86" s="14" t="n"/>
      <c r="C86" s="14" t="n"/>
      <c r="D86" s="15" t="n"/>
      <c r="E86" s="14" t="n"/>
      <c r="F86" s="14" t="n"/>
      <c r="G86" s="15" t="n"/>
      <c r="H86" s="16">
        <f>IF($B86="","",SUMIFS('Movimentações'!$D$6:$D$3005,'Movimentações'!$C$6:$C$3005,$B86,'Movimentações'!$B$6:$B$3005,"Compra"))</f>
        <v/>
      </c>
      <c r="I86" s="16">
        <f>IF($B86="","",SUMIFS('Movimentações'!$D$6:$D$3005,'Movimentações'!$C$6:$C$3005,$B86,'Movimentações'!$B$6:$B$3005,"Venda")-SUMIFS('Movimentações'!$D$6:$D$3005,'Movimentações'!$C$6:$C$3005,$B86,'Movimentações'!$B$6:$B$3005,"Devolução de venda"))</f>
        <v/>
      </c>
      <c r="J86" s="16">
        <f>IF($B86="","",SUMIFS('Movimentações'!$D$6:$D$3005,'Movimentações'!$C$6:$C$3005,$B86,'Movimentações'!$B$6:$B$3005,"Ajuste para mais")-SUMIFS('Movimentações'!$D$6:$D$3005,'Movimentações'!$C$6:$C$3005,$B86,'Movimentações'!$B$6:$B$3005,"Ajuste para menos"))</f>
        <v/>
      </c>
      <c r="K86" s="16">
        <f>IF($B86="","",N(F86)+H86-I86+J86)</f>
        <v/>
      </c>
      <c r="L86" s="17">
        <f>IF($B86="","",IF(N(F86)+H86=0,0,(N(F86)*N(G86)+SUMIFS('Movimentações'!$I$6:$I$3005,'Movimentações'!$C$6:$C$3005,$B86,'Movimentações'!$B$6:$B$3005,"Compra"))/(N(F86)+H86)))</f>
        <v/>
      </c>
      <c r="M86" s="17">
        <f>IF($B86="","",MAX(K86,0)*L86)</f>
        <v/>
      </c>
      <c r="N86" s="17">
        <f>IF(OR($B86="",N(D86)=0),"",D86-L86)</f>
        <v/>
      </c>
      <c r="O86" s="18">
        <f>IF(OR($B86="",N(D86)=0),"",(D86-L86)/D86)</f>
        <v/>
      </c>
      <c r="P86" s="19">
        <f>IF(OR($B86="",N(D86)=0,N(L86)=0),"",D86/L86)</f>
        <v/>
      </c>
      <c r="Q86" s="20">
        <f>IF($B86="","",SUMPRODUCT(MAX(('Movimentações'!$C$6:$C$3005=$B86)*('Movimentações'!$B$6:$B$3005="Venda")*'Movimentações'!$A$6:$A$3005)))</f>
        <v/>
      </c>
      <c r="R86" s="21">
        <f>IF($B86="","",IF(COUNTIF($B$6:$B$505,$B86)&gt;1,"Nome repetido",IF(K86&lt;=0,"Sem estoque",IF(K86&lt;=N(E86),"Repor",IF(TODAY()-MAX(Q86,SUMPRODUCT(MAX(('Movimentações'!$C$6:$C$3005=$B86)*('Movimentações'!$B$6:$B$3005="Compra")*'Movimentações'!$A$6:$A$3005)),'Comece aqui'!$C$6)&gt;60,"Parado","OK")))))</f>
        <v/>
      </c>
      <c r="S86" s="17">
        <f>IF($B86="","",SUMIFS('Movimentações'!$I$6:$I$3005,'Movimentações'!$C$6:$C$3005,$B86,'Movimentações'!$B$6:$B$3005,"Venda")-SUMIFS('Movimentações'!$I$6:$I$3005,'Movimentações'!$C$6:$C$3005,$B86,'Movimentações'!$B$6:$B$3005,"Devolução de venda"))</f>
        <v/>
      </c>
      <c r="T86" s="17">
        <f>IF($B86="","",SUMIFS('Movimentações'!$K$6:$K$3005,'Movimentações'!$C$6:$C$3005,$B86))</f>
        <v/>
      </c>
      <c r="U86" s="21">
        <f>IF(OR($B86="",N(S86)&lt;=0),"",IF(SUMIF($S$6:$S$505,"&gt;"&amp;S86)/SUM($S$6:$S$505)&lt;0.8,"A",IF(SUMIF($S$6:$S$505,"&gt;"&amp;S86)/SUM($S$6:$S$505)&lt;0.95,"B","C")))</f>
        <v/>
      </c>
    </row>
    <row r="87">
      <c r="A87" s="14" t="n"/>
      <c r="B87" s="14" t="n"/>
      <c r="C87" s="14" t="n"/>
      <c r="D87" s="15" t="n"/>
      <c r="E87" s="14" t="n"/>
      <c r="F87" s="14" t="n"/>
      <c r="G87" s="15" t="n"/>
      <c r="H87" s="16">
        <f>IF($B87="","",SUMIFS('Movimentações'!$D$6:$D$3005,'Movimentações'!$C$6:$C$3005,$B87,'Movimentações'!$B$6:$B$3005,"Compra"))</f>
        <v/>
      </c>
      <c r="I87" s="16">
        <f>IF($B87="","",SUMIFS('Movimentações'!$D$6:$D$3005,'Movimentações'!$C$6:$C$3005,$B87,'Movimentações'!$B$6:$B$3005,"Venda")-SUMIFS('Movimentações'!$D$6:$D$3005,'Movimentações'!$C$6:$C$3005,$B87,'Movimentações'!$B$6:$B$3005,"Devolução de venda"))</f>
        <v/>
      </c>
      <c r="J87" s="16">
        <f>IF($B87="","",SUMIFS('Movimentações'!$D$6:$D$3005,'Movimentações'!$C$6:$C$3005,$B87,'Movimentações'!$B$6:$B$3005,"Ajuste para mais")-SUMIFS('Movimentações'!$D$6:$D$3005,'Movimentações'!$C$6:$C$3005,$B87,'Movimentações'!$B$6:$B$3005,"Ajuste para menos"))</f>
        <v/>
      </c>
      <c r="K87" s="16">
        <f>IF($B87="","",N(F87)+H87-I87+J87)</f>
        <v/>
      </c>
      <c r="L87" s="17">
        <f>IF($B87="","",IF(N(F87)+H87=0,0,(N(F87)*N(G87)+SUMIFS('Movimentações'!$I$6:$I$3005,'Movimentações'!$C$6:$C$3005,$B87,'Movimentações'!$B$6:$B$3005,"Compra"))/(N(F87)+H87)))</f>
        <v/>
      </c>
      <c r="M87" s="17">
        <f>IF($B87="","",MAX(K87,0)*L87)</f>
        <v/>
      </c>
      <c r="N87" s="17">
        <f>IF(OR($B87="",N(D87)=0),"",D87-L87)</f>
        <v/>
      </c>
      <c r="O87" s="18">
        <f>IF(OR($B87="",N(D87)=0),"",(D87-L87)/D87)</f>
        <v/>
      </c>
      <c r="P87" s="19">
        <f>IF(OR($B87="",N(D87)=0,N(L87)=0),"",D87/L87)</f>
        <v/>
      </c>
      <c r="Q87" s="20">
        <f>IF($B87="","",SUMPRODUCT(MAX(('Movimentações'!$C$6:$C$3005=$B87)*('Movimentações'!$B$6:$B$3005="Venda")*'Movimentações'!$A$6:$A$3005)))</f>
        <v/>
      </c>
      <c r="R87" s="21">
        <f>IF($B87="","",IF(COUNTIF($B$6:$B$505,$B87)&gt;1,"Nome repetido",IF(K87&lt;=0,"Sem estoque",IF(K87&lt;=N(E87),"Repor",IF(TODAY()-MAX(Q87,SUMPRODUCT(MAX(('Movimentações'!$C$6:$C$3005=$B87)*('Movimentações'!$B$6:$B$3005="Compra")*'Movimentações'!$A$6:$A$3005)),'Comece aqui'!$C$6)&gt;60,"Parado","OK")))))</f>
        <v/>
      </c>
      <c r="S87" s="17">
        <f>IF($B87="","",SUMIFS('Movimentações'!$I$6:$I$3005,'Movimentações'!$C$6:$C$3005,$B87,'Movimentações'!$B$6:$B$3005,"Venda")-SUMIFS('Movimentações'!$I$6:$I$3005,'Movimentações'!$C$6:$C$3005,$B87,'Movimentações'!$B$6:$B$3005,"Devolução de venda"))</f>
        <v/>
      </c>
      <c r="T87" s="17">
        <f>IF($B87="","",SUMIFS('Movimentações'!$K$6:$K$3005,'Movimentações'!$C$6:$C$3005,$B87))</f>
        <v/>
      </c>
      <c r="U87" s="21">
        <f>IF(OR($B87="",N(S87)&lt;=0),"",IF(SUMIF($S$6:$S$505,"&gt;"&amp;S87)/SUM($S$6:$S$505)&lt;0.8,"A",IF(SUMIF($S$6:$S$505,"&gt;"&amp;S87)/SUM($S$6:$S$505)&lt;0.95,"B","C")))</f>
        <v/>
      </c>
    </row>
    <row r="88">
      <c r="A88" s="14" t="n"/>
      <c r="B88" s="14" t="n"/>
      <c r="C88" s="14" t="n"/>
      <c r="D88" s="15" t="n"/>
      <c r="E88" s="14" t="n"/>
      <c r="F88" s="14" t="n"/>
      <c r="G88" s="15" t="n"/>
      <c r="H88" s="16">
        <f>IF($B88="","",SUMIFS('Movimentações'!$D$6:$D$3005,'Movimentações'!$C$6:$C$3005,$B88,'Movimentações'!$B$6:$B$3005,"Compra"))</f>
        <v/>
      </c>
      <c r="I88" s="16">
        <f>IF($B88="","",SUMIFS('Movimentações'!$D$6:$D$3005,'Movimentações'!$C$6:$C$3005,$B88,'Movimentações'!$B$6:$B$3005,"Venda")-SUMIFS('Movimentações'!$D$6:$D$3005,'Movimentações'!$C$6:$C$3005,$B88,'Movimentações'!$B$6:$B$3005,"Devolução de venda"))</f>
        <v/>
      </c>
      <c r="J88" s="16">
        <f>IF($B88="","",SUMIFS('Movimentações'!$D$6:$D$3005,'Movimentações'!$C$6:$C$3005,$B88,'Movimentações'!$B$6:$B$3005,"Ajuste para mais")-SUMIFS('Movimentações'!$D$6:$D$3005,'Movimentações'!$C$6:$C$3005,$B88,'Movimentações'!$B$6:$B$3005,"Ajuste para menos"))</f>
        <v/>
      </c>
      <c r="K88" s="16">
        <f>IF($B88="","",N(F88)+H88-I88+J88)</f>
        <v/>
      </c>
      <c r="L88" s="17">
        <f>IF($B88="","",IF(N(F88)+H88=0,0,(N(F88)*N(G88)+SUMIFS('Movimentações'!$I$6:$I$3005,'Movimentações'!$C$6:$C$3005,$B88,'Movimentações'!$B$6:$B$3005,"Compra"))/(N(F88)+H88)))</f>
        <v/>
      </c>
      <c r="M88" s="17">
        <f>IF($B88="","",MAX(K88,0)*L88)</f>
        <v/>
      </c>
      <c r="N88" s="17">
        <f>IF(OR($B88="",N(D88)=0),"",D88-L88)</f>
        <v/>
      </c>
      <c r="O88" s="18">
        <f>IF(OR($B88="",N(D88)=0),"",(D88-L88)/D88)</f>
        <v/>
      </c>
      <c r="P88" s="19">
        <f>IF(OR($B88="",N(D88)=0,N(L88)=0),"",D88/L88)</f>
        <v/>
      </c>
      <c r="Q88" s="20">
        <f>IF($B88="","",SUMPRODUCT(MAX(('Movimentações'!$C$6:$C$3005=$B88)*('Movimentações'!$B$6:$B$3005="Venda")*'Movimentações'!$A$6:$A$3005)))</f>
        <v/>
      </c>
      <c r="R88" s="21">
        <f>IF($B88="","",IF(COUNTIF($B$6:$B$505,$B88)&gt;1,"Nome repetido",IF(K88&lt;=0,"Sem estoque",IF(K88&lt;=N(E88),"Repor",IF(TODAY()-MAX(Q88,SUMPRODUCT(MAX(('Movimentações'!$C$6:$C$3005=$B88)*('Movimentações'!$B$6:$B$3005="Compra")*'Movimentações'!$A$6:$A$3005)),'Comece aqui'!$C$6)&gt;60,"Parado","OK")))))</f>
        <v/>
      </c>
      <c r="S88" s="17">
        <f>IF($B88="","",SUMIFS('Movimentações'!$I$6:$I$3005,'Movimentações'!$C$6:$C$3005,$B88,'Movimentações'!$B$6:$B$3005,"Venda")-SUMIFS('Movimentações'!$I$6:$I$3005,'Movimentações'!$C$6:$C$3005,$B88,'Movimentações'!$B$6:$B$3005,"Devolução de venda"))</f>
        <v/>
      </c>
      <c r="T88" s="17">
        <f>IF($B88="","",SUMIFS('Movimentações'!$K$6:$K$3005,'Movimentações'!$C$6:$C$3005,$B88))</f>
        <v/>
      </c>
      <c r="U88" s="21">
        <f>IF(OR($B88="",N(S88)&lt;=0),"",IF(SUMIF($S$6:$S$505,"&gt;"&amp;S88)/SUM($S$6:$S$505)&lt;0.8,"A",IF(SUMIF($S$6:$S$505,"&gt;"&amp;S88)/SUM($S$6:$S$505)&lt;0.95,"B","C")))</f>
        <v/>
      </c>
    </row>
    <row r="89">
      <c r="A89" s="14" t="n"/>
      <c r="B89" s="14" t="n"/>
      <c r="C89" s="14" t="n"/>
      <c r="D89" s="15" t="n"/>
      <c r="E89" s="14" t="n"/>
      <c r="F89" s="14" t="n"/>
      <c r="G89" s="15" t="n"/>
      <c r="H89" s="16">
        <f>IF($B89="","",SUMIFS('Movimentações'!$D$6:$D$3005,'Movimentações'!$C$6:$C$3005,$B89,'Movimentações'!$B$6:$B$3005,"Compra"))</f>
        <v/>
      </c>
      <c r="I89" s="16">
        <f>IF($B89="","",SUMIFS('Movimentações'!$D$6:$D$3005,'Movimentações'!$C$6:$C$3005,$B89,'Movimentações'!$B$6:$B$3005,"Venda")-SUMIFS('Movimentações'!$D$6:$D$3005,'Movimentações'!$C$6:$C$3005,$B89,'Movimentações'!$B$6:$B$3005,"Devolução de venda"))</f>
        <v/>
      </c>
      <c r="J89" s="16">
        <f>IF($B89="","",SUMIFS('Movimentações'!$D$6:$D$3005,'Movimentações'!$C$6:$C$3005,$B89,'Movimentações'!$B$6:$B$3005,"Ajuste para mais")-SUMIFS('Movimentações'!$D$6:$D$3005,'Movimentações'!$C$6:$C$3005,$B89,'Movimentações'!$B$6:$B$3005,"Ajuste para menos"))</f>
        <v/>
      </c>
      <c r="K89" s="16">
        <f>IF($B89="","",N(F89)+H89-I89+J89)</f>
        <v/>
      </c>
      <c r="L89" s="17">
        <f>IF($B89="","",IF(N(F89)+H89=0,0,(N(F89)*N(G89)+SUMIFS('Movimentações'!$I$6:$I$3005,'Movimentações'!$C$6:$C$3005,$B89,'Movimentações'!$B$6:$B$3005,"Compra"))/(N(F89)+H89)))</f>
        <v/>
      </c>
      <c r="M89" s="17">
        <f>IF($B89="","",MAX(K89,0)*L89)</f>
        <v/>
      </c>
      <c r="N89" s="17">
        <f>IF(OR($B89="",N(D89)=0),"",D89-L89)</f>
        <v/>
      </c>
      <c r="O89" s="18">
        <f>IF(OR($B89="",N(D89)=0),"",(D89-L89)/D89)</f>
        <v/>
      </c>
      <c r="P89" s="19">
        <f>IF(OR($B89="",N(D89)=0,N(L89)=0),"",D89/L89)</f>
        <v/>
      </c>
      <c r="Q89" s="20">
        <f>IF($B89="","",SUMPRODUCT(MAX(('Movimentações'!$C$6:$C$3005=$B89)*('Movimentações'!$B$6:$B$3005="Venda")*'Movimentações'!$A$6:$A$3005)))</f>
        <v/>
      </c>
      <c r="R89" s="21">
        <f>IF($B89="","",IF(COUNTIF($B$6:$B$505,$B89)&gt;1,"Nome repetido",IF(K89&lt;=0,"Sem estoque",IF(K89&lt;=N(E89),"Repor",IF(TODAY()-MAX(Q89,SUMPRODUCT(MAX(('Movimentações'!$C$6:$C$3005=$B89)*('Movimentações'!$B$6:$B$3005="Compra")*'Movimentações'!$A$6:$A$3005)),'Comece aqui'!$C$6)&gt;60,"Parado","OK")))))</f>
        <v/>
      </c>
      <c r="S89" s="17">
        <f>IF($B89="","",SUMIFS('Movimentações'!$I$6:$I$3005,'Movimentações'!$C$6:$C$3005,$B89,'Movimentações'!$B$6:$B$3005,"Venda")-SUMIFS('Movimentações'!$I$6:$I$3005,'Movimentações'!$C$6:$C$3005,$B89,'Movimentações'!$B$6:$B$3005,"Devolução de venda"))</f>
        <v/>
      </c>
      <c r="T89" s="17">
        <f>IF($B89="","",SUMIFS('Movimentações'!$K$6:$K$3005,'Movimentações'!$C$6:$C$3005,$B89))</f>
        <v/>
      </c>
      <c r="U89" s="21">
        <f>IF(OR($B89="",N(S89)&lt;=0),"",IF(SUMIF($S$6:$S$505,"&gt;"&amp;S89)/SUM($S$6:$S$505)&lt;0.8,"A",IF(SUMIF($S$6:$S$505,"&gt;"&amp;S89)/SUM($S$6:$S$505)&lt;0.95,"B","C")))</f>
        <v/>
      </c>
    </row>
    <row r="90">
      <c r="A90" s="14" t="n"/>
      <c r="B90" s="14" t="n"/>
      <c r="C90" s="14" t="n"/>
      <c r="D90" s="15" t="n"/>
      <c r="E90" s="14" t="n"/>
      <c r="F90" s="14" t="n"/>
      <c r="G90" s="15" t="n"/>
      <c r="H90" s="16">
        <f>IF($B90="","",SUMIFS('Movimentações'!$D$6:$D$3005,'Movimentações'!$C$6:$C$3005,$B90,'Movimentações'!$B$6:$B$3005,"Compra"))</f>
        <v/>
      </c>
      <c r="I90" s="16">
        <f>IF($B90="","",SUMIFS('Movimentações'!$D$6:$D$3005,'Movimentações'!$C$6:$C$3005,$B90,'Movimentações'!$B$6:$B$3005,"Venda")-SUMIFS('Movimentações'!$D$6:$D$3005,'Movimentações'!$C$6:$C$3005,$B90,'Movimentações'!$B$6:$B$3005,"Devolução de venda"))</f>
        <v/>
      </c>
      <c r="J90" s="16">
        <f>IF($B90="","",SUMIFS('Movimentações'!$D$6:$D$3005,'Movimentações'!$C$6:$C$3005,$B90,'Movimentações'!$B$6:$B$3005,"Ajuste para mais")-SUMIFS('Movimentações'!$D$6:$D$3005,'Movimentações'!$C$6:$C$3005,$B90,'Movimentações'!$B$6:$B$3005,"Ajuste para menos"))</f>
        <v/>
      </c>
      <c r="K90" s="16">
        <f>IF($B90="","",N(F90)+H90-I90+J90)</f>
        <v/>
      </c>
      <c r="L90" s="17">
        <f>IF($B90="","",IF(N(F90)+H90=0,0,(N(F90)*N(G90)+SUMIFS('Movimentações'!$I$6:$I$3005,'Movimentações'!$C$6:$C$3005,$B90,'Movimentações'!$B$6:$B$3005,"Compra"))/(N(F90)+H90)))</f>
        <v/>
      </c>
      <c r="M90" s="17">
        <f>IF($B90="","",MAX(K90,0)*L90)</f>
        <v/>
      </c>
      <c r="N90" s="17">
        <f>IF(OR($B90="",N(D90)=0),"",D90-L90)</f>
        <v/>
      </c>
      <c r="O90" s="18">
        <f>IF(OR($B90="",N(D90)=0),"",(D90-L90)/D90)</f>
        <v/>
      </c>
      <c r="P90" s="19">
        <f>IF(OR($B90="",N(D90)=0,N(L90)=0),"",D90/L90)</f>
        <v/>
      </c>
      <c r="Q90" s="20">
        <f>IF($B90="","",SUMPRODUCT(MAX(('Movimentações'!$C$6:$C$3005=$B90)*('Movimentações'!$B$6:$B$3005="Venda")*'Movimentações'!$A$6:$A$3005)))</f>
        <v/>
      </c>
      <c r="R90" s="21">
        <f>IF($B90="","",IF(COUNTIF($B$6:$B$505,$B90)&gt;1,"Nome repetido",IF(K90&lt;=0,"Sem estoque",IF(K90&lt;=N(E90),"Repor",IF(TODAY()-MAX(Q90,SUMPRODUCT(MAX(('Movimentações'!$C$6:$C$3005=$B90)*('Movimentações'!$B$6:$B$3005="Compra")*'Movimentações'!$A$6:$A$3005)),'Comece aqui'!$C$6)&gt;60,"Parado","OK")))))</f>
        <v/>
      </c>
      <c r="S90" s="17">
        <f>IF($B90="","",SUMIFS('Movimentações'!$I$6:$I$3005,'Movimentações'!$C$6:$C$3005,$B90,'Movimentações'!$B$6:$B$3005,"Venda")-SUMIFS('Movimentações'!$I$6:$I$3005,'Movimentações'!$C$6:$C$3005,$B90,'Movimentações'!$B$6:$B$3005,"Devolução de venda"))</f>
        <v/>
      </c>
      <c r="T90" s="17">
        <f>IF($B90="","",SUMIFS('Movimentações'!$K$6:$K$3005,'Movimentações'!$C$6:$C$3005,$B90))</f>
        <v/>
      </c>
      <c r="U90" s="21">
        <f>IF(OR($B90="",N(S90)&lt;=0),"",IF(SUMIF($S$6:$S$505,"&gt;"&amp;S90)/SUM($S$6:$S$505)&lt;0.8,"A",IF(SUMIF($S$6:$S$505,"&gt;"&amp;S90)/SUM($S$6:$S$505)&lt;0.95,"B","C")))</f>
        <v/>
      </c>
    </row>
    <row r="91">
      <c r="A91" s="14" t="n"/>
      <c r="B91" s="14" t="n"/>
      <c r="C91" s="14" t="n"/>
      <c r="D91" s="15" t="n"/>
      <c r="E91" s="14" t="n"/>
      <c r="F91" s="14" t="n"/>
      <c r="G91" s="15" t="n"/>
      <c r="H91" s="16">
        <f>IF($B91="","",SUMIFS('Movimentações'!$D$6:$D$3005,'Movimentações'!$C$6:$C$3005,$B91,'Movimentações'!$B$6:$B$3005,"Compra"))</f>
        <v/>
      </c>
      <c r="I91" s="16">
        <f>IF($B91="","",SUMIFS('Movimentações'!$D$6:$D$3005,'Movimentações'!$C$6:$C$3005,$B91,'Movimentações'!$B$6:$B$3005,"Venda")-SUMIFS('Movimentações'!$D$6:$D$3005,'Movimentações'!$C$6:$C$3005,$B91,'Movimentações'!$B$6:$B$3005,"Devolução de venda"))</f>
        <v/>
      </c>
      <c r="J91" s="16">
        <f>IF($B91="","",SUMIFS('Movimentações'!$D$6:$D$3005,'Movimentações'!$C$6:$C$3005,$B91,'Movimentações'!$B$6:$B$3005,"Ajuste para mais")-SUMIFS('Movimentações'!$D$6:$D$3005,'Movimentações'!$C$6:$C$3005,$B91,'Movimentações'!$B$6:$B$3005,"Ajuste para menos"))</f>
        <v/>
      </c>
      <c r="K91" s="16">
        <f>IF($B91="","",N(F91)+H91-I91+J91)</f>
        <v/>
      </c>
      <c r="L91" s="17">
        <f>IF($B91="","",IF(N(F91)+H91=0,0,(N(F91)*N(G91)+SUMIFS('Movimentações'!$I$6:$I$3005,'Movimentações'!$C$6:$C$3005,$B91,'Movimentações'!$B$6:$B$3005,"Compra"))/(N(F91)+H91)))</f>
        <v/>
      </c>
      <c r="M91" s="17">
        <f>IF($B91="","",MAX(K91,0)*L91)</f>
        <v/>
      </c>
      <c r="N91" s="17">
        <f>IF(OR($B91="",N(D91)=0),"",D91-L91)</f>
        <v/>
      </c>
      <c r="O91" s="18">
        <f>IF(OR($B91="",N(D91)=0),"",(D91-L91)/D91)</f>
        <v/>
      </c>
      <c r="P91" s="19">
        <f>IF(OR($B91="",N(D91)=0,N(L91)=0),"",D91/L91)</f>
        <v/>
      </c>
      <c r="Q91" s="20">
        <f>IF($B91="","",SUMPRODUCT(MAX(('Movimentações'!$C$6:$C$3005=$B91)*('Movimentações'!$B$6:$B$3005="Venda")*'Movimentações'!$A$6:$A$3005)))</f>
        <v/>
      </c>
      <c r="R91" s="21">
        <f>IF($B91="","",IF(COUNTIF($B$6:$B$505,$B91)&gt;1,"Nome repetido",IF(K91&lt;=0,"Sem estoque",IF(K91&lt;=N(E91),"Repor",IF(TODAY()-MAX(Q91,SUMPRODUCT(MAX(('Movimentações'!$C$6:$C$3005=$B91)*('Movimentações'!$B$6:$B$3005="Compra")*'Movimentações'!$A$6:$A$3005)),'Comece aqui'!$C$6)&gt;60,"Parado","OK")))))</f>
        <v/>
      </c>
      <c r="S91" s="17">
        <f>IF($B91="","",SUMIFS('Movimentações'!$I$6:$I$3005,'Movimentações'!$C$6:$C$3005,$B91,'Movimentações'!$B$6:$B$3005,"Venda")-SUMIFS('Movimentações'!$I$6:$I$3005,'Movimentações'!$C$6:$C$3005,$B91,'Movimentações'!$B$6:$B$3005,"Devolução de venda"))</f>
        <v/>
      </c>
      <c r="T91" s="17">
        <f>IF($B91="","",SUMIFS('Movimentações'!$K$6:$K$3005,'Movimentações'!$C$6:$C$3005,$B91))</f>
        <v/>
      </c>
      <c r="U91" s="21">
        <f>IF(OR($B91="",N(S91)&lt;=0),"",IF(SUMIF($S$6:$S$505,"&gt;"&amp;S91)/SUM($S$6:$S$505)&lt;0.8,"A",IF(SUMIF($S$6:$S$505,"&gt;"&amp;S91)/SUM($S$6:$S$505)&lt;0.95,"B","C")))</f>
        <v/>
      </c>
    </row>
    <row r="92">
      <c r="A92" s="14" t="n"/>
      <c r="B92" s="14" t="n"/>
      <c r="C92" s="14" t="n"/>
      <c r="D92" s="15" t="n"/>
      <c r="E92" s="14" t="n"/>
      <c r="F92" s="14" t="n"/>
      <c r="G92" s="15" t="n"/>
      <c r="H92" s="16">
        <f>IF($B92="","",SUMIFS('Movimentações'!$D$6:$D$3005,'Movimentações'!$C$6:$C$3005,$B92,'Movimentações'!$B$6:$B$3005,"Compra"))</f>
        <v/>
      </c>
      <c r="I92" s="16">
        <f>IF($B92="","",SUMIFS('Movimentações'!$D$6:$D$3005,'Movimentações'!$C$6:$C$3005,$B92,'Movimentações'!$B$6:$B$3005,"Venda")-SUMIFS('Movimentações'!$D$6:$D$3005,'Movimentações'!$C$6:$C$3005,$B92,'Movimentações'!$B$6:$B$3005,"Devolução de venda"))</f>
        <v/>
      </c>
      <c r="J92" s="16">
        <f>IF($B92="","",SUMIFS('Movimentações'!$D$6:$D$3005,'Movimentações'!$C$6:$C$3005,$B92,'Movimentações'!$B$6:$B$3005,"Ajuste para mais")-SUMIFS('Movimentações'!$D$6:$D$3005,'Movimentações'!$C$6:$C$3005,$B92,'Movimentações'!$B$6:$B$3005,"Ajuste para menos"))</f>
        <v/>
      </c>
      <c r="K92" s="16">
        <f>IF($B92="","",N(F92)+H92-I92+J92)</f>
        <v/>
      </c>
      <c r="L92" s="17">
        <f>IF($B92="","",IF(N(F92)+H92=0,0,(N(F92)*N(G92)+SUMIFS('Movimentações'!$I$6:$I$3005,'Movimentações'!$C$6:$C$3005,$B92,'Movimentações'!$B$6:$B$3005,"Compra"))/(N(F92)+H92)))</f>
        <v/>
      </c>
      <c r="M92" s="17">
        <f>IF($B92="","",MAX(K92,0)*L92)</f>
        <v/>
      </c>
      <c r="N92" s="17">
        <f>IF(OR($B92="",N(D92)=0),"",D92-L92)</f>
        <v/>
      </c>
      <c r="O92" s="18">
        <f>IF(OR($B92="",N(D92)=0),"",(D92-L92)/D92)</f>
        <v/>
      </c>
      <c r="P92" s="19">
        <f>IF(OR($B92="",N(D92)=0,N(L92)=0),"",D92/L92)</f>
        <v/>
      </c>
      <c r="Q92" s="20">
        <f>IF($B92="","",SUMPRODUCT(MAX(('Movimentações'!$C$6:$C$3005=$B92)*('Movimentações'!$B$6:$B$3005="Venda")*'Movimentações'!$A$6:$A$3005)))</f>
        <v/>
      </c>
      <c r="R92" s="21">
        <f>IF($B92="","",IF(COUNTIF($B$6:$B$505,$B92)&gt;1,"Nome repetido",IF(K92&lt;=0,"Sem estoque",IF(K92&lt;=N(E92),"Repor",IF(TODAY()-MAX(Q92,SUMPRODUCT(MAX(('Movimentações'!$C$6:$C$3005=$B92)*('Movimentações'!$B$6:$B$3005="Compra")*'Movimentações'!$A$6:$A$3005)),'Comece aqui'!$C$6)&gt;60,"Parado","OK")))))</f>
        <v/>
      </c>
      <c r="S92" s="17">
        <f>IF($B92="","",SUMIFS('Movimentações'!$I$6:$I$3005,'Movimentações'!$C$6:$C$3005,$B92,'Movimentações'!$B$6:$B$3005,"Venda")-SUMIFS('Movimentações'!$I$6:$I$3005,'Movimentações'!$C$6:$C$3005,$B92,'Movimentações'!$B$6:$B$3005,"Devolução de venda"))</f>
        <v/>
      </c>
      <c r="T92" s="17">
        <f>IF($B92="","",SUMIFS('Movimentações'!$K$6:$K$3005,'Movimentações'!$C$6:$C$3005,$B92))</f>
        <v/>
      </c>
      <c r="U92" s="21">
        <f>IF(OR($B92="",N(S92)&lt;=0),"",IF(SUMIF($S$6:$S$505,"&gt;"&amp;S92)/SUM($S$6:$S$505)&lt;0.8,"A",IF(SUMIF($S$6:$S$505,"&gt;"&amp;S92)/SUM($S$6:$S$505)&lt;0.95,"B","C")))</f>
        <v/>
      </c>
    </row>
    <row r="93">
      <c r="A93" s="14" t="n"/>
      <c r="B93" s="14" t="n"/>
      <c r="C93" s="14" t="n"/>
      <c r="D93" s="15" t="n"/>
      <c r="E93" s="14" t="n"/>
      <c r="F93" s="14" t="n"/>
      <c r="G93" s="15" t="n"/>
      <c r="H93" s="16">
        <f>IF($B93="","",SUMIFS('Movimentações'!$D$6:$D$3005,'Movimentações'!$C$6:$C$3005,$B93,'Movimentações'!$B$6:$B$3005,"Compra"))</f>
        <v/>
      </c>
      <c r="I93" s="16">
        <f>IF($B93="","",SUMIFS('Movimentações'!$D$6:$D$3005,'Movimentações'!$C$6:$C$3005,$B93,'Movimentações'!$B$6:$B$3005,"Venda")-SUMIFS('Movimentações'!$D$6:$D$3005,'Movimentações'!$C$6:$C$3005,$B93,'Movimentações'!$B$6:$B$3005,"Devolução de venda"))</f>
        <v/>
      </c>
      <c r="J93" s="16">
        <f>IF($B93="","",SUMIFS('Movimentações'!$D$6:$D$3005,'Movimentações'!$C$6:$C$3005,$B93,'Movimentações'!$B$6:$B$3005,"Ajuste para mais")-SUMIFS('Movimentações'!$D$6:$D$3005,'Movimentações'!$C$6:$C$3005,$B93,'Movimentações'!$B$6:$B$3005,"Ajuste para menos"))</f>
        <v/>
      </c>
      <c r="K93" s="16">
        <f>IF($B93="","",N(F93)+H93-I93+J93)</f>
        <v/>
      </c>
      <c r="L93" s="17">
        <f>IF($B93="","",IF(N(F93)+H93=0,0,(N(F93)*N(G93)+SUMIFS('Movimentações'!$I$6:$I$3005,'Movimentações'!$C$6:$C$3005,$B93,'Movimentações'!$B$6:$B$3005,"Compra"))/(N(F93)+H93)))</f>
        <v/>
      </c>
      <c r="M93" s="17">
        <f>IF($B93="","",MAX(K93,0)*L93)</f>
        <v/>
      </c>
      <c r="N93" s="17">
        <f>IF(OR($B93="",N(D93)=0),"",D93-L93)</f>
        <v/>
      </c>
      <c r="O93" s="18">
        <f>IF(OR($B93="",N(D93)=0),"",(D93-L93)/D93)</f>
        <v/>
      </c>
      <c r="P93" s="19">
        <f>IF(OR($B93="",N(D93)=0,N(L93)=0),"",D93/L93)</f>
        <v/>
      </c>
      <c r="Q93" s="20">
        <f>IF($B93="","",SUMPRODUCT(MAX(('Movimentações'!$C$6:$C$3005=$B93)*('Movimentações'!$B$6:$B$3005="Venda")*'Movimentações'!$A$6:$A$3005)))</f>
        <v/>
      </c>
      <c r="R93" s="21">
        <f>IF($B93="","",IF(COUNTIF($B$6:$B$505,$B93)&gt;1,"Nome repetido",IF(K93&lt;=0,"Sem estoque",IF(K93&lt;=N(E93),"Repor",IF(TODAY()-MAX(Q93,SUMPRODUCT(MAX(('Movimentações'!$C$6:$C$3005=$B93)*('Movimentações'!$B$6:$B$3005="Compra")*'Movimentações'!$A$6:$A$3005)),'Comece aqui'!$C$6)&gt;60,"Parado","OK")))))</f>
        <v/>
      </c>
      <c r="S93" s="17">
        <f>IF($B93="","",SUMIFS('Movimentações'!$I$6:$I$3005,'Movimentações'!$C$6:$C$3005,$B93,'Movimentações'!$B$6:$B$3005,"Venda")-SUMIFS('Movimentações'!$I$6:$I$3005,'Movimentações'!$C$6:$C$3005,$B93,'Movimentações'!$B$6:$B$3005,"Devolução de venda"))</f>
        <v/>
      </c>
      <c r="T93" s="17">
        <f>IF($B93="","",SUMIFS('Movimentações'!$K$6:$K$3005,'Movimentações'!$C$6:$C$3005,$B93))</f>
        <v/>
      </c>
      <c r="U93" s="21">
        <f>IF(OR($B93="",N(S93)&lt;=0),"",IF(SUMIF($S$6:$S$505,"&gt;"&amp;S93)/SUM($S$6:$S$505)&lt;0.8,"A",IF(SUMIF($S$6:$S$505,"&gt;"&amp;S93)/SUM($S$6:$S$505)&lt;0.95,"B","C")))</f>
        <v/>
      </c>
    </row>
    <row r="94">
      <c r="A94" s="14" t="n"/>
      <c r="B94" s="14" t="n"/>
      <c r="C94" s="14" t="n"/>
      <c r="D94" s="15" t="n"/>
      <c r="E94" s="14" t="n"/>
      <c r="F94" s="14" t="n"/>
      <c r="G94" s="15" t="n"/>
      <c r="H94" s="16">
        <f>IF($B94="","",SUMIFS('Movimentações'!$D$6:$D$3005,'Movimentações'!$C$6:$C$3005,$B94,'Movimentações'!$B$6:$B$3005,"Compra"))</f>
        <v/>
      </c>
      <c r="I94" s="16">
        <f>IF($B94="","",SUMIFS('Movimentações'!$D$6:$D$3005,'Movimentações'!$C$6:$C$3005,$B94,'Movimentações'!$B$6:$B$3005,"Venda")-SUMIFS('Movimentações'!$D$6:$D$3005,'Movimentações'!$C$6:$C$3005,$B94,'Movimentações'!$B$6:$B$3005,"Devolução de venda"))</f>
        <v/>
      </c>
      <c r="J94" s="16">
        <f>IF($B94="","",SUMIFS('Movimentações'!$D$6:$D$3005,'Movimentações'!$C$6:$C$3005,$B94,'Movimentações'!$B$6:$B$3005,"Ajuste para mais")-SUMIFS('Movimentações'!$D$6:$D$3005,'Movimentações'!$C$6:$C$3005,$B94,'Movimentações'!$B$6:$B$3005,"Ajuste para menos"))</f>
        <v/>
      </c>
      <c r="K94" s="16">
        <f>IF($B94="","",N(F94)+H94-I94+J94)</f>
        <v/>
      </c>
      <c r="L94" s="17">
        <f>IF($B94="","",IF(N(F94)+H94=0,0,(N(F94)*N(G94)+SUMIFS('Movimentações'!$I$6:$I$3005,'Movimentações'!$C$6:$C$3005,$B94,'Movimentações'!$B$6:$B$3005,"Compra"))/(N(F94)+H94)))</f>
        <v/>
      </c>
      <c r="M94" s="17">
        <f>IF($B94="","",MAX(K94,0)*L94)</f>
        <v/>
      </c>
      <c r="N94" s="17">
        <f>IF(OR($B94="",N(D94)=0),"",D94-L94)</f>
        <v/>
      </c>
      <c r="O94" s="18">
        <f>IF(OR($B94="",N(D94)=0),"",(D94-L94)/D94)</f>
        <v/>
      </c>
      <c r="P94" s="19">
        <f>IF(OR($B94="",N(D94)=0,N(L94)=0),"",D94/L94)</f>
        <v/>
      </c>
      <c r="Q94" s="20">
        <f>IF($B94="","",SUMPRODUCT(MAX(('Movimentações'!$C$6:$C$3005=$B94)*('Movimentações'!$B$6:$B$3005="Venda")*'Movimentações'!$A$6:$A$3005)))</f>
        <v/>
      </c>
      <c r="R94" s="21">
        <f>IF($B94="","",IF(COUNTIF($B$6:$B$505,$B94)&gt;1,"Nome repetido",IF(K94&lt;=0,"Sem estoque",IF(K94&lt;=N(E94),"Repor",IF(TODAY()-MAX(Q94,SUMPRODUCT(MAX(('Movimentações'!$C$6:$C$3005=$B94)*('Movimentações'!$B$6:$B$3005="Compra")*'Movimentações'!$A$6:$A$3005)),'Comece aqui'!$C$6)&gt;60,"Parado","OK")))))</f>
        <v/>
      </c>
      <c r="S94" s="17">
        <f>IF($B94="","",SUMIFS('Movimentações'!$I$6:$I$3005,'Movimentações'!$C$6:$C$3005,$B94,'Movimentações'!$B$6:$B$3005,"Venda")-SUMIFS('Movimentações'!$I$6:$I$3005,'Movimentações'!$C$6:$C$3005,$B94,'Movimentações'!$B$6:$B$3005,"Devolução de venda"))</f>
        <v/>
      </c>
      <c r="T94" s="17">
        <f>IF($B94="","",SUMIFS('Movimentações'!$K$6:$K$3005,'Movimentações'!$C$6:$C$3005,$B94))</f>
        <v/>
      </c>
      <c r="U94" s="21">
        <f>IF(OR($B94="",N(S94)&lt;=0),"",IF(SUMIF($S$6:$S$505,"&gt;"&amp;S94)/SUM($S$6:$S$505)&lt;0.8,"A",IF(SUMIF($S$6:$S$505,"&gt;"&amp;S94)/SUM($S$6:$S$505)&lt;0.95,"B","C")))</f>
        <v/>
      </c>
    </row>
    <row r="95">
      <c r="A95" s="14" t="n"/>
      <c r="B95" s="14" t="n"/>
      <c r="C95" s="14" t="n"/>
      <c r="D95" s="15" t="n"/>
      <c r="E95" s="14" t="n"/>
      <c r="F95" s="14" t="n"/>
      <c r="G95" s="15" t="n"/>
      <c r="H95" s="16">
        <f>IF($B95="","",SUMIFS('Movimentações'!$D$6:$D$3005,'Movimentações'!$C$6:$C$3005,$B95,'Movimentações'!$B$6:$B$3005,"Compra"))</f>
        <v/>
      </c>
      <c r="I95" s="16">
        <f>IF($B95="","",SUMIFS('Movimentações'!$D$6:$D$3005,'Movimentações'!$C$6:$C$3005,$B95,'Movimentações'!$B$6:$B$3005,"Venda")-SUMIFS('Movimentações'!$D$6:$D$3005,'Movimentações'!$C$6:$C$3005,$B95,'Movimentações'!$B$6:$B$3005,"Devolução de venda"))</f>
        <v/>
      </c>
      <c r="J95" s="16">
        <f>IF($B95="","",SUMIFS('Movimentações'!$D$6:$D$3005,'Movimentações'!$C$6:$C$3005,$B95,'Movimentações'!$B$6:$B$3005,"Ajuste para mais")-SUMIFS('Movimentações'!$D$6:$D$3005,'Movimentações'!$C$6:$C$3005,$B95,'Movimentações'!$B$6:$B$3005,"Ajuste para menos"))</f>
        <v/>
      </c>
      <c r="K95" s="16">
        <f>IF($B95="","",N(F95)+H95-I95+J95)</f>
        <v/>
      </c>
      <c r="L95" s="17">
        <f>IF($B95="","",IF(N(F95)+H95=0,0,(N(F95)*N(G95)+SUMIFS('Movimentações'!$I$6:$I$3005,'Movimentações'!$C$6:$C$3005,$B95,'Movimentações'!$B$6:$B$3005,"Compra"))/(N(F95)+H95)))</f>
        <v/>
      </c>
      <c r="M95" s="17">
        <f>IF($B95="","",MAX(K95,0)*L95)</f>
        <v/>
      </c>
      <c r="N95" s="17">
        <f>IF(OR($B95="",N(D95)=0),"",D95-L95)</f>
        <v/>
      </c>
      <c r="O95" s="18">
        <f>IF(OR($B95="",N(D95)=0),"",(D95-L95)/D95)</f>
        <v/>
      </c>
      <c r="P95" s="19">
        <f>IF(OR($B95="",N(D95)=0,N(L95)=0),"",D95/L95)</f>
        <v/>
      </c>
      <c r="Q95" s="20">
        <f>IF($B95="","",SUMPRODUCT(MAX(('Movimentações'!$C$6:$C$3005=$B95)*('Movimentações'!$B$6:$B$3005="Venda")*'Movimentações'!$A$6:$A$3005)))</f>
        <v/>
      </c>
      <c r="R95" s="21">
        <f>IF($B95="","",IF(COUNTIF($B$6:$B$505,$B95)&gt;1,"Nome repetido",IF(K95&lt;=0,"Sem estoque",IF(K95&lt;=N(E95),"Repor",IF(TODAY()-MAX(Q95,SUMPRODUCT(MAX(('Movimentações'!$C$6:$C$3005=$B95)*('Movimentações'!$B$6:$B$3005="Compra")*'Movimentações'!$A$6:$A$3005)),'Comece aqui'!$C$6)&gt;60,"Parado","OK")))))</f>
        <v/>
      </c>
      <c r="S95" s="17">
        <f>IF($B95="","",SUMIFS('Movimentações'!$I$6:$I$3005,'Movimentações'!$C$6:$C$3005,$B95,'Movimentações'!$B$6:$B$3005,"Venda")-SUMIFS('Movimentações'!$I$6:$I$3005,'Movimentações'!$C$6:$C$3005,$B95,'Movimentações'!$B$6:$B$3005,"Devolução de venda"))</f>
        <v/>
      </c>
      <c r="T95" s="17">
        <f>IF($B95="","",SUMIFS('Movimentações'!$K$6:$K$3005,'Movimentações'!$C$6:$C$3005,$B95))</f>
        <v/>
      </c>
      <c r="U95" s="21">
        <f>IF(OR($B95="",N(S95)&lt;=0),"",IF(SUMIF($S$6:$S$505,"&gt;"&amp;S95)/SUM($S$6:$S$505)&lt;0.8,"A",IF(SUMIF($S$6:$S$505,"&gt;"&amp;S95)/SUM($S$6:$S$505)&lt;0.95,"B","C")))</f>
        <v/>
      </c>
    </row>
    <row r="96">
      <c r="A96" s="14" t="n"/>
      <c r="B96" s="14" t="n"/>
      <c r="C96" s="14" t="n"/>
      <c r="D96" s="15" t="n"/>
      <c r="E96" s="14" t="n"/>
      <c r="F96" s="14" t="n"/>
      <c r="G96" s="15" t="n"/>
      <c r="H96" s="16">
        <f>IF($B96="","",SUMIFS('Movimentações'!$D$6:$D$3005,'Movimentações'!$C$6:$C$3005,$B96,'Movimentações'!$B$6:$B$3005,"Compra"))</f>
        <v/>
      </c>
      <c r="I96" s="16">
        <f>IF($B96="","",SUMIFS('Movimentações'!$D$6:$D$3005,'Movimentações'!$C$6:$C$3005,$B96,'Movimentações'!$B$6:$B$3005,"Venda")-SUMIFS('Movimentações'!$D$6:$D$3005,'Movimentações'!$C$6:$C$3005,$B96,'Movimentações'!$B$6:$B$3005,"Devolução de venda"))</f>
        <v/>
      </c>
      <c r="J96" s="16">
        <f>IF($B96="","",SUMIFS('Movimentações'!$D$6:$D$3005,'Movimentações'!$C$6:$C$3005,$B96,'Movimentações'!$B$6:$B$3005,"Ajuste para mais")-SUMIFS('Movimentações'!$D$6:$D$3005,'Movimentações'!$C$6:$C$3005,$B96,'Movimentações'!$B$6:$B$3005,"Ajuste para menos"))</f>
        <v/>
      </c>
      <c r="K96" s="16">
        <f>IF($B96="","",N(F96)+H96-I96+J96)</f>
        <v/>
      </c>
      <c r="L96" s="17">
        <f>IF($B96="","",IF(N(F96)+H96=0,0,(N(F96)*N(G96)+SUMIFS('Movimentações'!$I$6:$I$3005,'Movimentações'!$C$6:$C$3005,$B96,'Movimentações'!$B$6:$B$3005,"Compra"))/(N(F96)+H96)))</f>
        <v/>
      </c>
      <c r="M96" s="17">
        <f>IF($B96="","",MAX(K96,0)*L96)</f>
        <v/>
      </c>
      <c r="N96" s="17">
        <f>IF(OR($B96="",N(D96)=0),"",D96-L96)</f>
        <v/>
      </c>
      <c r="O96" s="18">
        <f>IF(OR($B96="",N(D96)=0),"",(D96-L96)/D96)</f>
        <v/>
      </c>
      <c r="P96" s="19">
        <f>IF(OR($B96="",N(D96)=0,N(L96)=0),"",D96/L96)</f>
        <v/>
      </c>
      <c r="Q96" s="20">
        <f>IF($B96="","",SUMPRODUCT(MAX(('Movimentações'!$C$6:$C$3005=$B96)*('Movimentações'!$B$6:$B$3005="Venda")*'Movimentações'!$A$6:$A$3005)))</f>
        <v/>
      </c>
      <c r="R96" s="21">
        <f>IF($B96="","",IF(COUNTIF($B$6:$B$505,$B96)&gt;1,"Nome repetido",IF(K96&lt;=0,"Sem estoque",IF(K96&lt;=N(E96),"Repor",IF(TODAY()-MAX(Q96,SUMPRODUCT(MAX(('Movimentações'!$C$6:$C$3005=$B96)*('Movimentações'!$B$6:$B$3005="Compra")*'Movimentações'!$A$6:$A$3005)),'Comece aqui'!$C$6)&gt;60,"Parado","OK")))))</f>
        <v/>
      </c>
      <c r="S96" s="17">
        <f>IF($B96="","",SUMIFS('Movimentações'!$I$6:$I$3005,'Movimentações'!$C$6:$C$3005,$B96,'Movimentações'!$B$6:$B$3005,"Venda")-SUMIFS('Movimentações'!$I$6:$I$3005,'Movimentações'!$C$6:$C$3005,$B96,'Movimentações'!$B$6:$B$3005,"Devolução de venda"))</f>
        <v/>
      </c>
      <c r="T96" s="17">
        <f>IF($B96="","",SUMIFS('Movimentações'!$K$6:$K$3005,'Movimentações'!$C$6:$C$3005,$B96))</f>
        <v/>
      </c>
      <c r="U96" s="21">
        <f>IF(OR($B96="",N(S96)&lt;=0),"",IF(SUMIF($S$6:$S$505,"&gt;"&amp;S96)/SUM($S$6:$S$505)&lt;0.8,"A",IF(SUMIF($S$6:$S$505,"&gt;"&amp;S96)/SUM($S$6:$S$505)&lt;0.95,"B","C")))</f>
        <v/>
      </c>
    </row>
    <row r="97">
      <c r="A97" s="14" t="n"/>
      <c r="B97" s="14" t="n"/>
      <c r="C97" s="14" t="n"/>
      <c r="D97" s="15" t="n"/>
      <c r="E97" s="14" t="n"/>
      <c r="F97" s="14" t="n"/>
      <c r="G97" s="15" t="n"/>
      <c r="H97" s="16">
        <f>IF($B97="","",SUMIFS('Movimentações'!$D$6:$D$3005,'Movimentações'!$C$6:$C$3005,$B97,'Movimentações'!$B$6:$B$3005,"Compra"))</f>
        <v/>
      </c>
      <c r="I97" s="16">
        <f>IF($B97="","",SUMIFS('Movimentações'!$D$6:$D$3005,'Movimentações'!$C$6:$C$3005,$B97,'Movimentações'!$B$6:$B$3005,"Venda")-SUMIFS('Movimentações'!$D$6:$D$3005,'Movimentações'!$C$6:$C$3005,$B97,'Movimentações'!$B$6:$B$3005,"Devolução de venda"))</f>
        <v/>
      </c>
      <c r="J97" s="16">
        <f>IF($B97="","",SUMIFS('Movimentações'!$D$6:$D$3005,'Movimentações'!$C$6:$C$3005,$B97,'Movimentações'!$B$6:$B$3005,"Ajuste para mais")-SUMIFS('Movimentações'!$D$6:$D$3005,'Movimentações'!$C$6:$C$3005,$B97,'Movimentações'!$B$6:$B$3005,"Ajuste para menos"))</f>
        <v/>
      </c>
      <c r="K97" s="16">
        <f>IF($B97="","",N(F97)+H97-I97+J97)</f>
        <v/>
      </c>
      <c r="L97" s="17">
        <f>IF($B97="","",IF(N(F97)+H97=0,0,(N(F97)*N(G97)+SUMIFS('Movimentações'!$I$6:$I$3005,'Movimentações'!$C$6:$C$3005,$B97,'Movimentações'!$B$6:$B$3005,"Compra"))/(N(F97)+H97)))</f>
        <v/>
      </c>
      <c r="M97" s="17">
        <f>IF($B97="","",MAX(K97,0)*L97)</f>
        <v/>
      </c>
      <c r="N97" s="17">
        <f>IF(OR($B97="",N(D97)=0),"",D97-L97)</f>
        <v/>
      </c>
      <c r="O97" s="18">
        <f>IF(OR($B97="",N(D97)=0),"",(D97-L97)/D97)</f>
        <v/>
      </c>
      <c r="P97" s="19">
        <f>IF(OR($B97="",N(D97)=0,N(L97)=0),"",D97/L97)</f>
        <v/>
      </c>
      <c r="Q97" s="20">
        <f>IF($B97="","",SUMPRODUCT(MAX(('Movimentações'!$C$6:$C$3005=$B97)*('Movimentações'!$B$6:$B$3005="Venda")*'Movimentações'!$A$6:$A$3005)))</f>
        <v/>
      </c>
      <c r="R97" s="21">
        <f>IF($B97="","",IF(COUNTIF($B$6:$B$505,$B97)&gt;1,"Nome repetido",IF(K97&lt;=0,"Sem estoque",IF(K97&lt;=N(E97),"Repor",IF(TODAY()-MAX(Q97,SUMPRODUCT(MAX(('Movimentações'!$C$6:$C$3005=$B97)*('Movimentações'!$B$6:$B$3005="Compra")*'Movimentações'!$A$6:$A$3005)),'Comece aqui'!$C$6)&gt;60,"Parado","OK")))))</f>
        <v/>
      </c>
      <c r="S97" s="17">
        <f>IF($B97="","",SUMIFS('Movimentações'!$I$6:$I$3005,'Movimentações'!$C$6:$C$3005,$B97,'Movimentações'!$B$6:$B$3005,"Venda")-SUMIFS('Movimentações'!$I$6:$I$3005,'Movimentações'!$C$6:$C$3005,$B97,'Movimentações'!$B$6:$B$3005,"Devolução de venda"))</f>
        <v/>
      </c>
      <c r="T97" s="17">
        <f>IF($B97="","",SUMIFS('Movimentações'!$K$6:$K$3005,'Movimentações'!$C$6:$C$3005,$B97))</f>
        <v/>
      </c>
      <c r="U97" s="21">
        <f>IF(OR($B97="",N(S97)&lt;=0),"",IF(SUMIF($S$6:$S$505,"&gt;"&amp;S97)/SUM($S$6:$S$505)&lt;0.8,"A",IF(SUMIF($S$6:$S$505,"&gt;"&amp;S97)/SUM($S$6:$S$505)&lt;0.95,"B","C")))</f>
        <v/>
      </c>
    </row>
    <row r="98">
      <c r="A98" s="14" t="n"/>
      <c r="B98" s="14" t="n"/>
      <c r="C98" s="14" t="n"/>
      <c r="D98" s="15" t="n"/>
      <c r="E98" s="14" t="n"/>
      <c r="F98" s="14" t="n"/>
      <c r="G98" s="15" t="n"/>
      <c r="H98" s="16">
        <f>IF($B98="","",SUMIFS('Movimentações'!$D$6:$D$3005,'Movimentações'!$C$6:$C$3005,$B98,'Movimentações'!$B$6:$B$3005,"Compra"))</f>
        <v/>
      </c>
      <c r="I98" s="16">
        <f>IF($B98="","",SUMIFS('Movimentações'!$D$6:$D$3005,'Movimentações'!$C$6:$C$3005,$B98,'Movimentações'!$B$6:$B$3005,"Venda")-SUMIFS('Movimentações'!$D$6:$D$3005,'Movimentações'!$C$6:$C$3005,$B98,'Movimentações'!$B$6:$B$3005,"Devolução de venda"))</f>
        <v/>
      </c>
      <c r="J98" s="16">
        <f>IF($B98="","",SUMIFS('Movimentações'!$D$6:$D$3005,'Movimentações'!$C$6:$C$3005,$B98,'Movimentações'!$B$6:$B$3005,"Ajuste para mais")-SUMIFS('Movimentações'!$D$6:$D$3005,'Movimentações'!$C$6:$C$3005,$B98,'Movimentações'!$B$6:$B$3005,"Ajuste para menos"))</f>
        <v/>
      </c>
      <c r="K98" s="16">
        <f>IF($B98="","",N(F98)+H98-I98+J98)</f>
        <v/>
      </c>
      <c r="L98" s="17">
        <f>IF($B98="","",IF(N(F98)+H98=0,0,(N(F98)*N(G98)+SUMIFS('Movimentações'!$I$6:$I$3005,'Movimentações'!$C$6:$C$3005,$B98,'Movimentações'!$B$6:$B$3005,"Compra"))/(N(F98)+H98)))</f>
        <v/>
      </c>
      <c r="M98" s="17">
        <f>IF($B98="","",MAX(K98,0)*L98)</f>
        <v/>
      </c>
      <c r="N98" s="17">
        <f>IF(OR($B98="",N(D98)=0),"",D98-L98)</f>
        <v/>
      </c>
      <c r="O98" s="18">
        <f>IF(OR($B98="",N(D98)=0),"",(D98-L98)/D98)</f>
        <v/>
      </c>
      <c r="P98" s="19">
        <f>IF(OR($B98="",N(D98)=0,N(L98)=0),"",D98/L98)</f>
        <v/>
      </c>
      <c r="Q98" s="20">
        <f>IF($B98="","",SUMPRODUCT(MAX(('Movimentações'!$C$6:$C$3005=$B98)*('Movimentações'!$B$6:$B$3005="Venda")*'Movimentações'!$A$6:$A$3005)))</f>
        <v/>
      </c>
      <c r="R98" s="21">
        <f>IF($B98="","",IF(COUNTIF($B$6:$B$505,$B98)&gt;1,"Nome repetido",IF(K98&lt;=0,"Sem estoque",IF(K98&lt;=N(E98),"Repor",IF(TODAY()-MAX(Q98,SUMPRODUCT(MAX(('Movimentações'!$C$6:$C$3005=$B98)*('Movimentações'!$B$6:$B$3005="Compra")*'Movimentações'!$A$6:$A$3005)),'Comece aqui'!$C$6)&gt;60,"Parado","OK")))))</f>
        <v/>
      </c>
      <c r="S98" s="17">
        <f>IF($B98="","",SUMIFS('Movimentações'!$I$6:$I$3005,'Movimentações'!$C$6:$C$3005,$B98,'Movimentações'!$B$6:$B$3005,"Venda")-SUMIFS('Movimentações'!$I$6:$I$3005,'Movimentações'!$C$6:$C$3005,$B98,'Movimentações'!$B$6:$B$3005,"Devolução de venda"))</f>
        <v/>
      </c>
      <c r="T98" s="17">
        <f>IF($B98="","",SUMIFS('Movimentações'!$K$6:$K$3005,'Movimentações'!$C$6:$C$3005,$B98))</f>
        <v/>
      </c>
      <c r="U98" s="21">
        <f>IF(OR($B98="",N(S98)&lt;=0),"",IF(SUMIF($S$6:$S$505,"&gt;"&amp;S98)/SUM($S$6:$S$505)&lt;0.8,"A",IF(SUMIF($S$6:$S$505,"&gt;"&amp;S98)/SUM($S$6:$S$505)&lt;0.95,"B","C")))</f>
        <v/>
      </c>
    </row>
    <row r="99">
      <c r="A99" s="14" t="n"/>
      <c r="B99" s="14" t="n"/>
      <c r="C99" s="14" t="n"/>
      <c r="D99" s="15" t="n"/>
      <c r="E99" s="14" t="n"/>
      <c r="F99" s="14" t="n"/>
      <c r="G99" s="15" t="n"/>
      <c r="H99" s="16">
        <f>IF($B99="","",SUMIFS('Movimentações'!$D$6:$D$3005,'Movimentações'!$C$6:$C$3005,$B99,'Movimentações'!$B$6:$B$3005,"Compra"))</f>
        <v/>
      </c>
      <c r="I99" s="16">
        <f>IF($B99="","",SUMIFS('Movimentações'!$D$6:$D$3005,'Movimentações'!$C$6:$C$3005,$B99,'Movimentações'!$B$6:$B$3005,"Venda")-SUMIFS('Movimentações'!$D$6:$D$3005,'Movimentações'!$C$6:$C$3005,$B99,'Movimentações'!$B$6:$B$3005,"Devolução de venda"))</f>
        <v/>
      </c>
      <c r="J99" s="16">
        <f>IF($B99="","",SUMIFS('Movimentações'!$D$6:$D$3005,'Movimentações'!$C$6:$C$3005,$B99,'Movimentações'!$B$6:$B$3005,"Ajuste para mais")-SUMIFS('Movimentações'!$D$6:$D$3005,'Movimentações'!$C$6:$C$3005,$B99,'Movimentações'!$B$6:$B$3005,"Ajuste para menos"))</f>
        <v/>
      </c>
      <c r="K99" s="16">
        <f>IF($B99="","",N(F99)+H99-I99+J99)</f>
        <v/>
      </c>
      <c r="L99" s="17">
        <f>IF($B99="","",IF(N(F99)+H99=0,0,(N(F99)*N(G99)+SUMIFS('Movimentações'!$I$6:$I$3005,'Movimentações'!$C$6:$C$3005,$B99,'Movimentações'!$B$6:$B$3005,"Compra"))/(N(F99)+H99)))</f>
        <v/>
      </c>
      <c r="M99" s="17">
        <f>IF($B99="","",MAX(K99,0)*L99)</f>
        <v/>
      </c>
      <c r="N99" s="17">
        <f>IF(OR($B99="",N(D99)=0),"",D99-L99)</f>
        <v/>
      </c>
      <c r="O99" s="18">
        <f>IF(OR($B99="",N(D99)=0),"",(D99-L99)/D99)</f>
        <v/>
      </c>
      <c r="P99" s="19">
        <f>IF(OR($B99="",N(D99)=0,N(L99)=0),"",D99/L99)</f>
        <v/>
      </c>
      <c r="Q99" s="20">
        <f>IF($B99="","",SUMPRODUCT(MAX(('Movimentações'!$C$6:$C$3005=$B99)*('Movimentações'!$B$6:$B$3005="Venda")*'Movimentações'!$A$6:$A$3005)))</f>
        <v/>
      </c>
      <c r="R99" s="21">
        <f>IF($B99="","",IF(COUNTIF($B$6:$B$505,$B99)&gt;1,"Nome repetido",IF(K99&lt;=0,"Sem estoque",IF(K99&lt;=N(E99),"Repor",IF(TODAY()-MAX(Q99,SUMPRODUCT(MAX(('Movimentações'!$C$6:$C$3005=$B99)*('Movimentações'!$B$6:$B$3005="Compra")*'Movimentações'!$A$6:$A$3005)),'Comece aqui'!$C$6)&gt;60,"Parado","OK")))))</f>
        <v/>
      </c>
      <c r="S99" s="17">
        <f>IF($B99="","",SUMIFS('Movimentações'!$I$6:$I$3005,'Movimentações'!$C$6:$C$3005,$B99,'Movimentações'!$B$6:$B$3005,"Venda")-SUMIFS('Movimentações'!$I$6:$I$3005,'Movimentações'!$C$6:$C$3005,$B99,'Movimentações'!$B$6:$B$3005,"Devolução de venda"))</f>
        <v/>
      </c>
      <c r="T99" s="17">
        <f>IF($B99="","",SUMIFS('Movimentações'!$K$6:$K$3005,'Movimentações'!$C$6:$C$3005,$B99))</f>
        <v/>
      </c>
      <c r="U99" s="21">
        <f>IF(OR($B99="",N(S99)&lt;=0),"",IF(SUMIF($S$6:$S$505,"&gt;"&amp;S99)/SUM($S$6:$S$505)&lt;0.8,"A",IF(SUMIF($S$6:$S$505,"&gt;"&amp;S99)/SUM($S$6:$S$505)&lt;0.95,"B","C")))</f>
        <v/>
      </c>
    </row>
    <row r="100">
      <c r="A100" s="14" t="n"/>
      <c r="B100" s="14" t="n"/>
      <c r="C100" s="14" t="n"/>
      <c r="D100" s="15" t="n"/>
      <c r="E100" s="14" t="n"/>
      <c r="F100" s="14" t="n"/>
      <c r="G100" s="15" t="n"/>
      <c r="H100" s="16">
        <f>IF($B100="","",SUMIFS('Movimentações'!$D$6:$D$3005,'Movimentações'!$C$6:$C$3005,$B100,'Movimentações'!$B$6:$B$3005,"Compra"))</f>
        <v/>
      </c>
      <c r="I100" s="16">
        <f>IF($B100="","",SUMIFS('Movimentações'!$D$6:$D$3005,'Movimentações'!$C$6:$C$3005,$B100,'Movimentações'!$B$6:$B$3005,"Venda")-SUMIFS('Movimentações'!$D$6:$D$3005,'Movimentações'!$C$6:$C$3005,$B100,'Movimentações'!$B$6:$B$3005,"Devolução de venda"))</f>
        <v/>
      </c>
      <c r="J100" s="16">
        <f>IF($B100="","",SUMIFS('Movimentações'!$D$6:$D$3005,'Movimentações'!$C$6:$C$3005,$B100,'Movimentações'!$B$6:$B$3005,"Ajuste para mais")-SUMIFS('Movimentações'!$D$6:$D$3005,'Movimentações'!$C$6:$C$3005,$B100,'Movimentações'!$B$6:$B$3005,"Ajuste para menos"))</f>
        <v/>
      </c>
      <c r="K100" s="16">
        <f>IF($B100="","",N(F100)+H100-I100+J100)</f>
        <v/>
      </c>
      <c r="L100" s="17">
        <f>IF($B100="","",IF(N(F100)+H100=0,0,(N(F100)*N(G100)+SUMIFS('Movimentações'!$I$6:$I$3005,'Movimentações'!$C$6:$C$3005,$B100,'Movimentações'!$B$6:$B$3005,"Compra"))/(N(F100)+H100)))</f>
        <v/>
      </c>
      <c r="M100" s="17">
        <f>IF($B100="","",MAX(K100,0)*L100)</f>
        <v/>
      </c>
      <c r="N100" s="17">
        <f>IF(OR($B100="",N(D100)=0),"",D100-L100)</f>
        <v/>
      </c>
      <c r="O100" s="18">
        <f>IF(OR($B100="",N(D100)=0),"",(D100-L100)/D100)</f>
        <v/>
      </c>
      <c r="P100" s="19">
        <f>IF(OR($B100="",N(D100)=0,N(L100)=0),"",D100/L100)</f>
        <v/>
      </c>
      <c r="Q100" s="20">
        <f>IF($B100="","",SUMPRODUCT(MAX(('Movimentações'!$C$6:$C$3005=$B100)*('Movimentações'!$B$6:$B$3005="Venda")*'Movimentações'!$A$6:$A$3005)))</f>
        <v/>
      </c>
      <c r="R100" s="21">
        <f>IF($B100="","",IF(COUNTIF($B$6:$B$505,$B100)&gt;1,"Nome repetido",IF(K100&lt;=0,"Sem estoque",IF(K100&lt;=N(E100),"Repor",IF(TODAY()-MAX(Q100,SUMPRODUCT(MAX(('Movimentações'!$C$6:$C$3005=$B100)*('Movimentações'!$B$6:$B$3005="Compra")*'Movimentações'!$A$6:$A$3005)),'Comece aqui'!$C$6)&gt;60,"Parado","OK")))))</f>
        <v/>
      </c>
      <c r="S100" s="17">
        <f>IF($B100="","",SUMIFS('Movimentações'!$I$6:$I$3005,'Movimentações'!$C$6:$C$3005,$B100,'Movimentações'!$B$6:$B$3005,"Venda")-SUMIFS('Movimentações'!$I$6:$I$3005,'Movimentações'!$C$6:$C$3005,$B100,'Movimentações'!$B$6:$B$3005,"Devolução de venda"))</f>
        <v/>
      </c>
      <c r="T100" s="17">
        <f>IF($B100="","",SUMIFS('Movimentações'!$K$6:$K$3005,'Movimentações'!$C$6:$C$3005,$B100))</f>
        <v/>
      </c>
      <c r="U100" s="21">
        <f>IF(OR($B100="",N(S100)&lt;=0),"",IF(SUMIF($S$6:$S$505,"&gt;"&amp;S100)/SUM($S$6:$S$505)&lt;0.8,"A",IF(SUMIF($S$6:$S$505,"&gt;"&amp;S100)/SUM($S$6:$S$505)&lt;0.95,"B","C")))</f>
        <v/>
      </c>
    </row>
    <row r="101">
      <c r="A101" s="14" t="n"/>
      <c r="B101" s="14" t="n"/>
      <c r="C101" s="14" t="n"/>
      <c r="D101" s="15" t="n"/>
      <c r="E101" s="14" t="n"/>
      <c r="F101" s="14" t="n"/>
      <c r="G101" s="15" t="n"/>
      <c r="H101" s="16">
        <f>IF($B101="","",SUMIFS('Movimentações'!$D$6:$D$3005,'Movimentações'!$C$6:$C$3005,$B101,'Movimentações'!$B$6:$B$3005,"Compra"))</f>
        <v/>
      </c>
      <c r="I101" s="16">
        <f>IF($B101="","",SUMIFS('Movimentações'!$D$6:$D$3005,'Movimentações'!$C$6:$C$3005,$B101,'Movimentações'!$B$6:$B$3005,"Venda")-SUMIFS('Movimentações'!$D$6:$D$3005,'Movimentações'!$C$6:$C$3005,$B101,'Movimentações'!$B$6:$B$3005,"Devolução de venda"))</f>
        <v/>
      </c>
      <c r="J101" s="16">
        <f>IF($B101="","",SUMIFS('Movimentações'!$D$6:$D$3005,'Movimentações'!$C$6:$C$3005,$B101,'Movimentações'!$B$6:$B$3005,"Ajuste para mais")-SUMIFS('Movimentações'!$D$6:$D$3005,'Movimentações'!$C$6:$C$3005,$B101,'Movimentações'!$B$6:$B$3005,"Ajuste para menos"))</f>
        <v/>
      </c>
      <c r="K101" s="16">
        <f>IF($B101="","",N(F101)+H101-I101+J101)</f>
        <v/>
      </c>
      <c r="L101" s="17">
        <f>IF($B101="","",IF(N(F101)+H101=0,0,(N(F101)*N(G101)+SUMIFS('Movimentações'!$I$6:$I$3005,'Movimentações'!$C$6:$C$3005,$B101,'Movimentações'!$B$6:$B$3005,"Compra"))/(N(F101)+H101)))</f>
        <v/>
      </c>
      <c r="M101" s="17">
        <f>IF($B101="","",MAX(K101,0)*L101)</f>
        <v/>
      </c>
      <c r="N101" s="17">
        <f>IF(OR($B101="",N(D101)=0),"",D101-L101)</f>
        <v/>
      </c>
      <c r="O101" s="18">
        <f>IF(OR($B101="",N(D101)=0),"",(D101-L101)/D101)</f>
        <v/>
      </c>
      <c r="P101" s="19">
        <f>IF(OR($B101="",N(D101)=0,N(L101)=0),"",D101/L101)</f>
        <v/>
      </c>
      <c r="Q101" s="20">
        <f>IF($B101="","",SUMPRODUCT(MAX(('Movimentações'!$C$6:$C$3005=$B101)*('Movimentações'!$B$6:$B$3005="Venda")*'Movimentações'!$A$6:$A$3005)))</f>
        <v/>
      </c>
      <c r="R101" s="21">
        <f>IF($B101="","",IF(COUNTIF($B$6:$B$505,$B101)&gt;1,"Nome repetido",IF(K101&lt;=0,"Sem estoque",IF(K101&lt;=N(E101),"Repor",IF(TODAY()-MAX(Q101,SUMPRODUCT(MAX(('Movimentações'!$C$6:$C$3005=$B101)*('Movimentações'!$B$6:$B$3005="Compra")*'Movimentações'!$A$6:$A$3005)),'Comece aqui'!$C$6)&gt;60,"Parado","OK")))))</f>
        <v/>
      </c>
      <c r="S101" s="17">
        <f>IF($B101="","",SUMIFS('Movimentações'!$I$6:$I$3005,'Movimentações'!$C$6:$C$3005,$B101,'Movimentações'!$B$6:$B$3005,"Venda")-SUMIFS('Movimentações'!$I$6:$I$3005,'Movimentações'!$C$6:$C$3005,$B101,'Movimentações'!$B$6:$B$3005,"Devolução de venda"))</f>
        <v/>
      </c>
      <c r="T101" s="17">
        <f>IF($B101="","",SUMIFS('Movimentações'!$K$6:$K$3005,'Movimentações'!$C$6:$C$3005,$B101))</f>
        <v/>
      </c>
      <c r="U101" s="21">
        <f>IF(OR($B101="",N(S101)&lt;=0),"",IF(SUMIF($S$6:$S$505,"&gt;"&amp;S101)/SUM($S$6:$S$505)&lt;0.8,"A",IF(SUMIF($S$6:$S$505,"&gt;"&amp;S101)/SUM($S$6:$S$505)&lt;0.95,"B","C")))</f>
        <v/>
      </c>
    </row>
    <row r="102">
      <c r="A102" s="14" t="n"/>
      <c r="B102" s="14" t="n"/>
      <c r="C102" s="14" t="n"/>
      <c r="D102" s="15" t="n"/>
      <c r="E102" s="14" t="n"/>
      <c r="F102" s="14" t="n"/>
      <c r="G102" s="15" t="n"/>
      <c r="H102" s="16">
        <f>IF($B102="","",SUMIFS('Movimentações'!$D$6:$D$3005,'Movimentações'!$C$6:$C$3005,$B102,'Movimentações'!$B$6:$B$3005,"Compra"))</f>
        <v/>
      </c>
      <c r="I102" s="16">
        <f>IF($B102="","",SUMIFS('Movimentações'!$D$6:$D$3005,'Movimentações'!$C$6:$C$3005,$B102,'Movimentações'!$B$6:$B$3005,"Venda")-SUMIFS('Movimentações'!$D$6:$D$3005,'Movimentações'!$C$6:$C$3005,$B102,'Movimentações'!$B$6:$B$3005,"Devolução de venda"))</f>
        <v/>
      </c>
      <c r="J102" s="16">
        <f>IF($B102="","",SUMIFS('Movimentações'!$D$6:$D$3005,'Movimentações'!$C$6:$C$3005,$B102,'Movimentações'!$B$6:$B$3005,"Ajuste para mais")-SUMIFS('Movimentações'!$D$6:$D$3005,'Movimentações'!$C$6:$C$3005,$B102,'Movimentações'!$B$6:$B$3005,"Ajuste para menos"))</f>
        <v/>
      </c>
      <c r="K102" s="16">
        <f>IF($B102="","",N(F102)+H102-I102+J102)</f>
        <v/>
      </c>
      <c r="L102" s="17">
        <f>IF($B102="","",IF(N(F102)+H102=0,0,(N(F102)*N(G102)+SUMIFS('Movimentações'!$I$6:$I$3005,'Movimentações'!$C$6:$C$3005,$B102,'Movimentações'!$B$6:$B$3005,"Compra"))/(N(F102)+H102)))</f>
        <v/>
      </c>
      <c r="M102" s="17">
        <f>IF($B102="","",MAX(K102,0)*L102)</f>
        <v/>
      </c>
      <c r="N102" s="17">
        <f>IF(OR($B102="",N(D102)=0),"",D102-L102)</f>
        <v/>
      </c>
      <c r="O102" s="18">
        <f>IF(OR($B102="",N(D102)=0),"",(D102-L102)/D102)</f>
        <v/>
      </c>
      <c r="P102" s="19">
        <f>IF(OR($B102="",N(D102)=0,N(L102)=0),"",D102/L102)</f>
        <v/>
      </c>
      <c r="Q102" s="20">
        <f>IF($B102="","",SUMPRODUCT(MAX(('Movimentações'!$C$6:$C$3005=$B102)*('Movimentações'!$B$6:$B$3005="Venda")*'Movimentações'!$A$6:$A$3005)))</f>
        <v/>
      </c>
      <c r="R102" s="21">
        <f>IF($B102="","",IF(COUNTIF($B$6:$B$505,$B102)&gt;1,"Nome repetido",IF(K102&lt;=0,"Sem estoque",IF(K102&lt;=N(E102),"Repor",IF(TODAY()-MAX(Q102,SUMPRODUCT(MAX(('Movimentações'!$C$6:$C$3005=$B102)*('Movimentações'!$B$6:$B$3005="Compra")*'Movimentações'!$A$6:$A$3005)),'Comece aqui'!$C$6)&gt;60,"Parado","OK")))))</f>
        <v/>
      </c>
      <c r="S102" s="17">
        <f>IF($B102="","",SUMIFS('Movimentações'!$I$6:$I$3005,'Movimentações'!$C$6:$C$3005,$B102,'Movimentações'!$B$6:$B$3005,"Venda")-SUMIFS('Movimentações'!$I$6:$I$3005,'Movimentações'!$C$6:$C$3005,$B102,'Movimentações'!$B$6:$B$3005,"Devolução de venda"))</f>
        <v/>
      </c>
      <c r="T102" s="17">
        <f>IF($B102="","",SUMIFS('Movimentações'!$K$6:$K$3005,'Movimentações'!$C$6:$C$3005,$B102))</f>
        <v/>
      </c>
      <c r="U102" s="21">
        <f>IF(OR($B102="",N(S102)&lt;=0),"",IF(SUMIF($S$6:$S$505,"&gt;"&amp;S102)/SUM($S$6:$S$505)&lt;0.8,"A",IF(SUMIF($S$6:$S$505,"&gt;"&amp;S102)/SUM($S$6:$S$505)&lt;0.95,"B","C")))</f>
        <v/>
      </c>
    </row>
    <row r="103">
      <c r="A103" s="14" t="n"/>
      <c r="B103" s="14" t="n"/>
      <c r="C103" s="14" t="n"/>
      <c r="D103" s="15" t="n"/>
      <c r="E103" s="14" t="n"/>
      <c r="F103" s="14" t="n"/>
      <c r="G103" s="15" t="n"/>
      <c r="H103" s="16">
        <f>IF($B103="","",SUMIFS('Movimentações'!$D$6:$D$3005,'Movimentações'!$C$6:$C$3005,$B103,'Movimentações'!$B$6:$B$3005,"Compra"))</f>
        <v/>
      </c>
      <c r="I103" s="16">
        <f>IF($B103="","",SUMIFS('Movimentações'!$D$6:$D$3005,'Movimentações'!$C$6:$C$3005,$B103,'Movimentações'!$B$6:$B$3005,"Venda")-SUMIFS('Movimentações'!$D$6:$D$3005,'Movimentações'!$C$6:$C$3005,$B103,'Movimentações'!$B$6:$B$3005,"Devolução de venda"))</f>
        <v/>
      </c>
      <c r="J103" s="16">
        <f>IF($B103="","",SUMIFS('Movimentações'!$D$6:$D$3005,'Movimentações'!$C$6:$C$3005,$B103,'Movimentações'!$B$6:$B$3005,"Ajuste para mais")-SUMIFS('Movimentações'!$D$6:$D$3005,'Movimentações'!$C$6:$C$3005,$B103,'Movimentações'!$B$6:$B$3005,"Ajuste para menos"))</f>
        <v/>
      </c>
      <c r="K103" s="16">
        <f>IF($B103="","",N(F103)+H103-I103+J103)</f>
        <v/>
      </c>
      <c r="L103" s="17">
        <f>IF($B103="","",IF(N(F103)+H103=0,0,(N(F103)*N(G103)+SUMIFS('Movimentações'!$I$6:$I$3005,'Movimentações'!$C$6:$C$3005,$B103,'Movimentações'!$B$6:$B$3005,"Compra"))/(N(F103)+H103)))</f>
        <v/>
      </c>
      <c r="M103" s="17">
        <f>IF($B103="","",MAX(K103,0)*L103)</f>
        <v/>
      </c>
      <c r="N103" s="17">
        <f>IF(OR($B103="",N(D103)=0),"",D103-L103)</f>
        <v/>
      </c>
      <c r="O103" s="18">
        <f>IF(OR($B103="",N(D103)=0),"",(D103-L103)/D103)</f>
        <v/>
      </c>
      <c r="P103" s="19">
        <f>IF(OR($B103="",N(D103)=0,N(L103)=0),"",D103/L103)</f>
        <v/>
      </c>
      <c r="Q103" s="20">
        <f>IF($B103="","",SUMPRODUCT(MAX(('Movimentações'!$C$6:$C$3005=$B103)*('Movimentações'!$B$6:$B$3005="Venda")*'Movimentações'!$A$6:$A$3005)))</f>
        <v/>
      </c>
      <c r="R103" s="21">
        <f>IF($B103="","",IF(COUNTIF($B$6:$B$505,$B103)&gt;1,"Nome repetido",IF(K103&lt;=0,"Sem estoque",IF(K103&lt;=N(E103),"Repor",IF(TODAY()-MAX(Q103,SUMPRODUCT(MAX(('Movimentações'!$C$6:$C$3005=$B103)*('Movimentações'!$B$6:$B$3005="Compra")*'Movimentações'!$A$6:$A$3005)),'Comece aqui'!$C$6)&gt;60,"Parado","OK")))))</f>
        <v/>
      </c>
      <c r="S103" s="17">
        <f>IF($B103="","",SUMIFS('Movimentações'!$I$6:$I$3005,'Movimentações'!$C$6:$C$3005,$B103,'Movimentações'!$B$6:$B$3005,"Venda")-SUMIFS('Movimentações'!$I$6:$I$3005,'Movimentações'!$C$6:$C$3005,$B103,'Movimentações'!$B$6:$B$3005,"Devolução de venda"))</f>
        <v/>
      </c>
      <c r="T103" s="17">
        <f>IF($B103="","",SUMIFS('Movimentações'!$K$6:$K$3005,'Movimentações'!$C$6:$C$3005,$B103))</f>
        <v/>
      </c>
      <c r="U103" s="21">
        <f>IF(OR($B103="",N(S103)&lt;=0),"",IF(SUMIF($S$6:$S$505,"&gt;"&amp;S103)/SUM($S$6:$S$505)&lt;0.8,"A",IF(SUMIF($S$6:$S$505,"&gt;"&amp;S103)/SUM($S$6:$S$505)&lt;0.95,"B","C")))</f>
        <v/>
      </c>
    </row>
    <row r="104">
      <c r="A104" s="14" t="n"/>
      <c r="B104" s="14" t="n"/>
      <c r="C104" s="14" t="n"/>
      <c r="D104" s="15" t="n"/>
      <c r="E104" s="14" t="n"/>
      <c r="F104" s="14" t="n"/>
      <c r="G104" s="15" t="n"/>
      <c r="H104" s="16">
        <f>IF($B104="","",SUMIFS('Movimentações'!$D$6:$D$3005,'Movimentações'!$C$6:$C$3005,$B104,'Movimentações'!$B$6:$B$3005,"Compra"))</f>
        <v/>
      </c>
      <c r="I104" s="16">
        <f>IF($B104="","",SUMIFS('Movimentações'!$D$6:$D$3005,'Movimentações'!$C$6:$C$3005,$B104,'Movimentações'!$B$6:$B$3005,"Venda")-SUMIFS('Movimentações'!$D$6:$D$3005,'Movimentações'!$C$6:$C$3005,$B104,'Movimentações'!$B$6:$B$3005,"Devolução de venda"))</f>
        <v/>
      </c>
      <c r="J104" s="16">
        <f>IF($B104="","",SUMIFS('Movimentações'!$D$6:$D$3005,'Movimentações'!$C$6:$C$3005,$B104,'Movimentações'!$B$6:$B$3005,"Ajuste para mais")-SUMIFS('Movimentações'!$D$6:$D$3005,'Movimentações'!$C$6:$C$3005,$B104,'Movimentações'!$B$6:$B$3005,"Ajuste para menos"))</f>
        <v/>
      </c>
      <c r="K104" s="16">
        <f>IF($B104="","",N(F104)+H104-I104+J104)</f>
        <v/>
      </c>
      <c r="L104" s="17">
        <f>IF($B104="","",IF(N(F104)+H104=0,0,(N(F104)*N(G104)+SUMIFS('Movimentações'!$I$6:$I$3005,'Movimentações'!$C$6:$C$3005,$B104,'Movimentações'!$B$6:$B$3005,"Compra"))/(N(F104)+H104)))</f>
        <v/>
      </c>
      <c r="M104" s="17">
        <f>IF($B104="","",MAX(K104,0)*L104)</f>
        <v/>
      </c>
      <c r="N104" s="17">
        <f>IF(OR($B104="",N(D104)=0),"",D104-L104)</f>
        <v/>
      </c>
      <c r="O104" s="18">
        <f>IF(OR($B104="",N(D104)=0),"",(D104-L104)/D104)</f>
        <v/>
      </c>
      <c r="P104" s="19">
        <f>IF(OR($B104="",N(D104)=0,N(L104)=0),"",D104/L104)</f>
        <v/>
      </c>
      <c r="Q104" s="20">
        <f>IF($B104="","",SUMPRODUCT(MAX(('Movimentações'!$C$6:$C$3005=$B104)*('Movimentações'!$B$6:$B$3005="Venda")*'Movimentações'!$A$6:$A$3005)))</f>
        <v/>
      </c>
      <c r="R104" s="21">
        <f>IF($B104="","",IF(COUNTIF($B$6:$B$505,$B104)&gt;1,"Nome repetido",IF(K104&lt;=0,"Sem estoque",IF(K104&lt;=N(E104),"Repor",IF(TODAY()-MAX(Q104,SUMPRODUCT(MAX(('Movimentações'!$C$6:$C$3005=$B104)*('Movimentações'!$B$6:$B$3005="Compra")*'Movimentações'!$A$6:$A$3005)),'Comece aqui'!$C$6)&gt;60,"Parado","OK")))))</f>
        <v/>
      </c>
      <c r="S104" s="17">
        <f>IF($B104="","",SUMIFS('Movimentações'!$I$6:$I$3005,'Movimentações'!$C$6:$C$3005,$B104,'Movimentações'!$B$6:$B$3005,"Venda")-SUMIFS('Movimentações'!$I$6:$I$3005,'Movimentações'!$C$6:$C$3005,$B104,'Movimentações'!$B$6:$B$3005,"Devolução de venda"))</f>
        <v/>
      </c>
      <c r="T104" s="17">
        <f>IF($B104="","",SUMIFS('Movimentações'!$K$6:$K$3005,'Movimentações'!$C$6:$C$3005,$B104))</f>
        <v/>
      </c>
      <c r="U104" s="21">
        <f>IF(OR($B104="",N(S104)&lt;=0),"",IF(SUMIF($S$6:$S$505,"&gt;"&amp;S104)/SUM($S$6:$S$505)&lt;0.8,"A",IF(SUMIF($S$6:$S$505,"&gt;"&amp;S104)/SUM($S$6:$S$505)&lt;0.95,"B","C")))</f>
        <v/>
      </c>
    </row>
    <row r="105">
      <c r="A105" s="14" t="n"/>
      <c r="B105" s="14" t="n"/>
      <c r="C105" s="14" t="n"/>
      <c r="D105" s="15" t="n"/>
      <c r="E105" s="14" t="n"/>
      <c r="F105" s="14" t="n"/>
      <c r="G105" s="15" t="n"/>
      <c r="H105" s="16">
        <f>IF($B105="","",SUMIFS('Movimentações'!$D$6:$D$3005,'Movimentações'!$C$6:$C$3005,$B105,'Movimentações'!$B$6:$B$3005,"Compra"))</f>
        <v/>
      </c>
      <c r="I105" s="16">
        <f>IF($B105="","",SUMIFS('Movimentações'!$D$6:$D$3005,'Movimentações'!$C$6:$C$3005,$B105,'Movimentações'!$B$6:$B$3005,"Venda")-SUMIFS('Movimentações'!$D$6:$D$3005,'Movimentações'!$C$6:$C$3005,$B105,'Movimentações'!$B$6:$B$3005,"Devolução de venda"))</f>
        <v/>
      </c>
      <c r="J105" s="16">
        <f>IF($B105="","",SUMIFS('Movimentações'!$D$6:$D$3005,'Movimentações'!$C$6:$C$3005,$B105,'Movimentações'!$B$6:$B$3005,"Ajuste para mais")-SUMIFS('Movimentações'!$D$6:$D$3005,'Movimentações'!$C$6:$C$3005,$B105,'Movimentações'!$B$6:$B$3005,"Ajuste para menos"))</f>
        <v/>
      </c>
      <c r="K105" s="16">
        <f>IF($B105="","",N(F105)+H105-I105+J105)</f>
        <v/>
      </c>
      <c r="L105" s="17">
        <f>IF($B105="","",IF(N(F105)+H105=0,0,(N(F105)*N(G105)+SUMIFS('Movimentações'!$I$6:$I$3005,'Movimentações'!$C$6:$C$3005,$B105,'Movimentações'!$B$6:$B$3005,"Compra"))/(N(F105)+H105)))</f>
        <v/>
      </c>
      <c r="M105" s="17">
        <f>IF($B105="","",MAX(K105,0)*L105)</f>
        <v/>
      </c>
      <c r="N105" s="17">
        <f>IF(OR($B105="",N(D105)=0),"",D105-L105)</f>
        <v/>
      </c>
      <c r="O105" s="18">
        <f>IF(OR($B105="",N(D105)=0),"",(D105-L105)/D105)</f>
        <v/>
      </c>
      <c r="P105" s="19">
        <f>IF(OR($B105="",N(D105)=0,N(L105)=0),"",D105/L105)</f>
        <v/>
      </c>
      <c r="Q105" s="20">
        <f>IF($B105="","",SUMPRODUCT(MAX(('Movimentações'!$C$6:$C$3005=$B105)*('Movimentações'!$B$6:$B$3005="Venda")*'Movimentações'!$A$6:$A$3005)))</f>
        <v/>
      </c>
      <c r="R105" s="21">
        <f>IF($B105="","",IF(COUNTIF($B$6:$B$505,$B105)&gt;1,"Nome repetido",IF(K105&lt;=0,"Sem estoque",IF(K105&lt;=N(E105),"Repor",IF(TODAY()-MAX(Q105,SUMPRODUCT(MAX(('Movimentações'!$C$6:$C$3005=$B105)*('Movimentações'!$B$6:$B$3005="Compra")*'Movimentações'!$A$6:$A$3005)),'Comece aqui'!$C$6)&gt;60,"Parado","OK")))))</f>
        <v/>
      </c>
      <c r="S105" s="17">
        <f>IF($B105="","",SUMIFS('Movimentações'!$I$6:$I$3005,'Movimentações'!$C$6:$C$3005,$B105,'Movimentações'!$B$6:$B$3005,"Venda")-SUMIFS('Movimentações'!$I$6:$I$3005,'Movimentações'!$C$6:$C$3005,$B105,'Movimentações'!$B$6:$B$3005,"Devolução de venda"))</f>
        <v/>
      </c>
      <c r="T105" s="17">
        <f>IF($B105="","",SUMIFS('Movimentações'!$K$6:$K$3005,'Movimentações'!$C$6:$C$3005,$B105))</f>
        <v/>
      </c>
      <c r="U105" s="21">
        <f>IF(OR($B105="",N(S105)&lt;=0),"",IF(SUMIF($S$6:$S$505,"&gt;"&amp;S105)/SUM($S$6:$S$505)&lt;0.8,"A",IF(SUMIF($S$6:$S$505,"&gt;"&amp;S105)/SUM($S$6:$S$505)&lt;0.95,"B","C")))</f>
        <v/>
      </c>
    </row>
    <row r="106">
      <c r="A106" s="14" t="n"/>
      <c r="B106" s="14" t="n"/>
      <c r="C106" s="14" t="n"/>
      <c r="D106" s="15" t="n"/>
      <c r="E106" s="14" t="n"/>
      <c r="F106" s="14" t="n"/>
      <c r="G106" s="15" t="n"/>
      <c r="H106" s="16">
        <f>IF($B106="","",SUMIFS('Movimentações'!$D$6:$D$3005,'Movimentações'!$C$6:$C$3005,$B106,'Movimentações'!$B$6:$B$3005,"Compra"))</f>
        <v/>
      </c>
      <c r="I106" s="16">
        <f>IF($B106="","",SUMIFS('Movimentações'!$D$6:$D$3005,'Movimentações'!$C$6:$C$3005,$B106,'Movimentações'!$B$6:$B$3005,"Venda")-SUMIFS('Movimentações'!$D$6:$D$3005,'Movimentações'!$C$6:$C$3005,$B106,'Movimentações'!$B$6:$B$3005,"Devolução de venda"))</f>
        <v/>
      </c>
      <c r="J106" s="16">
        <f>IF($B106="","",SUMIFS('Movimentações'!$D$6:$D$3005,'Movimentações'!$C$6:$C$3005,$B106,'Movimentações'!$B$6:$B$3005,"Ajuste para mais")-SUMIFS('Movimentações'!$D$6:$D$3005,'Movimentações'!$C$6:$C$3005,$B106,'Movimentações'!$B$6:$B$3005,"Ajuste para menos"))</f>
        <v/>
      </c>
      <c r="K106" s="16">
        <f>IF($B106="","",N(F106)+H106-I106+J106)</f>
        <v/>
      </c>
      <c r="L106" s="17">
        <f>IF($B106="","",IF(N(F106)+H106=0,0,(N(F106)*N(G106)+SUMIFS('Movimentações'!$I$6:$I$3005,'Movimentações'!$C$6:$C$3005,$B106,'Movimentações'!$B$6:$B$3005,"Compra"))/(N(F106)+H106)))</f>
        <v/>
      </c>
      <c r="M106" s="17">
        <f>IF($B106="","",MAX(K106,0)*L106)</f>
        <v/>
      </c>
      <c r="N106" s="17">
        <f>IF(OR($B106="",N(D106)=0),"",D106-L106)</f>
        <v/>
      </c>
      <c r="O106" s="18">
        <f>IF(OR($B106="",N(D106)=0),"",(D106-L106)/D106)</f>
        <v/>
      </c>
      <c r="P106" s="19">
        <f>IF(OR($B106="",N(D106)=0,N(L106)=0),"",D106/L106)</f>
        <v/>
      </c>
      <c r="Q106" s="20">
        <f>IF($B106="","",SUMPRODUCT(MAX(('Movimentações'!$C$6:$C$3005=$B106)*('Movimentações'!$B$6:$B$3005="Venda")*'Movimentações'!$A$6:$A$3005)))</f>
        <v/>
      </c>
      <c r="R106" s="21">
        <f>IF($B106="","",IF(COUNTIF($B$6:$B$505,$B106)&gt;1,"Nome repetido",IF(K106&lt;=0,"Sem estoque",IF(K106&lt;=N(E106),"Repor",IF(TODAY()-MAX(Q106,SUMPRODUCT(MAX(('Movimentações'!$C$6:$C$3005=$B106)*('Movimentações'!$B$6:$B$3005="Compra")*'Movimentações'!$A$6:$A$3005)),'Comece aqui'!$C$6)&gt;60,"Parado","OK")))))</f>
        <v/>
      </c>
      <c r="S106" s="17">
        <f>IF($B106="","",SUMIFS('Movimentações'!$I$6:$I$3005,'Movimentações'!$C$6:$C$3005,$B106,'Movimentações'!$B$6:$B$3005,"Venda")-SUMIFS('Movimentações'!$I$6:$I$3005,'Movimentações'!$C$6:$C$3005,$B106,'Movimentações'!$B$6:$B$3005,"Devolução de venda"))</f>
        <v/>
      </c>
      <c r="T106" s="17">
        <f>IF($B106="","",SUMIFS('Movimentações'!$K$6:$K$3005,'Movimentações'!$C$6:$C$3005,$B106))</f>
        <v/>
      </c>
      <c r="U106" s="21">
        <f>IF(OR($B106="",N(S106)&lt;=0),"",IF(SUMIF($S$6:$S$505,"&gt;"&amp;S106)/SUM($S$6:$S$505)&lt;0.8,"A",IF(SUMIF($S$6:$S$505,"&gt;"&amp;S106)/SUM($S$6:$S$505)&lt;0.95,"B","C")))</f>
        <v/>
      </c>
    </row>
    <row r="107">
      <c r="A107" s="14" t="n"/>
      <c r="B107" s="14" t="n"/>
      <c r="C107" s="14" t="n"/>
      <c r="D107" s="15" t="n"/>
      <c r="E107" s="14" t="n"/>
      <c r="F107" s="14" t="n"/>
      <c r="G107" s="15" t="n"/>
      <c r="H107" s="16">
        <f>IF($B107="","",SUMIFS('Movimentações'!$D$6:$D$3005,'Movimentações'!$C$6:$C$3005,$B107,'Movimentações'!$B$6:$B$3005,"Compra"))</f>
        <v/>
      </c>
      <c r="I107" s="16">
        <f>IF($B107="","",SUMIFS('Movimentações'!$D$6:$D$3005,'Movimentações'!$C$6:$C$3005,$B107,'Movimentações'!$B$6:$B$3005,"Venda")-SUMIFS('Movimentações'!$D$6:$D$3005,'Movimentações'!$C$6:$C$3005,$B107,'Movimentações'!$B$6:$B$3005,"Devolução de venda"))</f>
        <v/>
      </c>
      <c r="J107" s="16">
        <f>IF($B107="","",SUMIFS('Movimentações'!$D$6:$D$3005,'Movimentações'!$C$6:$C$3005,$B107,'Movimentações'!$B$6:$B$3005,"Ajuste para mais")-SUMIFS('Movimentações'!$D$6:$D$3005,'Movimentações'!$C$6:$C$3005,$B107,'Movimentações'!$B$6:$B$3005,"Ajuste para menos"))</f>
        <v/>
      </c>
      <c r="K107" s="16">
        <f>IF($B107="","",N(F107)+H107-I107+J107)</f>
        <v/>
      </c>
      <c r="L107" s="17">
        <f>IF($B107="","",IF(N(F107)+H107=0,0,(N(F107)*N(G107)+SUMIFS('Movimentações'!$I$6:$I$3005,'Movimentações'!$C$6:$C$3005,$B107,'Movimentações'!$B$6:$B$3005,"Compra"))/(N(F107)+H107)))</f>
        <v/>
      </c>
      <c r="M107" s="17">
        <f>IF($B107="","",MAX(K107,0)*L107)</f>
        <v/>
      </c>
      <c r="N107" s="17">
        <f>IF(OR($B107="",N(D107)=0),"",D107-L107)</f>
        <v/>
      </c>
      <c r="O107" s="18">
        <f>IF(OR($B107="",N(D107)=0),"",(D107-L107)/D107)</f>
        <v/>
      </c>
      <c r="P107" s="19">
        <f>IF(OR($B107="",N(D107)=0,N(L107)=0),"",D107/L107)</f>
        <v/>
      </c>
      <c r="Q107" s="20">
        <f>IF($B107="","",SUMPRODUCT(MAX(('Movimentações'!$C$6:$C$3005=$B107)*('Movimentações'!$B$6:$B$3005="Venda")*'Movimentações'!$A$6:$A$3005)))</f>
        <v/>
      </c>
      <c r="R107" s="21">
        <f>IF($B107="","",IF(COUNTIF($B$6:$B$505,$B107)&gt;1,"Nome repetido",IF(K107&lt;=0,"Sem estoque",IF(K107&lt;=N(E107),"Repor",IF(TODAY()-MAX(Q107,SUMPRODUCT(MAX(('Movimentações'!$C$6:$C$3005=$B107)*('Movimentações'!$B$6:$B$3005="Compra")*'Movimentações'!$A$6:$A$3005)),'Comece aqui'!$C$6)&gt;60,"Parado","OK")))))</f>
        <v/>
      </c>
      <c r="S107" s="17">
        <f>IF($B107="","",SUMIFS('Movimentações'!$I$6:$I$3005,'Movimentações'!$C$6:$C$3005,$B107,'Movimentações'!$B$6:$B$3005,"Venda")-SUMIFS('Movimentações'!$I$6:$I$3005,'Movimentações'!$C$6:$C$3005,$B107,'Movimentações'!$B$6:$B$3005,"Devolução de venda"))</f>
        <v/>
      </c>
      <c r="T107" s="17">
        <f>IF($B107="","",SUMIFS('Movimentações'!$K$6:$K$3005,'Movimentações'!$C$6:$C$3005,$B107))</f>
        <v/>
      </c>
      <c r="U107" s="21">
        <f>IF(OR($B107="",N(S107)&lt;=0),"",IF(SUMIF($S$6:$S$505,"&gt;"&amp;S107)/SUM($S$6:$S$505)&lt;0.8,"A",IF(SUMIF($S$6:$S$505,"&gt;"&amp;S107)/SUM($S$6:$S$505)&lt;0.95,"B","C")))</f>
        <v/>
      </c>
    </row>
    <row r="108">
      <c r="A108" s="14" t="n"/>
      <c r="B108" s="14" t="n"/>
      <c r="C108" s="14" t="n"/>
      <c r="D108" s="15" t="n"/>
      <c r="E108" s="14" t="n"/>
      <c r="F108" s="14" t="n"/>
      <c r="G108" s="15" t="n"/>
      <c r="H108" s="16">
        <f>IF($B108="","",SUMIFS('Movimentações'!$D$6:$D$3005,'Movimentações'!$C$6:$C$3005,$B108,'Movimentações'!$B$6:$B$3005,"Compra"))</f>
        <v/>
      </c>
      <c r="I108" s="16">
        <f>IF($B108="","",SUMIFS('Movimentações'!$D$6:$D$3005,'Movimentações'!$C$6:$C$3005,$B108,'Movimentações'!$B$6:$B$3005,"Venda")-SUMIFS('Movimentações'!$D$6:$D$3005,'Movimentações'!$C$6:$C$3005,$B108,'Movimentações'!$B$6:$B$3005,"Devolução de venda"))</f>
        <v/>
      </c>
      <c r="J108" s="16">
        <f>IF($B108="","",SUMIFS('Movimentações'!$D$6:$D$3005,'Movimentações'!$C$6:$C$3005,$B108,'Movimentações'!$B$6:$B$3005,"Ajuste para mais")-SUMIFS('Movimentações'!$D$6:$D$3005,'Movimentações'!$C$6:$C$3005,$B108,'Movimentações'!$B$6:$B$3005,"Ajuste para menos"))</f>
        <v/>
      </c>
      <c r="K108" s="16">
        <f>IF($B108="","",N(F108)+H108-I108+J108)</f>
        <v/>
      </c>
      <c r="L108" s="17">
        <f>IF($B108="","",IF(N(F108)+H108=0,0,(N(F108)*N(G108)+SUMIFS('Movimentações'!$I$6:$I$3005,'Movimentações'!$C$6:$C$3005,$B108,'Movimentações'!$B$6:$B$3005,"Compra"))/(N(F108)+H108)))</f>
        <v/>
      </c>
      <c r="M108" s="17">
        <f>IF($B108="","",MAX(K108,0)*L108)</f>
        <v/>
      </c>
      <c r="N108" s="17">
        <f>IF(OR($B108="",N(D108)=0),"",D108-L108)</f>
        <v/>
      </c>
      <c r="O108" s="18">
        <f>IF(OR($B108="",N(D108)=0),"",(D108-L108)/D108)</f>
        <v/>
      </c>
      <c r="P108" s="19">
        <f>IF(OR($B108="",N(D108)=0,N(L108)=0),"",D108/L108)</f>
        <v/>
      </c>
      <c r="Q108" s="20">
        <f>IF($B108="","",SUMPRODUCT(MAX(('Movimentações'!$C$6:$C$3005=$B108)*('Movimentações'!$B$6:$B$3005="Venda")*'Movimentações'!$A$6:$A$3005)))</f>
        <v/>
      </c>
      <c r="R108" s="21">
        <f>IF($B108="","",IF(COUNTIF($B$6:$B$505,$B108)&gt;1,"Nome repetido",IF(K108&lt;=0,"Sem estoque",IF(K108&lt;=N(E108),"Repor",IF(TODAY()-MAX(Q108,SUMPRODUCT(MAX(('Movimentações'!$C$6:$C$3005=$B108)*('Movimentações'!$B$6:$B$3005="Compra")*'Movimentações'!$A$6:$A$3005)),'Comece aqui'!$C$6)&gt;60,"Parado","OK")))))</f>
        <v/>
      </c>
      <c r="S108" s="17">
        <f>IF($B108="","",SUMIFS('Movimentações'!$I$6:$I$3005,'Movimentações'!$C$6:$C$3005,$B108,'Movimentações'!$B$6:$B$3005,"Venda")-SUMIFS('Movimentações'!$I$6:$I$3005,'Movimentações'!$C$6:$C$3005,$B108,'Movimentações'!$B$6:$B$3005,"Devolução de venda"))</f>
        <v/>
      </c>
      <c r="T108" s="17">
        <f>IF($B108="","",SUMIFS('Movimentações'!$K$6:$K$3005,'Movimentações'!$C$6:$C$3005,$B108))</f>
        <v/>
      </c>
      <c r="U108" s="21">
        <f>IF(OR($B108="",N(S108)&lt;=0),"",IF(SUMIF($S$6:$S$505,"&gt;"&amp;S108)/SUM($S$6:$S$505)&lt;0.8,"A",IF(SUMIF($S$6:$S$505,"&gt;"&amp;S108)/SUM($S$6:$S$505)&lt;0.95,"B","C")))</f>
        <v/>
      </c>
    </row>
    <row r="109">
      <c r="A109" s="14" t="n"/>
      <c r="B109" s="14" t="n"/>
      <c r="C109" s="14" t="n"/>
      <c r="D109" s="15" t="n"/>
      <c r="E109" s="14" t="n"/>
      <c r="F109" s="14" t="n"/>
      <c r="G109" s="15" t="n"/>
      <c r="H109" s="16">
        <f>IF($B109="","",SUMIFS('Movimentações'!$D$6:$D$3005,'Movimentações'!$C$6:$C$3005,$B109,'Movimentações'!$B$6:$B$3005,"Compra"))</f>
        <v/>
      </c>
      <c r="I109" s="16">
        <f>IF($B109="","",SUMIFS('Movimentações'!$D$6:$D$3005,'Movimentações'!$C$6:$C$3005,$B109,'Movimentações'!$B$6:$B$3005,"Venda")-SUMIFS('Movimentações'!$D$6:$D$3005,'Movimentações'!$C$6:$C$3005,$B109,'Movimentações'!$B$6:$B$3005,"Devolução de venda"))</f>
        <v/>
      </c>
      <c r="J109" s="16">
        <f>IF($B109="","",SUMIFS('Movimentações'!$D$6:$D$3005,'Movimentações'!$C$6:$C$3005,$B109,'Movimentações'!$B$6:$B$3005,"Ajuste para mais")-SUMIFS('Movimentações'!$D$6:$D$3005,'Movimentações'!$C$6:$C$3005,$B109,'Movimentações'!$B$6:$B$3005,"Ajuste para menos"))</f>
        <v/>
      </c>
      <c r="K109" s="16">
        <f>IF($B109="","",N(F109)+H109-I109+J109)</f>
        <v/>
      </c>
      <c r="L109" s="17">
        <f>IF($B109="","",IF(N(F109)+H109=0,0,(N(F109)*N(G109)+SUMIFS('Movimentações'!$I$6:$I$3005,'Movimentações'!$C$6:$C$3005,$B109,'Movimentações'!$B$6:$B$3005,"Compra"))/(N(F109)+H109)))</f>
        <v/>
      </c>
      <c r="M109" s="17">
        <f>IF($B109="","",MAX(K109,0)*L109)</f>
        <v/>
      </c>
      <c r="N109" s="17">
        <f>IF(OR($B109="",N(D109)=0),"",D109-L109)</f>
        <v/>
      </c>
      <c r="O109" s="18">
        <f>IF(OR($B109="",N(D109)=0),"",(D109-L109)/D109)</f>
        <v/>
      </c>
      <c r="P109" s="19">
        <f>IF(OR($B109="",N(D109)=0,N(L109)=0),"",D109/L109)</f>
        <v/>
      </c>
      <c r="Q109" s="20">
        <f>IF($B109="","",SUMPRODUCT(MAX(('Movimentações'!$C$6:$C$3005=$B109)*('Movimentações'!$B$6:$B$3005="Venda")*'Movimentações'!$A$6:$A$3005)))</f>
        <v/>
      </c>
      <c r="R109" s="21">
        <f>IF($B109="","",IF(COUNTIF($B$6:$B$505,$B109)&gt;1,"Nome repetido",IF(K109&lt;=0,"Sem estoque",IF(K109&lt;=N(E109),"Repor",IF(TODAY()-MAX(Q109,SUMPRODUCT(MAX(('Movimentações'!$C$6:$C$3005=$B109)*('Movimentações'!$B$6:$B$3005="Compra")*'Movimentações'!$A$6:$A$3005)),'Comece aqui'!$C$6)&gt;60,"Parado","OK")))))</f>
        <v/>
      </c>
      <c r="S109" s="17">
        <f>IF($B109="","",SUMIFS('Movimentações'!$I$6:$I$3005,'Movimentações'!$C$6:$C$3005,$B109,'Movimentações'!$B$6:$B$3005,"Venda")-SUMIFS('Movimentações'!$I$6:$I$3005,'Movimentações'!$C$6:$C$3005,$B109,'Movimentações'!$B$6:$B$3005,"Devolução de venda"))</f>
        <v/>
      </c>
      <c r="T109" s="17">
        <f>IF($B109="","",SUMIFS('Movimentações'!$K$6:$K$3005,'Movimentações'!$C$6:$C$3005,$B109))</f>
        <v/>
      </c>
      <c r="U109" s="21">
        <f>IF(OR($B109="",N(S109)&lt;=0),"",IF(SUMIF($S$6:$S$505,"&gt;"&amp;S109)/SUM($S$6:$S$505)&lt;0.8,"A",IF(SUMIF($S$6:$S$505,"&gt;"&amp;S109)/SUM($S$6:$S$505)&lt;0.95,"B","C")))</f>
        <v/>
      </c>
    </row>
    <row r="110">
      <c r="A110" s="14" t="n"/>
      <c r="B110" s="14" t="n"/>
      <c r="C110" s="14" t="n"/>
      <c r="D110" s="15" t="n"/>
      <c r="E110" s="14" t="n"/>
      <c r="F110" s="14" t="n"/>
      <c r="G110" s="15" t="n"/>
      <c r="H110" s="16">
        <f>IF($B110="","",SUMIFS('Movimentações'!$D$6:$D$3005,'Movimentações'!$C$6:$C$3005,$B110,'Movimentações'!$B$6:$B$3005,"Compra"))</f>
        <v/>
      </c>
      <c r="I110" s="16">
        <f>IF($B110="","",SUMIFS('Movimentações'!$D$6:$D$3005,'Movimentações'!$C$6:$C$3005,$B110,'Movimentações'!$B$6:$B$3005,"Venda")-SUMIFS('Movimentações'!$D$6:$D$3005,'Movimentações'!$C$6:$C$3005,$B110,'Movimentações'!$B$6:$B$3005,"Devolução de venda"))</f>
        <v/>
      </c>
      <c r="J110" s="16">
        <f>IF($B110="","",SUMIFS('Movimentações'!$D$6:$D$3005,'Movimentações'!$C$6:$C$3005,$B110,'Movimentações'!$B$6:$B$3005,"Ajuste para mais")-SUMIFS('Movimentações'!$D$6:$D$3005,'Movimentações'!$C$6:$C$3005,$B110,'Movimentações'!$B$6:$B$3005,"Ajuste para menos"))</f>
        <v/>
      </c>
      <c r="K110" s="16">
        <f>IF($B110="","",N(F110)+H110-I110+J110)</f>
        <v/>
      </c>
      <c r="L110" s="17">
        <f>IF($B110="","",IF(N(F110)+H110=0,0,(N(F110)*N(G110)+SUMIFS('Movimentações'!$I$6:$I$3005,'Movimentações'!$C$6:$C$3005,$B110,'Movimentações'!$B$6:$B$3005,"Compra"))/(N(F110)+H110)))</f>
        <v/>
      </c>
      <c r="M110" s="17">
        <f>IF($B110="","",MAX(K110,0)*L110)</f>
        <v/>
      </c>
      <c r="N110" s="17">
        <f>IF(OR($B110="",N(D110)=0),"",D110-L110)</f>
        <v/>
      </c>
      <c r="O110" s="18">
        <f>IF(OR($B110="",N(D110)=0),"",(D110-L110)/D110)</f>
        <v/>
      </c>
      <c r="P110" s="19">
        <f>IF(OR($B110="",N(D110)=0,N(L110)=0),"",D110/L110)</f>
        <v/>
      </c>
      <c r="Q110" s="20">
        <f>IF($B110="","",SUMPRODUCT(MAX(('Movimentações'!$C$6:$C$3005=$B110)*('Movimentações'!$B$6:$B$3005="Venda")*'Movimentações'!$A$6:$A$3005)))</f>
        <v/>
      </c>
      <c r="R110" s="21">
        <f>IF($B110="","",IF(COUNTIF($B$6:$B$505,$B110)&gt;1,"Nome repetido",IF(K110&lt;=0,"Sem estoque",IF(K110&lt;=N(E110),"Repor",IF(TODAY()-MAX(Q110,SUMPRODUCT(MAX(('Movimentações'!$C$6:$C$3005=$B110)*('Movimentações'!$B$6:$B$3005="Compra")*'Movimentações'!$A$6:$A$3005)),'Comece aqui'!$C$6)&gt;60,"Parado","OK")))))</f>
        <v/>
      </c>
      <c r="S110" s="17">
        <f>IF($B110="","",SUMIFS('Movimentações'!$I$6:$I$3005,'Movimentações'!$C$6:$C$3005,$B110,'Movimentações'!$B$6:$B$3005,"Venda")-SUMIFS('Movimentações'!$I$6:$I$3005,'Movimentações'!$C$6:$C$3005,$B110,'Movimentações'!$B$6:$B$3005,"Devolução de venda"))</f>
        <v/>
      </c>
      <c r="T110" s="17">
        <f>IF($B110="","",SUMIFS('Movimentações'!$K$6:$K$3005,'Movimentações'!$C$6:$C$3005,$B110))</f>
        <v/>
      </c>
      <c r="U110" s="21">
        <f>IF(OR($B110="",N(S110)&lt;=0),"",IF(SUMIF($S$6:$S$505,"&gt;"&amp;S110)/SUM($S$6:$S$505)&lt;0.8,"A",IF(SUMIF($S$6:$S$505,"&gt;"&amp;S110)/SUM($S$6:$S$505)&lt;0.95,"B","C")))</f>
        <v/>
      </c>
    </row>
    <row r="111">
      <c r="A111" s="14" t="n"/>
      <c r="B111" s="14" t="n"/>
      <c r="C111" s="14" t="n"/>
      <c r="D111" s="15" t="n"/>
      <c r="E111" s="14" t="n"/>
      <c r="F111" s="14" t="n"/>
      <c r="G111" s="15" t="n"/>
      <c r="H111" s="16">
        <f>IF($B111="","",SUMIFS('Movimentações'!$D$6:$D$3005,'Movimentações'!$C$6:$C$3005,$B111,'Movimentações'!$B$6:$B$3005,"Compra"))</f>
        <v/>
      </c>
      <c r="I111" s="16">
        <f>IF($B111="","",SUMIFS('Movimentações'!$D$6:$D$3005,'Movimentações'!$C$6:$C$3005,$B111,'Movimentações'!$B$6:$B$3005,"Venda")-SUMIFS('Movimentações'!$D$6:$D$3005,'Movimentações'!$C$6:$C$3005,$B111,'Movimentações'!$B$6:$B$3005,"Devolução de venda"))</f>
        <v/>
      </c>
      <c r="J111" s="16">
        <f>IF($B111="","",SUMIFS('Movimentações'!$D$6:$D$3005,'Movimentações'!$C$6:$C$3005,$B111,'Movimentações'!$B$6:$B$3005,"Ajuste para mais")-SUMIFS('Movimentações'!$D$6:$D$3005,'Movimentações'!$C$6:$C$3005,$B111,'Movimentações'!$B$6:$B$3005,"Ajuste para menos"))</f>
        <v/>
      </c>
      <c r="K111" s="16">
        <f>IF($B111="","",N(F111)+H111-I111+J111)</f>
        <v/>
      </c>
      <c r="L111" s="17">
        <f>IF($B111="","",IF(N(F111)+H111=0,0,(N(F111)*N(G111)+SUMIFS('Movimentações'!$I$6:$I$3005,'Movimentações'!$C$6:$C$3005,$B111,'Movimentações'!$B$6:$B$3005,"Compra"))/(N(F111)+H111)))</f>
        <v/>
      </c>
      <c r="M111" s="17">
        <f>IF($B111="","",MAX(K111,0)*L111)</f>
        <v/>
      </c>
      <c r="N111" s="17">
        <f>IF(OR($B111="",N(D111)=0),"",D111-L111)</f>
        <v/>
      </c>
      <c r="O111" s="18">
        <f>IF(OR($B111="",N(D111)=0),"",(D111-L111)/D111)</f>
        <v/>
      </c>
      <c r="P111" s="19">
        <f>IF(OR($B111="",N(D111)=0,N(L111)=0),"",D111/L111)</f>
        <v/>
      </c>
      <c r="Q111" s="20">
        <f>IF($B111="","",SUMPRODUCT(MAX(('Movimentações'!$C$6:$C$3005=$B111)*('Movimentações'!$B$6:$B$3005="Venda")*'Movimentações'!$A$6:$A$3005)))</f>
        <v/>
      </c>
      <c r="R111" s="21">
        <f>IF($B111="","",IF(COUNTIF($B$6:$B$505,$B111)&gt;1,"Nome repetido",IF(K111&lt;=0,"Sem estoque",IF(K111&lt;=N(E111),"Repor",IF(TODAY()-MAX(Q111,SUMPRODUCT(MAX(('Movimentações'!$C$6:$C$3005=$B111)*('Movimentações'!$B$6:$B$3005="Compra")*'Movimentações'!$A$6:$A$3005)),'Comece aqui'!$C$6)&gt;60,"Parado","OK")))))</f>
        <v/>
      </c>
      <c r="S111" s="17">
        <f>IF($B111="","",SUMIFS('Movimentações'!$I$6:$I$3005,'Movimentações'!$C$6:$C$3005,$B111,'Movimentações'!$B$6:$B$3005,"Venda")-SUMIFS('Movimentações'!$I$6:$I$3005,'Movimentações'!$C$6:$C$3005,$B111,'Movimentações'!$B$6:$B$3005,"Devolução de venda"))</f>
        <v/>
      </c>
      <c r="T111" s="17">
        <f>IF($B111="","",SUMIFS('Movimentações'!$K$6:$K$3005,'Movimentações'!$C$6:$C$3005,$B111))</f>
        <v/>
      </c>
      <c r="U111" s="21">
        <f>IF(OR($B111="",N(S111)&lt;=0),"",IF(SUMIF($S$6:$S$505,"&gt;"&amp;S111)/SUM($S$6:$S$505)&lt;0.8,"A",IF(SUMIF($S$6:$S$505,"&gt;"&amp;S111)/SUM($S$6:$S$505)&lt;0.95,"B","C")))</f>
        <v/>
      </c>
    </row>
    <row r="112">
      <c r="A112" s="14" t="n"/>
      <c r="B112" s="14" t="n"/>
      <c r="C112" s="14" t="n"/>
      <c r="D112" s="15" t="n"/>
      <c r="E112" s="14" t="n"/>
      <c r="F112" s="14" t="n"/>
      <c r="G112" s="15" t="n"/>
      <c r="H112" s="16">
        <f>IF($B112="","",SUMIFS('Movimentações'!$D$6:$D$3005,'Movimentações'!$C$6:$C$3005,$B112,'Movimentações'!$B$6:$B$3005,"Compra"))</f>
        <v/>
      </c>
      <c r="I112" s="16">
        <f>IF($B112="","",SUMIFS('Movimentações'!$D$6:$D$3005,'Movimentações'!$C$6:$C$3005,$B112,'Movimentações'!$B$6:$B$3005,"Venda")-SUMIFS('Movimentações'!$D$6:$D$3005,'Movimentações'!$C$6:$C$3005,$B112,'Movimentações'!$B$6:$B$3005,"Devolução de venda"))</f>
        <v/>
      </c>
      <c r="J112" s="16">
        <f>IF($B112="","",SUMIFS('Movimentações'!$D$6:$D$3005,'Movimentações'!$C$6:$C$3005,$B112,'Movimentações'!$B$6:$B$3005,"Ajuste para mais")-SUMIFS('Movimentações'!$D$6:$D$3005,'Movimentações'!$C$6:$C$3005,$B112,'Movimentações'!$B$6:$B$3005,"Ajuste para menos"))</f>
        <v/>
      </c>
      <c r="K112" s="16">
        <f>IF($B112="","",N(F112)+H112-I112+J112)</f>
        <v/>
      </c>
      <c r="L112" s="17">
        <f>IF($B112="","",IF(N(F112)+H112=0,0,(N(F112)*N(G112)+SUMIFS('Movimentações'!$I$6:$I$3005,'Movimentações'!$C$6:$C$3005,$B112,'Movimentações'!$B$6:$B$3005,"Compra"))/(N(F112)+H112)))</f>
        <v/>
      </c>
      <c r="M112" s="17">
        <f>IF($B112="","",MAX(K112,0)*L112)</f>
        <v/>
      </c>
      <c r="N112" s="17">
        <f>IF(OR($B112="",N(D112)=0),"",D112-L112)</f>
        <v/>
      </c>
      <c r="O112" s="18">
        <f>IF(OR($B112="",N(D112)=0),"",(D112-L112)/D112)</f>
        <v/>
      </c>
      <c r="P112" s="19">
        <f>IF(OR($B112="",N(D112)=0,N(L112)=0),"",D112/L112)</f>
        <v/>
      </c>
      <c r="Q112" s="20">
        <f>IF($B112="","",SUMPRODUCT(MAX(('Movimentações'!$C$6:$C$3005=$B112)*('Movimentações'!$B$6:$B$3005="Venda")*'Movimentações'!$A$6:$A$3005)))</f>
        <v/>
      </c>
      <c r="R112" s="21">
        <f>IF($B112="","",IF(COUNTIF($B$6:$B$505,$B112)&gt;1,"Nome repetido",IF(K112&lt;=0,"Sem estoque",IF(K112&lt;=N(E112),"Repor",IF(TODAY()-MAX(Q112,SUMPRODUCT(MAX(('Movimentações'!$C$6:$C$3005=$B112)*('Movimentações'!$B$6:$B$3005="Compra")*'Movimentações'!$A$6:$A$3005)),'Comece aqui'!$C$6)&gt;60,"Parado","OK")))))</f>
        <v/>
      </c>
      <c r="S112" s="17">
        <f>IF($B112="","",SUMIFS('Movimentações'!$I$6:$I$3005,'Movimentações'!$C$6:$C$3005,$B112,'Movimentações'!$B$6:$B$3005,"Venda")-SUMIFS('Movimentações'!$I$6:$I$3005,'Movimentações'!$C$6:$C$3005,$B112,'Movimentações'!$B$6:$B$3005,"Devolução de venda"))</f>
        <v/>
      </c>
      <c r="T112" s="17">
        <f>IF($B112="","",SUMIFS('Movimentações'!$K$6:$K$3005,'Movimentações'!$C$6:$C$3005,$B112))</f>
        <v/>
      </c>
      <c r="U112" s="21">
        <f>IF(OR($B112="",N(S112)&lt;=0),"",IF(SUMIF($S$6:$S$505,"&gt;"&amp;S112)/SUM($S$6:$S$505)&lt;0.8,"A",IF(SUMIF($S$6:$S$505,"&gt;"&amp;S112)/SUM($S$6:$S$505)&lt;0.95,"B","C")))</f>
        <v/>
      </c>
    </row>
    <row r="113">
      <c r="A113" s="14" t="n"/>
      <c r="B113" s="14" t="n"/>
      <c r="C113" s="14" t="n"/>
      <c r="D113" s="15" t="n"/>
      <c r="E113" s="14" t="n"/>
      <c r="F113" s="14" t="n"/>
      <c r="G113" s="15" t="n"/>
      <c r="H113" s="16">
        <f>IF($B113="","",SUMIFS('Movimentações'!$D$6:$D$3005,'Movimentações'!$C$6:$C$3005,$B113,'Movimentações'!$B$6:$B$3005,"Compra"))</f>
        <v/>
      </c>
      <c r="I113" s="16">
        <f>IF($B113="","",SUMIFS('Movimentações'!$D$6:$D$3005,'Movimentações'!$C$6:$C$3005,$B113,'Movimentações'!$B$6:$B$3005,"Venda")-SUMIFS('Movimentações'!$D$6:$D$3005,'Movimentações'!$C$6:$C$3005,$B113,'Movimentações'!$B$6:$B$3005,"Devolução de venda"))</f>
        <v/>
      </c>
      <c r="J113" s="16">
        <f>IF($B113="","",SUMIFS('Movimentações'!$D$6:$D$3005,'Movimentações'!$C$6:$C$3005,$B113,'Movimentações'!$B$6:$B$3005,"Ajuste para mais")-SUMIFS('Movimentações'!$D$6:$D$3005,'Movimentações'!$C$6:$C$3005,$B113,'Movimentações'!$B$6:$B$3005,"Ajuste para menos"))</f>
        <v/>
      </c>
      <c r="K113" s="16">
        <f>IF($B113="","",N(F113)+H113-I113+J113)</f>
        <v/>
      </c>
      <c r="L113" s="17">
        <f>IF($B113="","",IF(N(F113)+H113=0,0,(N(F113)*N(G113)+SUMIFS('Movimentações'!$I$6:$I$3005,'Movimentações'!$C$6:$C$3005,$B113,'Movimentações'!$B$6:$B$3005,"Compra"))/(N(F113)+H113)))</f>
        <v/>
      </c>
      <c r="M113" s="17">
        <f>IF($B113="","",MAX(K113,0)*L113)</f>
        <v/>
      </c>
      <c r="N113" s="17">
        <f>IF(OR($B113="",N(D113)=0),"",D113-L113)</f>
        <v/>
      </c>
      <c r="O113" s="18">
        <f>IF(OR($B113="",N(D113)=0),"",(D113-L113)/D113)</f>
        <v/>
      </c>
      <c r="P113" s="19">
        <f>IF(OR($B113="",N(D113)=0,N(L113)=0),"",D113/L113)</f>
        <v/>
      </c>
      <c r="Q113" s="20">
        <f>IF($B113="","",SUMPRODUCT(MAX(('Movimentações'!$C$6:$C$3005=$B113)*('Movimentações'!$B$6:$B$3005="Venda")*'Movimentações'!$A$6:$A$3005)))</f>
        <v/>
      </c>
      <c r="R113" s="21">
        <f>IF($B113="","",IF(COUNTIF($B$6:$B$505,$B113)&gt;1,"Nome repetido",IF(K113&lt;=0,"Sem estoque",IF(K113&lt;=N(E113),"Repor",IF(TODAY()-MAX(Q113,SUMPRODUCT(MAX(('Movimentações'!$C$6:$C$3005=$B113)*('Movimentações'!$B$6:$B$3005="Compra")*'Movimentações'!$A$6:$A$3005)),'Comece aqui'!$C$6)&gt;60,"Parado","OK")))))</f>
        <v/>
      </c>
      <c r="S113" s="17">
        <f>IF($B113="","",SUMIFS('Movimentações'!$I$6:$I$3005,'Movimentações'!$C$6:$C$3005,$B113,'Movimentações'!$B$6:$B$3005,"Venda")-SUMIFS('Movimentações'!$I$6:$I$3005,'Movimentações'!$C$6:$C$3005,$B113,'Movimentações'!$B$6:$B$3005,"Devolução de venda"))</f>
        <v/>
      </c>
      <c r="T113" s="17">
        <f>IF($B113="","",SUMIFS('Movimentações'!$K$6:$K$3005,'Movimentações'!$C$6:$C$3005,$B113))</f>
        <v/>
      </c>
      <c r="U113" s="21">
        <f>IF(OR($B113="",N(S113)&lt;=0),"",IF(SUMIF($S$6:$S$505,"&gt;"&amp;S113)/SUM($S$6:$S$505)&lt;0.8,"A",IF(SUMIF($S$6:$S$505,"&gt;"&amp;S113)/SUM($S$6:$S$505)&lt;0.95,"B","C")))</f>
        <v/>
      </c>
    </row>
    <row r="114">
      <c r="A114" s="14" t="n"/>
      <c r="B114" s="14" t="n"/>
      <c r="C114" s="14" t="n"/>
      <c r="D114" s="15" t="n"/>
      <c r="E114" s="14" t="n"/>
      <c r="F114" s="14" t="n"/>
      <c r="G114" s="15" t="n"/>
      <c r="H114" s="16">
        <f>IF($B114="","",SUMIFS('Movimentações'!$D$6:$D$3005,'Movimentações'!$C$6:$C$3005,$B114,'Movimentações'!$B$6:$B$3005,"Compra"))</f>
        <v/>
      </c>
      <c r="I114" s="16">
        <f>IF($B114="","",SUMIFS('Movimentações'!$D$6:$D$3005,'Movimentações'!$C$6:$C$3005,$B114,'Movimentações'!$B$6:$B$3005,"Venda")-SUMIFS('Movimentações'!$D$6:$D$3005,'Movimentações'!$C$6:$C$3005,$B114,'Movimentações'!$B$6:$B$3005,"Devolução de venda"))</f>
        <v/>
      </c>
      <c r="J114" s="16">
        <f>IF($B114="","",SUMIFS('Movimentações'!$D$6:$D$3005,'Movimentações'!$C$6:$C$3005,$B114,'Movimentações'!$B$6:$B$3005,"Ajuste para mais")-SUMIFS('Movimentações'!$D$6:$D$3005,'Movimentações'!$C$6:$C$3005,$B114,'Movimentações'!$B$6:$B$3005,"Ajuste para menos"))</f>
        <v/>
      </c>
      <c r="K114" s="16">
        <f>IF($B114="","",N(F114)+H114-I114+J114)</f>
        <v/>
      </c>
      <c r="L114" s="17">
        <f>IF($B114="","",IF(N(F114)+H114=0,0,(N(F114)*N(G114)+SUMIFS('Movimentações'!$I$6:$I$3005,'Movimentações'!$C$6:$C$3005,$B114,'Movimentações'!$B$6:$B$3005,"Compra"))/(N(F114)+H114)))</f>
        <v/>
      </c>
      <c r="M114" s="17">
        <f>IF($B114="","",MAX(K114,0)*L114)</f>
        <v/>
      </c>
      <c r="N114" s="17">
        <f>IF(OR($B114="",N(D114)=0),"",D114-L114)</f>
        <v/>
      </c>
      <c r="O114" s="18">
        <f>IF(OR($B114="",N(D114)=0),"",(D114-L114)/D114)</f>
        <v/>
      </c>
      <c r="P114" s="19">
        <f>IF(OR($B114="",N(D114)=0,N(L114)=0),"",D114/L114)</f>
        <v/>
      </c>
      <c r="Q114" s="20">
        <f>IF($B114="","",SUMPRODUCT(MAX(('Movimentações'!$C$6:$C$3005=$B114)*('Movimentações'!$B$6:$B$3005="Venda")*'Movimentações'!$A$6:$A$3005)))</f>
        <v/>
      </c>
      <c r="R114" s="21">
        <f>IF($B114="","",IF(COUNTIF($B$6:$B$505,$B114)&gt;1,"Nome repetido",IF(K114&lt;=0,"Sem estoque",IF(K114&lt;=N(E114),"Repor",IF(TODAY()-MAX(Q114,SUMPRODUCT(MAX(('Movimentações'!$C$6:$C$3005=$B114)*('Movimentações'!$B$6:$B$3005="Compra")*'Movimentações'!$A$6:$A$3005)),'Comece aqui'!$C$6)&gt;60,"Parado","OK")))))</f>
        <v/>
      </c>
      <c r="S114" s="17">
        <f>IF($B114="","",SUMIFS('Movimentações'!$I$6:$I$3005,'Movimentações'!$C$6:$C$3005,$B114,'Movimentações'!$B$6:$B$3005,"Venda")-SUMIFS('Movimentações'!$I$6:$I$3005,'Movimentações'!$C$6:$C$3005,$B114,'Movimentações'!$B$6:$B$3005,"Devolução de venda"))</f>
        <v/>
      </c>
      <c r="T114" s="17">
        <f>IF($B114="","",SUMIFS('Movimentações'!$K$6:$K$3005,'Movimentações'!$C$6:$C$3005,$B114))</f>
        <v/>
      </c>
      <c r="U114" s="21">
        <f>IF(OR($B114="",N(S114)&lt;=0),"",IF(SUMIF($S$6:$S$505,"&gt;"&amp;S114)/SUM($S$6:$S$505)&lt;0.8,"A",IF(SUMIF($S$6:$S$505,"&gt;"&amp;S114)/SUM($S$6:$S$505)&lt;0.95,"B","C")))</f>
        <v/>
      </c>
    </row>
    <row r="115">
      <c r="A115" s="14" t="n"/>
      <c r="B115" s="14" t="n"/>
      <c r="C115" s="14" t="n"/>
      <c r="D115" s="15" t="n"/>
      <c r="E115" s="14" t="n"/>
      <c r="F115" s="14" t="n"/>
      <c r="G115" s="15" t="n"/>
      <c r="H115" s="16">
        <f>IF($B115="","",SUMIFS('Movimentações'!$D$6:$D$3005,'Movimentações'!$C$6:$C$3005,$B115,'Movimentações'!$B$6:$B$3005,"Compra"))</f>
        <v/>
      </c>
      <c r="I115" s="16">
        <f>IF($B115="","",SUMIFS('Movimentações'!$D$6:$D$3005,'Movimentações'!$C$6:$C$3005,$B115,'Movimentações'!$B$6:$B$3005,"Venda")-SUMIFS('Movimentações'!$D$6:$D$3005,'Movimentações'!$C$6:$C$3005,$B115,'Movimentações'!$B$6:$B$3005,"Devolução de venda"))</f>
        <v/>
      </c>
      <c r="J115" s="16">
        <f>IF($B115="","",SUMIFS('Movimentações'!$D$6:$D$3005,'Movimentações'!$C$6:$C$3005,$B115,'Movimentações'!$B$6:$B$3005,"Ajuste para mais")-SUMIFS('Movimentações'!$D$6:$D$3005,'Movimentações'!$C$6:$C$3005,$B115,'Movimentações'!$B$6:$B$3005,"Ajuste para menos"))</f>
        <v/>
      </c>
      <c r="K115" s="16">
        <f>IF($B115="","",N(F115)+H115-I115+J115)</f>
        <v/>
      </c>
      <c r="L115" s="17">
        <f>IF($B115="","",IF(N(F115)+H115=0,0,(N(F115)*N(G115)+SUMIFS('Movimentações'!$I$6:$I$3005,'Movimentações'!$C$6:$C$3005,$B115,'Movimentações'!$B$6:$B$3005,"Compra"))/(N(F115)+H115)))</f>
        <v/>
      </c>
      <c r="M115" s="17">
        <f>IF($B115="","",MAX(K115,0)*L115)</f>
        <v/>
      </c>
      <c r="N115" s="17">
        <f>IF(OR($B115="",N(D115)=0),"",D115-L115)</f>
        <v/>
      </c>
      <c r="O115" s="18">
        <f>IF(OR($B115="",N(D115)=0),"",(D115-L115)/D115)</f>
        <v/>
      </c>
      <c r="P115" s="19">
        <f>IF(OR($B115="",N(D115)=0,N(L115)=0),"",D115/L115)</f>
        <v/>
      </c>
      <c r="Q115" s="20">
        <f>IF($B115="","",SUMPRODUCT(MAX(('Movimentações'!$C$6:$C$3005=$B115)*('Movimentações'!$B$6:$B$3005="Venda")*'Movimentações'!$A$6:$A$3005)))</f>
        <v/>
      </c>
      <c r="R115" s="21">
        <f>IF($B115="","",IF(COUNTIF($B$6:$B$505,$B115)&gt;1,"Nome repetido",IF(K115&lt;=0,"Sem estoque",IF(K115&lt;=N(E115),"Repor",IF(TODAY()-MAX(Q115,SUMPRODUCT(MAX(('Movimentações'!$C$6:$C$3005=$B115)*('Movimentações'!$B$6:$B$3005="Compra")*'Movimentações'!$A$6:$A$3005)),'Comece aqui'!$C$6)&gt;60,"Parado","OK")))))</f>
        <v/>
      </c>
      <c r="S115" s="17">
        <f>IF($B115="","",SUMIFS('Movimentações'!$I$6:$I$3005,'Movimentações'!$C$6:$C$3005,$B115,'Movimentações'!$B$6:$B$3005,"Venda")-SUMIFS('Movimentações'!$I$6:$I$3005,'Movimentações'!$C$6:$C$3005,$B115,'Movimentações'!$B$6:$B$3005,"Devolução de venda"))</f>
        <v/>
      </c>
      <c r="T115" s="17">
        <f>IF($B115="","",SUMIFS('Movimentações'!$K$6:$K$3005,'Movimentações'!$C$6:$C$3005,$B115))</f>
        <v/>
      </c>
      <c r="U115" s="21">
        <f>IF(OR($B115="",N(S115)&lt;=0),"",IF(SUMIF($S$6:$S$505,"&gt;"&amp;S115)/SUM($S$6:$S$505)&lt;0.8,"A",IF(SUMIF($S$6:$S$505,"&gt;"&amp;S115)/SUM($S$6:$S$505)&lt;0.95,"B","C")))</f>
        <v/>
      </c>
    </row>
    <row r="116">
      <c r="A116" s="14" t="n"/>
      <c r="B116" s="14" t="n"/>
      <c r="C116" s="14" t="n"/>
      <c r="D116" s="15" t="n"/>
      <c r="E116" s="14" t="n"/>
      <c r="F116" s="14" t="n"/>
      <c r="G116" s="15" t="n"/>
      <c r="H116" s="16">
        <f>IF($B116="","",SUMIFS('Movimentações'!$D$6:$D$3005,'Movimentações'!$C$6:$C$3005,$B116,'Movimentações'!$B$6:$B$3005,"Compra"))</f>
        <v/>
      </c>
      <c r="I116" s="16">
        <f>IF($B116="","",SUMIFS('Movimentações'!$D$6:$D$3005,'Movimentações'!$C$6:$C$3005,$B116,'Movimentações'!$B$6:$B$3005,"Venda")-SUMIFS('Movimentações'!$D$6:$D$3005,'Movimentações'!$C$6:$C$3005,$B116,'Movimentações'!$B$6:$B$3005,"Devolução de venda"))</f>
        <v/>
      </c>
      <c r="J116" s="16">
        <f>IF($B116="","",SUMIFS('Movimentações'!$D$6:$D$3005,'Movimentações'!$C$6:$C$3005,$B116,'Movimentações'!$B$6:$B$3005,"Ajuste para mais")-SUMIFS('Movimentações'!$D$6:$D$3005,'Movimentações'!$C$6:$C$3005,$B116,'Movimentações'!$B$6:$B$3005,"Ajuste para menos"))</f>
        <v/>
      </c>
      <c r="K116" s="16">
        <f>IF($B116="","",N(F116)+H116-I116+J116)</f>
        <v/>
      </c>
      <c r="L116" s="17">
        <f>IF($B116="","",IF(N(F116)+H116=0,0,(N(F116)*N(G116)+SUMIFS('Movimentações'!$I$6:$I$3005,'Movimentações'!$C$6:$C$3005,$B116,'Movimentações'!$B$6:$B$3005,"Compra"))/(N(F116)+H116)))</f>
        <v/>
      </c>
      <c r="M116" s="17">
        <f>IF($B116="","",MAX(K116,0)*L116)</f>
        <v/>
      </c>
      <c r="N116" s="17">
        <f>IF(OR($B116="",N(D116)=0),"",D116-L116)</f>
        <v/>
      </c>
      <c r="O116" s="18">
        <f>IF(OR($B116="",N(D116)=0),"",(D116-L116)/D116)</f>
        <v/>
      </c>
      <c r="P116" s="19">
        <f>IF(OR($B116="",N(D116)=0,N(L116)=0),"",D116/L116)</f>
        <v/>
      </c>
      <c r="Q116" s="20">
        <f>IF($B116="","",SUMPRODUCT(MAX(('Movimentações'!$C$6:$C$3005=$B116)*('Movimentações'!$B$6:$B$3005="Venda")*'Movimentações'!$A$6:$A$3005)))</f>
        <v/>
      </c>
      <c r="R116" s="21">
        <f>IF($B116="","",IF(COUNTIF($B$6:$B$505,$B116)&gt;1,"Nome repetido",IF(K116&lt;=0,"Sem estoque",IF(K116&lt;=N(E116),"Repor",IF(TODAY()-MAX(Q116,SUMPRODUCT(MAX(('Movimentações'!$C$6:$C$3005=$B116)*('Movimentações'!$B$6:$B$3005="Compra")*'Movimentações'!$A$6:$A$3005)),'Comece aqui'!$C$6)&gt;60,"Parado","OK")))))</f>
        <v/>
      </c>
      <c r="S116" s="17">
        <f>IF($B116="","",SUMIFS('Movimentações'!$I$6:$I$3005,'Movimentações'!$C$6:$C$3005,$B116,'Movimentações'!$B$6:$B$3005,"Venda")-SUMIFS('Movimentações'!$I$6:$I$3005,'Movimentações'!$C$6:$C$3005,$B116,'Movimentações'!$B$6:$B$3005,"Devolução de venda"))</f>
        <v/>
      </c>
      <c r="T116" s="17">
        <f>IF($B116="","",SUMIFS('Movimentações'!$K$6:$K$3005,'Movimentações'!$C$6:$C$3005,$B116))</f>
        <v/>
      </c>
      <c r="U116" s="21">
        <f>IF(OR($B116="",N(S116)&lt;=0),"",IF(SUMIF($S$6:$S$505,"&gt;"&amp;S116)/SUM($S$6:$S$505)&lt;0.8,"A",IF(SUMIF($S$6:$S$505,"&gt;"&amp;S116)/SUM($S$6:$S$505)&lt;0.95,"B","C")))</f>
        <v/>
      </c>
    </row>
    <row r="117">
      <c r="A117" s="14" t="n"/>
      <c r="B117" s="14" t="n"/>
      <c r="C117" s="14" t="n"/>
      <c r="D117" s="15" t="n"/>
      <c r="E117" s="14" t="n"/>
      <c r="F117" s="14" t="n"/>
      <c r="G117" s="15" t="n"/>
      <c r="H117" s="16">
        <f>IF($B117="","",SUMIFS('Movimentações'!$D$6:$D$3005,'Movimentações'!$C$6:$C$3005,$B117,'Movimentações'!$B$6:$B$3005,"Compra"))</f>
        <v/>
      </c>
      <c r="I117" s="16">
        <f>IF($B117="","",SUMIFS('Movimentações'!$D$6:$D$3005,'Movimentações'!$C$6:$C$3005,$B117,'Movimentações'!$B$6:$B$3005,"Venda")-SUMIFS('Movimentações'!$D$6:$D$3005,'Movimentações'!$C$6:$C$3005,$B117,'Movimentações'!$B$6:$B$3005,"Devolução de venda"))</f>
        <v/>
      </c>
      <c r="J117" s="16">
        <f>IF($B117="","",SUMIFS('Movimentações'!$D$6:$D$3005,'Movimentações'!$C$6:$C$3005,$B117,'Movimentações'!$B$6:$B$3005,"Ajuste para mais")-SUMIFS('Movimentações'!$D$6:$D$3005,'Movimentações'!$C$6:$C$3005,$B117,'Movimentações'!$B$6:$B$3005,"Ajuste para menos"))</f>
        <v/>
      </c>
      <c r="K117" s="16">
        <f>IF($B117="","",N(F117)+H117-I117+J117)</f>
        <v/>
      </c>
      <c r="L117" s="17">
        <f>IF($B117="","",IF(N(F117)+H117=0,0,(N(F117)*N(G117)+SUMIFS('Movimentações'!$I$6:$I$3005,'Movimentações'!$C$6:$C$3005,$B117,'Movimentações'!$B$6:$B$3005,"Compra"))/(N(F117)+H117)))</f>
        <v/>
      </c>
      <c r="M117" s="17">
        <f>IF($B117="","",MAX(K117,0)*L117)</f>
        <v/>
      </c>
      <c r="N117" s="17">
        <f>IF(OR($B117="",N(D117)=0),"",D117-L117)</f>
        <v/>
      </c>
      <c r="O117" s="18">
        <f>IF(OR($B117="",N(D117)=0),"",(D117-L117)/D117)</f>
        <v/>
      </c>
      <c r="P117" s="19">
        <f>IF(OR($B117="",N(D117)=0,N(L117)=0),"",D117/L117)</f>
        <v/>
      </c>
      <c r="Q117" s="20">
        <f>IF($B117="","",SUMPRODUCT(MAX(('Movimentações'!$C$6:$C$3005=$B117)*('Movimentações'!$B$6:$B$3005="Venda")*'Movimentações'!$A$6:$A$3005)))</f>
        <v/>
      </c>
      <c r="R117" s="21">
        <f>IF($B117="","",IF(COUNTIF($B$6:$B$505,$B117)&gt;1,"Nome repetido",IF(K117&lt;=0,"Sem estoque",IF(K117&lt;=N(E117),"Repor",IF(TODAY()-MAX(Q117,SUMPRODUCT(MAX(('Movimentações'!$C$6:$C$3005=$B117)*('Movimentações'!$B$6:$B$3005="Compra")*'Movimentações'!$A$6:$A$3005)),'Comece aqui'!$C$6)&gt;60,"Parado","OK")))))</f>
        <v/>
      </c>
      <c r="S117" s="17">
        <f>IF($B117="","",SUMIFS('Movimentações'!$I$6:$I$3005,'Movimentações'!$C$6:$C$3005,$B117,'Movimentações'!$B$6:$B$3005,"Venda")-SUMIFS('Movimentações'!$I$6:$I$3005,'Movimentações'!$C$6:$C$3005,$B117,'Movimentações'!$B$6:$B$3005,"Devolução de venda"))</f>
        <v/>
      </c>
      <c r="T117" s="17">
        <f>IF($B117="","",SUMIFS('Movimentações'!$K$6:$K$3005,'Movimentações'!$C$6:$C$3005,$B117))</f>
        <v/>
      </c>
      <c r="U117" s="21">
        <f>IF(OR($B117="",N(S117)&lt;=0),"",IF(SUMIF($S$6:$S$505,"&gt;"&amp;S117)/SUM($S$6:$S$505)&lt;0.8,"A",IF(SUMIF($S$6:$S$505,"&gt;"&amp;S117)/SUM($S$6:$S$505)&lt;0.95,"B","C")))</f>
        <v/>
      </c>
    </row>
    <row r="118">
      <c r="A118" s="14" t="n"/>
      <c r="B118" s="14" t="n"/>
      <c r="C118" s="14" t="n"/>
      <c r="D118" s="15" t="n"/>
      <c r="E118" s="14" t="n"/>
      <c r="F118" s="14" t="n"/>
      <c r="G118" s="15" t="n"/>
      <c r="H118" s="16">
        <f>IF($B118="","",SUMIFS('Movimentações'!$D$6:$D$3005,'Movimentações'!$C$6:$C$3005,$B118,'Movimentações'!$B$6:$B$3005,"Compra"))</f>
        <v/>
      </c>
      <c r="I118" s="16">
        <f>IF($B118="","",SUMIFS('Movimentações'!$D$6:$D$3005,'Movimentações'!$C$6:$C$3005,$B118,'Movimentações'!$B$6:$B$3005,"Venda")-SUMIFS('Movimentações'!$D$6:$D$3005,'Movimentações'!$C$6:$C$3005,$B118,'Movimentações'!$B$6:$B$3005,"Devolução de venda"))</f>
        <v/>
      </c>
      <c r="J118" s="16">
        <f>IF($B118="","",SUMIFS('Movimentações'!$D$6:$D$3005,'Movimentações'!$C$6:$C$3005,$B118,'Movimentações'!$B$6:$B$3005,"Ajuste para mais")-SUMIFS('Movimentações'!$D$6:$D$3005,'Movimentações'!$C$6:$C$3005,$B118,'Movimentações'!$B$6:$B$3005,"Ajuste para menos"))</f>
        <v/>
      </c>
      <c r="K118" s="16">
        <f>IF($B118="","",N(F118)+H118-I118+J118)</f>
        <v/>
      </c>
      <c r="L118" s="17">
        <f>IF($B118="","",IF(N(F118)+H118=0,0,(N(F118)*N(G118)+SUMIFS('Movimentações'!$I$6:$I$3005,'Movimentações'!$C$6:$C$3005,$B118,'Movimentações'!$B$6:$B$3005,"Compra"))/(N(F118)+H118)))</f>
        <v/>
      </c>
      <c r="M118" s="17">
        <f>IF($B118="","",MAX(K118,0)*L118)</f>
        <v/>
      </c>
      <c r="N118" s="17">
        <f>IF(OR($B118="",N(D118)=0),"",D118-L118)</f>
        <v/>
      </c>
      <c r="O118" s="18">
        <f>IF(OR($B118="",N(D118)=0),"",(D118-L118)/D118)</f>
        <v/>
      </c>
      <c r="P118" s="19">
        <f>IF(OR($B118="",N(D118)=0,N(L118)=0),"",D118/L118)</f>
        <v/>
      </c>
      <c r="Q118" s="20">
        <f>IF($B118="","",SUMPRODUCT(MAX(('Movimentações'!$C$6:$C$3005=$B118)*('Movimentações'!$B$6:$B$3005="Venda")*'Movimentações'!$A$6:$A$3005)))</f>
        <v/>
      </c>
      <c r="R118" s="21">
        <f>IF($B118="","",IF(COUNTIF($B$6:$B$505,$B118)&gt;1,"Nome repetido",IF(K118&lt;=0,"Sem estoque",IF(K118&lt;=N(E118),"Repor",IF(TODAY()-MAX(Q118,SUMPRODUCT(MAX(('Movimentações'!$C$6:$C$3005=$B118)*('Movimentações'!$B$6:$B$3005="Compra")*'Movimentações'!$A$6:$A$3005)),'Comece aqui'!$C$6)&gt;60,"Parado","OK")))))</f>
        <v/>
      </c>
      <c r="S118" s="17">
        <f>IF($B118="","",SUMIFS('Movimentações'!$I$6:$I$3005,'Movimentações'!$C$6:$C$3005,$B118,'Movimentações'!$B$6:$B$3005,"Venda")-SUMIFS('Movimentações'!$I$6:$I$3005,'Movimentações'!$C$6:$C$3005,$B118,'Movimentações'!$B$6:$B$3005,"Devolução de venda"))</f>
        <v/>
      </c>
      <c r="T118" s="17">
        <f>IF($B118="","",SUMIFS('Movimentações'!$K$6:$K$3005,'Movimentações'!$C$6:$C$3005,$B118))</f>
        <v/>
      </c>
      <c r="U118" s="21">
        <f>IF(OR($B118="",N(S118)&lt;=0),"",IF(SUMIF($S$6:$S$505,"&gt;"&amp;S118)/SUM($S$6:$S$505)&lt;0.8,"A",IF(SUMIF($S$6:$S$505,"&gt;"&amp;S118)/SUM($S$6:$S$505)&lt;0.95,"B","C")))</f>
        <v/>
      </c>
    </row>
    <row r="119">
      <c r="A119" s="14" t="n"/>
      <c r="B119" s="14" t="n"/>
      <c r="C119" s="14" t="n"/>
      <c r="D119" s="15" t="n"/>
      <c r="E119" s="14" t="n"/>
      <c r="F119" s="14" t="n"/>
      <c r="G119" s="15" t="n"/>
      <c r="H119" s="16">
        <f>IF($B119="","",SUMIFS('Movimentações'!$D$6:$D$3005,'Movimentações'!$C$6:$C$3005,$B119,'Movimentações'!$B$6:$B$3005,"Compra"))</f>
        <v/>
      </c>
      <c r="I119" s="16">
        <f>IF($B119="","",SUMIFS('Movimentações'!$D$6:$D$3005,'Movimentações'!$C$6:$C$3005,$B119,'Movimentações'!$B$6:$B$3005,"Venda")-SUMIFS('Movimentações'!$D$6:$D$3005,'Movimentações'!$C$6:$C$3005,$B119,'Movimentações'!$B$6:$B$3005,"Devolução de venda"))</f>
        <v/>
      </c>
      <c r="J119" s="16">
        <f>IF($B119="","",SUMIFS('Movimentações'!$D$6:$D$3005,'Movimentações'!$C$6:$C$3005,$B119,'Movimentações'!$B$6:$B$3005,"Ajuste para mais")-SUMIFS('Movimentações'!$D$6:$D$3005,'Movimentações'!$C$6:$C$3005,$B119,'Movimentações'!$B$6:$B$3005,"Ajuste para menos"))</f>
        <v/>
      </c>
      <c r="K119" s="16">
        <f>IF($B119="","",N(F119)+H119-I119+J119)</f>
        <v/>
      </c>
      <c r="L119" s="17">
        <f>IF($B119="","",IF(N(F119)+H119=0,0,(N(F119)*N(G119)+SUMIFS('Movimentações'!$I$6:$I$3005,'Movimentações'!$C$6:$C$3005,$B119,'Movimentações'!$B$6:$B$3005,"Compra"))/(N(F119)+H119)))</f>
        <v/>
      </c>
      <c r="M119" s="17">
        <f>IF($B119="","",MAX(K119,0)*L119)</f>
        <v/>
      </c>
      <c r="N119" s="17">
        <f>IF(OR($B119="",N(D119)=0),"",D119-L119)</f>
        <v/>
      </c>
      <c r="O119" s="18">
        <f>IF(OR($B119="",N(D119)=0),"",(D119-L119)/D119)</f>
        <v/>
      </c>
      <c r="P119" s="19">
        <f>IF(OR($B119="",N(D119)=0,N(L119)=0),"",D119/L119)</f>
        <v/>
      </c>
      <c r="Q119" s="20">
        <f>IF($B119="","",SUMPRODUCT(MAX(('Movimentações'!$C$6:$C$3005=$B119)*('Movimentações'!$B$6:$B$3005="Venda")*'Movimentações'!$A$6:$A$3005)))</f>
        <v/>
      </c>
      <c r="R119" s="21">
        <f>IF($B119="","",IF(COUNTIF($B$6:$B$505,$B119)&gt;1,"Nome repetido",IF(K119&lt;=0,"Sem estoque",IF(K119&lt;=N(E119),"Repor",IF(TODAY()-MAX(Q119,SUMPRODUCT(MAX(('Movimentações'!$C$6:$C$3005=$B119)*('Movimentações'!$B$6:$B$3005="Compra")*'Movimentações'!$A$6:$A$3005)),'Comece aqui'!$C$6)&gt;60,"Parado","OK")))))</f>
        <v/>
      </c>
      <c r="S119" s="17">
        <f>IF($B119="","",SUMIFS('Movimentações'!$I$6:$I$3005,'Movimentações'!$C$6:$C$3005,$B119,'Movimentações'!$B$6:$B$3005,"Venda")-SUMIFS('Movimentações'!$I$6:$I$3005,'Movimentações'!$C$6:$C$3005,$B119,'Movimentações'!$B$6:$B$3005,"Devolução de venda"))</f>
        <v/>
      </c>
      <c r="T119" s="17">
        <f>IF($B119="","",SUMIFS('Movimentações'!$K$6:$K$3005,'Movimentações'!$C$6:$C$3005,$B119))</f>
        <v/>
      </c>
      <c r="U119" s="21">
        <f>IF(OR($B119="",N(S119)&lt;=0),"",IF(SUMIF($S$6:$S$505,"&gt;"&amp;S119)/SUM($S$6:$S$505)&lt;0.8,"A",IF(SUMIF($S$6:$S$505,"&gt;"&amp;S119)/SUM($S$6:$S$505)&lt;0.95,"B","C")))</f>
        <v/>
      </c>
    </row>
    <row r="120">
      <c r="A120" s="14" t="n"/>
      <c r="B120" s="14" t="n"/>
      <c r="C120" s="14" t="n"/>
      <c r="D120" s="15" t="n"/>
      <c r="E120" s="14" t="n"/>
      <c r="F120" s="14" t="n"/>
      <c r="G120" s="15" t="n"/>
      <c r="H120" s="16">
        <f>IF($B120="","",SUMIFS('Movimentações'!$D$6:$D$3005,'Movimentações'!$C$6:$C$3005,$B120,'Movimentações'!$B$6:$B$3005,"Compra"))</f>
        <v/>
      </c>
      <c r="I120" s="16">
        <f>IF($B120="","",SUMIFS('Movimentações'!$D$6:$D$3005,'Movimentações'!$C$6:$C$3005,$B120,'Movimentações'!$B$6:$B$3005,"Venda")-SUMIFS('Movimentações'!$D$6:$D$3005,'Movimentações'!$C$6:$C$3005,$B120,'Movimentações'!$B$6:$B$3005,"Devolução de venda"))</f>
        <v/>
      </c>
      <c r="J120" s="16">
        <f>IF($B120="","",SUMIFS('Movimentações'!$D$6:$D$3005,'Movimentações'!$C$6:$C$3005,$B120,'Movimentações'!$B$6:$B$3005,"Ajuste para mais")-SUMIFS('Movimentações'!$D$6:$D$3005,'Movimentações'!$C$6:$C$3005,$B120,'Movimentações'!$B$6:$B$3005,"Ajuste para menos"))</f>
        <v/>
      </c>
      <c r="K120" s="16">
        <f>IF($B120="","",N(F120)+H120-I120+J120)</f>
        <v/>
      </c>
      <c r="L120" s="17">
        <f>IF($B120="","",IF(N(F120)+H120=0,0,(N(F120)*N(G120)+SUMIFS('Movimentações'!$I$6:$I$3005,'Movimentações'!$C$6:$C$3005,$B120,'Movimentações'!$B$6:$B$3005,"Compra"))/(N(F120)+H120)))</f>
        <v/>
      </c>
      <c r="M120" s="17">
        <f>IF($B120="","",MAX(K120,0)*L120)</f>
        <v/>
      </c>
      <c r="N120" s="17">
        <f>IF(OR($B120="",N(D120)=0),"",D120-L120)</f>
        <v/>
      </c>
      <c r="O120" s="18">
        <f>IF(OR($B120="",N(D120)=0),"",(D120-L120)/D120)</f>
        <v/>
      </c>
      <c r="P120" s="19">
        <f>IF(OR($B120="",N(D120)=0,N(L120)=0),"",D120/L120)</f>
        <v/>
      </c>
      <c r="Q120" s="20">
        <f>IF($B120="","",SUMPRODUCT(MAX(('Movimentações'!$C$6:$C$3005=$B120)*('Movimentações'!$B$6:$B$3005="Venda")*'Movimentações'!$A$6:$A$3005)))</f>
        <v/>
      </c>
      <c r="R120" s="21">
        <f>IF($B120="","",IF(COUNTIF($B$6:$B$505,$B120)&gt;1,"Nome repetido",IF(K120&lt;=0,"Sem estoque",IF(K120&lt;=N(E120),"Repor",IF(TODAY()-MAX(Q120,SUMPRODUCT(MAX(('Movimentações'!$C$6:$C$3005=$B120)*('Movimentações'!$B$6:$B$3005="Compra")*'Movimentações'!$A$6:$A$3005)),'Comece aqui'!$C$6)&gt;60,"Parado","OK")))))</f>
        <v/>
      </c>
      <c r="S120" s="17">
        <f>IF($B120="","",SUMIFS('Movimentações'!$I$6:$I$3005,'Movimentações'!$C$6:$C$3005,$B120,'Movimentações'!$B$6:$B$3005,"Venda")-SUMIFS('Movimentações'!$I$6:$I$3005,'Movimentações'!$C$6:$C$3005,$B120,'Movimentações'!$B$6:$B$3005,"Devolução de venda"))</f>
        <v/>
      </c>
      <c r="T120" s="17">
        <f>IF($B120="","",SUMIFS('Movimentações'!$K$6:$K$3005,'Movimentações'!$C$6:$C$3005,$B120))</f>
        <v/>
      </c>
      <c r="U120" s="21">
        <f>IF(OR($B120="",N(S120)&lt;=0),"",IF(SUMIF($S$6:$S$505,"&gt;"&amp;S120)/SUM($S$6:$S$505)&lt;0.8,"A",IF(SUMIF($S$6:$S$505,"&gt;"&amp;S120)/SUM($S$6:$S$505)&lt;0.95,"B","C")))</f>
        <v/>
      </c>
    </row>
    <row r="121">
      <c r="A121" s="14" t="n"/>
      <c r="B121" s="14" t="n"/>
      <c r="C121" s="14" t="n"/>
      <c r="D121" s="15" t="n"/>
      <c r="E121" s="14" t="n"/>
      <c r="F121" s="14" t="n"/>
      <c r="G121" s="15" t="n"/>
      <c r="H121" s="16">
        <f>IF($B121="","",SUMIFS('Movimentações'!$D$6:$D$3005,'Movimentações'!$C$6:$C$3005,$B121,'Movimentações'!$B$6:$B$3005,"Compra"))</f>
        <v/>
      </c>
      <c r="I121" s="16">
        <f>IF($B121="","",SUMIFS('Movimentações'!$D$6:$D$3005,'Movimentações'!$C$6:$C$3005,$B121,'Movimentações'!$B$6:$B$3005,"Venda")-SUMIFS('Movimentações'!$D$6:$D$3005,'Movimentações'!$C$6:$C$3005,$B121,'Movimentações'!$B$6:$B$3005,"Devolução de venda"))</f>
        <v/>
      </c>
      <c r="J121" s="16">
        <f>IF($B121="","",SUMIFS('Movimentações'!$D$6:$D$3005,'Movimentações'!$C$6:$C$3005,$B121,'Movimentações'!$B$6:$B$3005,"Ajuste para mais")-SUMIFS('Movimentações'!$D$6:$D$3005,'Movimentações'!$C$6:$C$3005,$B121,'Movimentações'!$B$6:$B$3005,"Ajuste para menos"))</f>
        <v/>
      </c>
      <c r="K121" s="16">
        <f>IF($B121="","",N(F121)+H121-I121+J121)</f>
        <v/>
      </c>
      <c r="L121" s="17">
        <f>IF($B121="","",IF(N(F121)+H121=0,0,(N(F121)*N(G121)+SUMIFS('Movimentações'!$I$6:$I$3005,'Movimentações'!$C$6:$C$3005,$B121,'Movimentações'!$B$6:$B$3005,"Compra"))/(N(F121)+H121)))</f>
        <v/>
      </c>
      <c r="M121" s="17">
        <f>IF($B121="","",MAX(K121,0)*L121)</f>
        <v/>
      </c>
      <c r="N121" s="17">
        <f>IF(OR($B121="",N(D121)=0),"",D121-L121)</f>
        <v/>
      </c>
      <c r="O121" s="18">
        <f>IF(OR($B121="",N(D121)=0),"",(D121-L121)/D121)</f>
        <v/>
      </c>
      <c r="P121" s="19">
        <f>IF(OR($B121="",N(D121)=0,N(L121)=0),"",D121/L121)</f>
        <v/>
      </c>
      <c r="Q121" s="20">
        <f>IF($B121="","",SUMPRODUCT(MAX(('Movimentações'!$C$6:$C$3005=$B121)*('Movimentações'!$B$6:$B$3005="Venda")*'Movimentações'!$A$6:$A$3005)))</f>
        <v/>
      </c>
      <c r="R121" s="21">
        <f>IF($B121="","",IF(COUNTIF($B$6:$B$505,$B121)&gt;1,"Nome repetido",IF(K121&lt;=0,"Sem estoque",IF(K121&lt;=N(E121),"Repor",IF(TODAY()-MAX(Q121,SUMPRODUCT(MAX(('Movimentações'!$C$6:$C$3005=$B121)*('Movimentações'!$B$6:$B$3005="Compra")*'Movimentações'!$A$6:$A$3005)),'Comece aqui'!$C$6)&gt;60,"Parado","OK")))))</f>
        <v/>
      </c>
      <c r="S121" s="17">
        <f>IF($B121="","",SUMIFS('Movimentações'!$I$6:$I$3005,'Movimentações'!$C$6:$C$3005,$B121,'Movimentações'!$B$6:$B$3005,"Venda")-SUMIFS('Movimentações'!$I$6:$I$3005,'Movimentações'!$C$6:$C$3005,$B121,'Movimentações'!$B$6:$B$3005,"Devolução de venda"))</f>
        <v/>
      </c>
      <c r="T121" s="17">
        <f>IF($B121="","",SUMIFS('Movimentações'!$K$6:$K$3005,'Movimentações'!$C$6:$C$3005,$B121))</f>
        <v/>
      </c>
      <c r="U121" s="21">
        <f>IF(OR($B121="",N(S121)&lt;=0),"",IF(SUMIF($S$6:$S$505,"&gt;"&amp;S121)/SUM($S$6:$S$505)&lt;0.8,"A",IF(SUMIF($S$6:$S$505,"&gt;"&amp;S121)/SUM($S$6:$S$505)&lt;0.95,"B","C")))</f>
        <v/>
      </c>
    </row>
    <row r="122">
      <c r="A122" s="14" t="n"/>
      <c r="B122" s="14" t="n"/>
      <c r="C122" s="14" t="n"/>
      <c r="D122" s="15" t="n"/>
      <c r="E122" s="14" t="n"/>
      <c r="F122" s="14" t="n"/>
      <c r="G122" s="15" t="n"/>
      <c r="H122" s="16">
        <f>IF($B122="","",SUMIFS('Movimentações'!$D$6:$D$3005,'Movimentações'!$C$6:$C$3005,$B122,'Movimentações'!$B$6:$B$3005,"Compra"))</f>
        <v/>
      </c>
      <c r="I122" s="16">
        <f>IF($B122="","",SUMIFS('Movimentações'!$D$6:$D$3005,'Movimentações'!$C$6:$C$3005,$B122,'Movimentações'!$B$6:$B$3005,"Venda")-SUMIFS('Movimentações'!$D$6:$D$3005,'Movimentações'!$C$6:$C$3005,$B122,'Movimentações'!$B$6:$B$3005,"Devolução de venda"))</f>
        <v/>
      </c>
      <c r="J122" s="16">
        <f>IF($B122="","",SUMIFS('Movimentações'!$D$6:$D$3005,'Movimentações'!$C$6:$C$3005,$B122,'Movimentações'!$B$6:$B$3005,"Ajuste para mais")-SUMIFS('Movimentações'!$D$6:$D$3005,'Movimentações'!$C$6:$C$3005,$B122,'Movimentações'!$B$6:$B$3005,"Ajuste para menos"))</f>
        <v/>
      </c>
      <c r="K122" s="16">
        <f>IF($B122="","",N(F122)+H122-I122+J122)</f>
        <v/>
      </c>
      <c r="L122" s="17">
        <f>IF($B122="","",IF(N(F122)+H122=0,0,(N(F122)*N(G122)+SUMIFS('Movimentações'!$I$6:$I$3005,'Movimentações'!$C$6:$C$3005,$B122,'Movimentações'!$B$6:$B$3005,"Compra"))/(N(F122)+H122)))</f>
        <v/>
      </c>
      <c r="M122" s="17">
        <f>IF($B122="","",MAX(K122,0)*L122)</f>
        <v/>
      </c>
      <c r="N122" s="17">
        <f>IF(OR($B122="",N(D122)=0),"",D122-L122)</f>
        <v/>
      </c>
      <c r="O122" s="18">
        <f>IF(OR($B122="",N(D122)=0),"",(D122-L122)/D122)</f>
        <v/>
      </c>
      <c r="P122" s="19">
        <f>IF(OR($B122="",N(D122)=0,N(L122)=0),"",D122/L122)</f>
        <v/>
      </c>
      <c r="Q122" s="20">
        <f>IF($B122="","",SUMPRODUCT(MAX(('Movimentações'!$C$6:$C$3005=$B122)*('Movimentações'!$B$6:$B$3005="Venda")*'Movimentações'!$A$6:$A$3005)))</f>
        <v/>
      </c>
      <c r="R122" s="21">
        <f>IF($B122="","",IF(COUNTIF($B$6:$B$505,$B122)&gt;1,"Nome repetido",IF(K122&lt;=0,"Sem estoque",IF(K122&lt;=N(E122),"Repor",IF(TODAY()-MAX(Q122,SUMPRODUCT(MAX(('Movimentações'!$C$6:$C$3005=$B122)*('Movimentações'!$B$6:$B$3005="Compra")*'Movimentações'!$A$6:$A$3005)),'Comece aqui'!$C$6)&gt;60,"Parado","OK")))))</f>
        <v/>
      </c>
      <c r="S122" s="17">
        <f>IF($B122="","",SUMIFS('Movimentações'!$I$6:$I$3005,'Movimentações'!$C$6:$C$3005,$B122,'Movimentações'!$B$6:$B$3005,"Venda")-SUMIFS('Movimentações'!$I$6:$I$3005,'Movimentações'!$C$6:$C$3005,$B122,'Movimentações'!$B$6:$B$3005,"Devolução de venda"))</f>
        <v/>
      </c>
      <c r="T122" s="17">
        <f>IF($B122="","",SUMIFS('Movimentações'!$K$6:$K$3005,'Movimentações'!$C$6:$C$3005,$B122))</f>
        <v/>
      </c>
      <c r="U122" s="21">
        <f>IF(OR($B122="",N(S122)&lt;=0),"",IF(SUMIF($S$6:$S$505,"&gt;"&amp;S122)/SUM($S$6:$S$505)&lt;0.8,"A",IF(SUMIF($S$6:$S$505,"&gt;"&amp;S122)/SUM($S$6:$S$505)&lt;0.95,"B","C")))</f>
        <v/>
      </c>
    </row>
    <row r="123">
      <c r="A123" s="14" t="n"/>
      <c r="B123" s="14" t="n"/>
      <c r="C123" s="14" t="n"/>
      <c r="D123" s="15" t="n"/>
      <c r="E123" s="14" t="n"/>
      <c r="F123" s="14" t="n"/>
      <c r="G123" s="15" t="n"/>
      <c r="H123" s="16">
        <f>IF($B123="","",SUMIFS('Movimentações'!$D$6:$D$3005,'Movimentações'!$C$6:$C$3005,$B123,'Movimentações'!$B$6:$B$3005,"Compra"))</f>
        <v/>
      </c>
      <c r="I123" s="16">
        <f>IF($B123="","",SUMIFS('Movimentações'!$D$6:$D$3005,'Movimentações'!$C$6:$C$3005,$B123,'Movimentações'!$B$6:$B$3005,"Venda")-SUMIFS('Movimentações'!$D$6:$D$3005,'Movimentações'!$C$6:$C$3005,$B123,'Movimentações'!$B$6:$B$3005,"Devolução de venda"))</f>
        <v/>
      </c>
      <c r="J123" s="16">
        <f>IF($B123="","",SUMIFS('Movimentações'!$D$6:$D$3005,'Movimentações'!$C$6:$C$3005,$B123,'Movimentações'!$B$6:$B$3005,"Ajuste para mais")-SUMIFS('Movimentações'!$D$6:$D$3005,'Movimentações'!$C$6:$C$3005,$B123,'Movimentações'!$B$6:$B$3005,"Ajuste para menos"))</f>
        <v/>
      </c>
      <c r="K123" s="16">
        <f>IF($B123="","",N(F123)+H123-I123+J123)</f>
        <v/>
      </c>
      <c r="L123" s="17">
        <f>IF($B123="","",IF(N(F123)+H123=0,0,(N(F123)*N(G123)+SUMIFS('Movimentações'!$I$6:$I$3005,'Movimentações'!$C$6:$C$3005,$B123,'Movimentações'!$B$6:$B$3005,"Compra"))/(N(F123)+H123)))</f>
        <v/>
      </c>
      <c r="M123" s="17">
        <f>IF($B123="","",MAX(K123,0)*L123)</f>
        <v/>
      </c>
      <c r="N123" s="17">
        <f>IF(OR($B123="",N(D123)=0),"",D123-L123)</f>
        <v/>
      </c>
      <c r="O123" s="18">
        <f>IF(OR($B123="",N(D123)=0),"",(D123-L123)/D123)</f>
        <v/>
      </c>
      <c r="P123" s="19">
        <f>IF(OR($B123="",N(D123)=0,N(L123)=0),"",D123/L123)</f>
        <v/>
      </c>
      <c r="Q123" s="20">
        <f>IF($B123="","",SUMPRODUCT(MAX(('Movimentações'!$C$6:$C$3005=$B123)*('Movimentações'!$B$6:$B$3005="Venda")*'Movimentações'!$A$6:$A$3005)))</f>
        <v/>
      </c>
      <c r="R123" s="21">
        <f>IF($B123="","",IF(COUNTIF($B$6:$B$505,$B123)&gt;1,"Nome repetido",IF(K123&lt;=0,"Sem estoque",IF(K123&lt;=N(E123),"Repor",IF(TODAY()-MAX(Q123,SUMPRODUCT(MAX(('Movimentações'!$C$6:$C$3005=$B123)*('Movimentações'!$B$6:$B$3005="Compra")*'Movimentações'!$A$6:$A$3005)),'Comece aqui'!$C$6)&gt;60,"Parado","OK")))))</f>
        <v/>
      </c>
      <c r="S123" s="17">
        <f>IF($B123="","",SUMIFS('Movimentações'!$I$6:$I$3005,'Movimentações'!$C$6:$C$3005,$B123,'Movimentações'!$B$6:$B$3005,"Venda")-SUMIFS('Movimentações'!$I$6:$I$3005,'Movimentações'!$C$6:$C$3005,$B123,'Movimentações'!$B$6:$B$3005,"Devolução de venda"))</f>
        <v/>
      </c>
      <c r="T123" s="17">
        <f>IF($B123="","",SUMIFS('Movimentações'!$K$6:$K$3005,'Movimentações'!$C$6:$C$3005,$B123))</f>
        <v/>
      </c>
      <c r="U123" s="21">
        <f>IF(OR($B123="",N(S123)&lt;=0),"",IF(SUMIF($S$6:$S$505,"&gt;"&amp;S123)/SUM($S$6:$S$505)&lt;0.8,"A",IF(SUMIF($S$6:$S$505,"&gt;"&amp;S123)/SUM($S$6:$S$505)&lt;0.95,"B","C")))</f>
        <v/>
      </c>
    </row>
    <row r="124">
      <c r="A124" s="14" t="n"/>
      <c r="B124" s="14" t="n"/>
      <c r="C124" s="14" t="n"/>
      <c r="D124" s="15" t="n"/>
      <c r="E124" s="14" t="n"/>
      <c r="F124" s="14" t="n"/>
      <c r="G124" s="15" t="n"/>
      <c r="H124" s="16">
        <f>IF($B124="","",SUMIFS('Movimentações'!$D$6:$D$3005,'Movimentações'!$C$6:$C$3005,$B124,'Movimentações'!$B$6:$B$3005,"Compra"))</f>
        <v/>
      </c>
      <c r="I124" s="16">
        <f>IF($B124="","",SUMIFS('Movimentações'!$D$6:$D$3005,'Movimentações'!$C$6:$C$3005,$B124,'Movimentações'!$B$6:$B$3005,"Venda")-SUMIFS('Movimentações'!$D$6:$D$3005,'Movimentações'!$C$6:$C$3005,$B124,'Movimentações'!$B$6:$B$3005,"Devolução de venda"))</f>
        <v/>
      </c>
      <c r="J124" s="16">
        <f>IF($B124="","",SUMIFS('Movimentações'!$D$6:$D$3005,'Movimentações'!$C$6:$C$3005,$B124,'Movimentações'!$B$6:$B$3005,"Ajuste para mais")-SUMIFS('Movimentações'!$D$6:$D$3005,'Movimentações'!$C$6:$C$3005,$B124,'Movimentações'!$B$6:$B$3005,"Ajuste para menos"))</f>
        <v/>
      </c>
      <c r="K124" s="16">
        <f>IF($B124="","",N(F124)+H124-I124+J124)</f>
        <v/>
      </c>
      <c r="L124" s="17">
        <f>IF($B124="","",IF(N(F124)+H124=0,0,(N(F124)*N(G124)+SUMIFS('Movimentações'!$I$6:$I$3005,'Movimentações'!$C$6:$C$3005,$B124,'Movimentações'!$B$6:$B$3005,"Compra"))/(N(F124)+H124)))</f>
        <v/>
      </c>
      <c r="M124" s="17">
        <f>IF($B124="","",MAX(K124,0)*L124)</f>
        <v/>
      </c>
      <c r="N124" s="17">
        <f>IF(OR($B124="",N(D124)=0),"",D124-L124)</f>
        <v/>
      </c>
      <c r="O124" s="18">
        <f>IF(OR($B124="",N(D124)=0),"",(D124-L124)/D124)</f>
        <v/>
      </c>
      <c r="P124" s="19">
        <f>IF(OR($B124="",N(D124)=0,N(L124)=0),"",D124/L124)</f>
        <v/>
      </c>
      <c r="Q124" s="20">
        <f>IF($B124="","",SUMPRODUCT(MAX(('Movimentações'!$C$6:$C$3005=$B124)*('Movimentações'!$B$6:$B$3005="Venda")*'Movimentações'!$A$6:$A$3005)))</f>
        <v/>
      </c>
      <c r="R124" s="21">
        <f>IF($B124="","",IF(COUNTIF($B$6:$B$505,$B124)&gt;1,"Nome repetido",IF(K124&lt;=0,"Sem estoque",IF(K124&lt;=N(E124),"Repor",IF(TODAY()-MAX(Q124,SUMPRODUCT(MAX(('Movimentações'!$C$6:$C$3005=$B124)*('Movimentações'!$B$6:$B$3005="Compra")*'Movimentações'!$A$6:$A$3005)),'Comece aqui'!$C$6)&gt;60,"Parado","OK")))))</f>
        <v/>
      </c>
      <c r="S124" s="17">
        <f>IF($B124="","",SUMIFS('Movimentações'!$I$6:$I$3005,'Movimentações'!$C$6:$C$3005,$B124,'Movimentações'!$B$6:$B$3005,"Venda")-SUMIFS('Movimentações'!$I$6:$I$3005,'Movimentações'!$C$6:$C$3005,$B124,'Movimentações'!$B$6:$B$3005,"Devolução de venda"))</f>
        <v/>
      </c>
      <c r="T124" s="17">
        <f>IF($B124="","",SUMIFS('Movimentações'!$K$6:$K$3005,'Movimentações'!$C$6:$C$3005,$B124))</f>
        <v/>
      </c>
      <c r="U124" s="21">
        <f>IF(OR($B124="",N(S124)&lt;=0),"",IF(SUMIF($S$6:$S$505,"&gt;"&amp;S124)/SUM($S$6:$S$505)&lt;0.8,"A",IF(SUMIF($S$6:$S$505,"&gt;"&amp;S124)/SUM($S$6:$S$505)&lt;0.95,"B","C")))</f>
        <v/>
      </c>
    </row>
    <row r="125">
      <c r="A125" s="14" t="n"/>
      <c r="B125" s="14" t="n"/>
      <c r="C125" s="14" t="n"/>
      <c r="D125" s="15" t="n"/>
      <c r="E125" s="14" t="n"/>
      <c r="F125" s="14" t="n"/>
      <c r="G125" s="15" t="n"/>
      <c r="H125" s="16">
        <f>IF($B125="","",SUMIFS('Movimentações'!$D$6:$D$3005,'Movimentações'!$C$6:$C$3005,$B125,'Movimentações'!$B$6:$B$3005,"Compra"))</f>
        <v/>
      </c>
      <c r="I125" s="16">
        <f>IF($B125="","",SUMIFS('Movimentações'!$D$6:$D$3005,'Movimentações'!$C$6:$C$3005,$B125,'Movimentações'!$B$6:$B$3005,"Venda")-SUMIFS('Movimentações'!$D$6:$D$3005,'Movimentações'!$C$6:$C$3005,$B125,'Movimentações'!$B$6:$B$3005,"Devolução de venda"))</f>
        <v/>
      </c>
      <c r="J125" s="16">
        <f>IF($B125="","",SUMIFS('Movimentações'!$D$6:$D$3005,'Movimentações'!$C$6:$C$3005,$B125,'Movimentações'!$B$6:$B$3005,"Ajuste para mais")-SUMIFS('Movimentações'!$D$6:$D$3005,'Movimentações'!$C$6:$C$3005,$B125,'Movimentações'!$B$6:$B$3005,"Ajuste para menos"))</f>
        <v/>
      </c>
      <c r="K125" s="16">
        <f>IF($B125="","",N(F125)+H125-I125+J125)</f>
        <v/>
      </c>
      <c r="L125" s="17">
        <f>IF($B125="","",IF(N(F125)+H125=0,0,(N(F125)*N(G125)+SUMIFS('Movimentações'!$I$6:$I$3005,'Movimentações'!$C$6:$C$3005,$B125,'Movimentações'!$B$6:$B$3005,"Compra"))/(N(F125)+H125)))</f>
        <v/>
      </c>
      <c r="M125" s="17">
        <f>IF($B125="","",MAX(K125,0)*L125)</f>
        <v/>
      </c>
      <c r="N125" s="17">
        <f>IF(OR($B125="",N(D125)=0),"",D125-L125)</f>
        <v/>
      </c>
      <c r="O125" s="18">
        <f>IF(OR($B125="",N(D125)=0),"",(D125-L125)/D125)</f>
        <v/>
      </c>
      <c r="P125" s="19">
        <f>IF(OR($B125="",N(D125)=0,N(L125)=0),"",D125/L125)</f>
        <v/>
      </c>
      <c r="Q125" s="20">
        <f>IF($B125="","",SUMPRODUCT(MAX(('Movimentações'!$C$6:$C$3005=$B125)*('Movimentações'!$B$6:$B$3005="Venda")*'Movimentações'!$A$6:$A$3005)))</f>
        <v/>
      </c>
      <c r="R125" s="21">
        <f>IF($B125="","",IF(COUNTIF($B$6:$B$505,$B125)&gt;1,"Nome repetido",IF(K125&lt;=0,"Sem estoque",IF(K125&lt;=N(E125),"Repor",IF(TODAY()-MAX(Q125,SUMPRODUCT(MAX(('Movimentações'!$C$6:$C$3005=$B125)*('Movimentações'!$B$6:$B$3005="Compra")*'Movimentações'!$A$6:$A$3005)),'Comece aqui'!$C$6)&gt;60,"Parado","OK")))))</f>
        <v/>
      </c>
      <c r="S125" s="17">
        <f>IF($B125="","",SUMIFS('Movimentações'!$I$6:$I$3005,'Movimentações'!$C$6:$C$3005,$B125,'Movimentações'!$B$6:$B$3005,"Venda")-SUMIFS('Movimentações'!$I$6:$I$3005,'Movimentações'!$C$6:$C$3005,$B125,'Movimentações'!$B$6:$B$3005,"Devolução de venda"))</f>
        <v/>
      </c>
      <c r="T125" s="17">
        <f>IF($B125="","",SUMIFS('Movimentações'!$K$6:$K$3005,'Movimentações'!$C$6:$C$3005,$B125))</f>
        <v/>
      </c>
      <c r="U125" s="21">
        <f>IF(OR($B125="",N(S125)&lt;=0),"",IF(SUMIF($S$6:$S$505,"&gt;"&amp;S125)/SUM($S$6:$S$505)&lt;0.8,"A",IF(SUMIF($S$6:$S$505,"&gt;"&amp;S125)/SUM($S$6:$S$505)&lt;0.95,"B","C")))</f>
        <v/>
      </c>
    </row>
    <row r="126">
      <c r="A126" s="14" t="n"/>
      <c r="B126" s="14" t="n"/>
      <c r="C126" s="14" t="n"/>
      <c r="D126" s="15" t="n"/>
      <c r="E126" s="14" t="n"/>
      <c r="F126" s="14" t="n"/>
      <c r="G126" s="15" t="n"/>
      <c r="H126" s="16">
        <f>IF($B126="","",SUMIFS('Movimentações'!$D$6:$D$3005,'Movimentações'!$C$6:$C$3005,$B126,'Movimentações'!$B$6:$B$3005,"Compra"))</f>
        <v/>
      </c>
      <c r="I126" s="16">
        <f>IF($B126="","",SUMIFS('Movimentações'!$D$6:$D$3005,'Movimentações'!$C$6:$C$3005,$B126,'Movimentações'!$B$6:$B$3005,"Venda")-SUMIFS('Movimentações'!$D$6:$D$3005,'Movimentações'!$C$6:$C$3005,$B126,'Movimentações'!$B$6:$B$3005,"Devolução de venda"))</f>
        <v/>
      </c>
      <c r="J126" s="16">
        <f>IF($B126="","",SUMIFS('Movimentações'!$D$6:$D$3005,'Movimentações'!$C$6:$C$3005,$B126,'Movimentações'!$B$6:$B$3005,"Ajuste para mais")-SUMIFS('Movimentações'!$D$6:$D$3005,'Movimentações'!$C$6:$C$3005,$B126,'Movimentações'!$B$6:$B$3005,"Ajuste para menos"))</f>
        <v/>
      </c>
      <c r="K126" s="16">
        <f>IF($B126="","",N(F126)+H126-I126+J126)</f>
        <v/>
      </c>
      <c r="L126" s="17">
        <f>IF($B126="","",IF(N(F126)+H126=0,0,(N(F126)*N(G126)+SUMIFS('Movimentações'!$I$6:$I$3005,'Movimentações'!$C$6:$C$3005,$B126,'Movimentações'!$B$6:$B$3005,"Compra"))/(N(F126)+H126)))</f>
        <v/>
      </c>
      <c r="M126" s="17">
        <f>IF($B126="","",MAX(K126,0)*L126)</f>
        <v/>
      </c>
      <c r="N126" s="17">
        <f>IF(OR($B126="",N(D126)=0),"",D126-L126)</f>
        <v/>
      </c>
      <c r="O126" s="18">
        <f>IF(OR($B126="",N(D126)=0),"",(D126-L126)/D126)</f>
        <v/>
      </c>
      <c r="P126" s="19">
        <f>IF(OR($B126="",N(D126)=0,N(L126)=0),"",D126/L126)</f>
        <v/>
      </c>
      <c r="Q126" s="20">
        <f>IF($B126="","",SUMPRODUCT(MAX(('Movimentações'!$C$6:$C$3005=$B126)*('Movimentações'!$B$6:$B$3005="Venda")*'Movimentações'!$A$6:$A$3005)))</f>
        <v/>
      </c>
      <c r="R126" s="21">
        <f>IF($B126="","",IF(COUNTIF($B$6:$B$505,$B126)&gt;1,"Nome repetido",IF(K126&lt;=0,"Sem estoque",IF(K126&lt;=N(E126),"Repor",IF(TODAY()-MAX(Q126,SUMPRODUCT(MAX(('Movimentações'!$C$6:$C$3005=$B126)*('Movimentações'!$B$6:$B$3005="Compra")*'Movimentações'!$A$6:$A$3005)),'Comece aqui'!$C$6)&gt;60,"Parado","OK")))))</f>
        <v/>
      </c>
      <c r="S126" s="17">
        <f>IF($B126="","",SUMIFS('Movimentações'!$I$6:$I$3005,'Movimentações'!$C$6:$C$3005,$B126,'Movimentações'!$B$6:$B$3005,"Venda")-SUMIFS('Movimentações'!$I$6:$I$3005,'Movimentações'!$C$6:$C$3005,$B126,'Movimentações'!$B$6:$B$3005,"Devolução de venda"))</f>
        <v/>
      </c>
      <c r="T126" s="17">
        <f>IF($B126="","",SUMIFS('Movimentações'!$K$6:$K$3005,'Movimentações'!$C$6:$C$3005,$B126))</f>
        <v/>
      </c>
      <c r="U126" s="21">
        <f>IF(OR($B126="",N(S126)&lt;=0),"",IF(SUMIF($S$6:$S$505,"&gt;"&amp;S126)/SUM($S$6:$S$505)&lt;0.8,"A",IF(SUMIF($S$6:$S$505,"&gt;"&amp;S126)/SUM($S$6:$S$505)&lt;0.95,"B","C")))</f>
        <v/>
      </c>
    </row>
    <row r="127">
      <c r="A127" s="14" t="n"/>
      <c r="B127" s="14" t="n"/>
      <c r="C127" s="14" t="n"/>
      <c r="D127" s="15" t="n"/>
      <c r="E127" s="14" t="n"/>
      <c r="F127" s="14" t="n"/>
      <c r="G127" s="15" t="n"/>
      <c r="H127" s="16">
        <f>IF($B127="","",SUMIFS('Movimentações'!$D$6:$D$3005,'Movimentações'!$C$6:$C$3005,$B127,'Movimentações'!$B$6:$B$3005,"Compra"))</f>
        <v/>
      </c>
      <c r="I127" s="16">
        <f>IF($B127="","",SUMIFS('Movimentações'!$D$6:$D$3005,'Movimentações'!$C$6:$C$3005,$B127,'Movimentações'!$B$6:$B$3005,"Venda")-SUMIFS('Movimentações'!$D$6:$D$3005,'Movimentações'!$C$6:$C$3005,$B127,'Movimentações'!$B$6:$B$3005,"Devolução de venda"))</f>
        <v/>
      </c>
      <c r="J127" s="16">
        <f>IF($B127="","",SUMIFS('Movimentações'!$D$6:$D$3005,'Movimentações'!$C$6:$C$3005,$B127,'Movimentações'!$B$6:$B$3005,"Ajuste para mais")-SUMIFS('Movimentações'!$D$6:$D$3005,'Movimentações'!$C$6:$C$3005,$B127,'Movimentações'!$B$6:$B$3005,"Ajuste para menos"))</f>
        <v/>
      </c>
      <c r="K127" s="16">
        <f>IF($B127="","",N(F127)+H127-I127+J127)</f>
        <v/>
      </c>
      <c r="L127" s="17">
        <f>IF($B127="","",IF(N(F127)+H127=0,0,(N(F127)*N(G127)+SUMIFS('Movimentações'!$I$6:$I$3005,'Movimentações'!$C$6:$C$3005,$B127,'Movimentações'!$B$6:$B$3005,"Compra"))/(N(F127)+H127)))</f>
        <v/>
      </c>
      <c r="M127" s="17">
        <f>IF($B127="","",MAX(K127,0)*L127)</f>
        <v/>
      </c>
      <c r="N127" s="17">
        <f>IF(OR($B127="",N(D127)=0),"",D127-L127)</f>
        <v/>
      </c>
      <c r="O127" s="18">
        <f>IF(OR($B127="",N(D127)=0),"",(D127-L127)/D127)</f>
        <v/>
      </c>
      <c r="P127" s="19">
        <f>IF(OR($B127="",N(D127)=0,N(L127)=0),"",D127/L127)</f>
        <v/>
      </c>
      <c r="Q127" s="20">
        <f>IF($B127="","",SUMPRODUCT(MAX(('Movimentações'!$C$6:$C$3005=$B127)*('Movimentações'!$B$6:$B$3005="Venda")*'Movimentações'!$A$6:$A$3005)))</f>
        <v/>
      </c>
      <c r="R127" s="21">
        <f>IF($B127="","",IF(COUNTIF($B$6:$B$505,$B127)&gt;1,"Nome repetido",IF(K127&lt;=0,"Sem estoque",IF(K127&lt;=N(E127),"Repor",IF(TODAY()-MAX(Q127,SUMPRODUCT(MAX(('Movimentações'!$C$6:$C$3005=$B127)*('Movimentações'!$B$6:$B$3005="Compra")*'Movimentações'!$A$6:$A$3005)),'Comece aqui'!$C$6)&gt;60,"Parado","OK")))))</f>
        <v/>
      </c>
      <c r="S127" s="17">
        <f>IF($B127="","",SUMIFS('Movimentações'!$I$6:$I$3005,'Movimentações'!$C$6:$C$3005,$B127,'Movimentações'!$B$6:$B$3005,"Venda")-SUMIFS('Movimentações'!$I$6:$I$3005,'Movimentações'!$C$6:$C$3005,$B127,'Movimentações'!$B$6:$B$3005,"Devolução de venda"))</f>
        <v/>
      </c>
      <c r="T127" s="17">
        <f>IF($B127="","",SUMIFS('Movimentações'!$K$6:$K$3005,'Movimentações'!$C$6:$C$3005,$B127))</f>
        <v/>
      </c>
      <c r="U127" s="21">
        <f>IF(OR($B127="",N(S127)&lt;=0),"",IF(SUMIF($S$6:$S$505,"&gt;"&amp;S127)/SUM($S$6:$S$505)&lt;0.8,"A",IF(SUMIF($S$6:$S$505,"&gt;"&amp;S127)/SUM($S$6:$S$505)&lt;0.95,"B","C")))</f>
        <v/>
      </c>
    </row>
    <row r="128">
      <c r="A128" s="14" t="n"/>
      <c r="B128" s="14" t="n"/>
      <c r="C128" s="14" t="n"/>
      <c r="D128" s="15" t="n"/>
      <c r="E128" s="14" t="n"/>
      <c r="F128" s="14" t="n"/>
      <c r="G128" s="15" t="n"/>
      <c r="H128" s="16">
        <f>IF($B128="","",SUMIFS('Movimentações'!$D$6:$D$3005,'Movimentações'!$C$6:$C$3005,$B128,'Movimentações'!$B$6:$B$3005,"Compra"))</f>
        <v/>
      </c>
      <c r="I128" s="16">
        <f>IF($B128="","",SUMIFS('Movimentações'!$D$6:$D$3005,'Movimentações'!$C$6:$C$3005,$B128,'Movimentações'!$B$6:$B$3005,"Venda")-SUMIFS('Movimentações'!$D$6:$D$3005,'Movimentações'!$C$6:$C$3005,$B128,'Movimentações'!$B$6:$B$3005,"Devolução de venda"))</f>
        <v/>
      </c>
      <c r="J128" s="16">
        <f>IF($B128="","",SUMIFS('Movimentações'!$D$6:$D$3005,'Movimentações'!$C$6:$C$3005,$B128,'Movimentações'!$B$6:$B$3005,"Ajuste para mais")-SUMIFS('Movimentações'!$D$6:$D$3005,'Movimentações'!$C$6:$C$3005,$B128,'Movimentações'!$B$6:$B$3005,"Ajuste para menos"))</f>
        <v/>
      </c>
      <c r="K128" s="16">
        <f>IF($B128="","",N(F128)+H128-I128+J128)</f>
        <v/>
      </c>
      <c r="L128" s="17">
        <f>IF($B128="","",IF(N(F128)+H128=0,0,(N(F128)*N(G128)+SUMIFS('Movimentações'!$I$6:$I$3005,'Movimentações'!$C$6:$C$3005,$B128,'Movimentações'!$B$6:$B$3005,"Compra"))/(N(F128)+H128)))</f>
        <v/>
      </c>
      <c r="M128" s="17">
        <f>IF($B128="","",MAX(K128,0)*L128)</f>
        <v/>
      </c>
      <c r="N128" s="17">
        <f>IF(OR($B128="",N(D128)=0),"",D128-L128)</f>
        <v/>
      </c>
      <c r="O128" s="18">
        <f>IF(OR($B128="",N(D128)=0),"",(D128-L128)/D128)</f>
        <v/>
      </c>
      <c r="P128" s="19">
        <f>IF(OR($B128="",N(D128)=0,N(L128)=0),"",D128/L128)</f>
        <v/>
      </c>
      <c r="Q128" s="20">
        <f>IF($B128="","",SUMPRODUCT(MAX(('Movimentações'!$C$6:$C$3005=$B128)*('Movimentações'!$B$6:$B$3005="Venda")*'Movimentações'!$A$6:$A$3005)))</f>
        <v/>
      </c>
      <c r="R128" s="21">
        <f>IF($B128="","",IF(COUNTIF($B$6:$B$505,$B128)&gt;1,"Nome repetido",IF(K128&lt;=0,"Sem estoque",IF(K128&lt;=N(E128),"Repor",IF(TODAY()-MAX(Q128,SUMPRODUCT(MAX(('Movimentações'!$C$6:$C$3005=$B128)*('Movimentações'!$B$6:$B$3005="Compra")*'Movimentações'!$A$6:$A$3005)),'Comece aqui'!$C$6)&gt;60,"Parado","OK")))))</f>
        <v/>
      </c>
      <c r="S128" s="17">
        <f>IF($B128="","",SUMIFS('Movimentações'!$I$6:$I$3005,'Movimentações'!$C$6:$C$3005,$B128,'Movimentações'!$B$6:$B$3005,"Venda")-SUMIFS('Movimentações'!$I$6:$I$3005,'Movimentações'!$C$6:$C$3005,$B128,'Movimentações'!$B$6:$B$3005,"Devolução de venda"))</f>
        <v/>
      </c>
      <c r="T128" s="17">
        <f>IF($B128="","",SUMIFS('Movimentações'!$K$6:$K$3005,'Movimentações'!$C$6:$C$3005,$B128))</f>
        <v/>
      </c>
      <c r="U128" s="21">
        <f>IF(OR($B128="",N(S128)&lt;=0),"",IF(SUMIF($S$6:$S$505,"&gt;"&amp;S128)/SUM($S$6:$S$505)&lt;0.8,"A",IF(SUMIF($S$6:$S$505,"&gt;"&amp;S128)/SUM($S$6:$S$505)&lt;0.95,"B","C")))</f>
        <v/>
      </c>
    </row>
    <row r="129">
      <c r="A129" s="14" t="n"/>
      <c r="B129" s="14" t="n"/>
      <c r="C129" s="14" t="n"/>
      <c r="D129" s="15" t="n"/>
      <c r="E129" s="14" t="n"/>
      <c r="F129" s="14" t="n"/>
      <c r="G129" s="15" t="n"/>
      <c r="H129" s="16">
        <f>IF($B129="","",SUMIFS('Movimentações'!$D$6:$D$3005,'Movimentações'!$C$6:$C$3005,$B129,'Movimentações'!$B$6:$B$3005,"Compra"))</f>
        <v/>
      </c>
      <c r="I129" s="16">
        <f>IF($B129="","",SUMIFS('Movimentações'!$D$6:$D$3005,'Movimentações'!$C$6:$C$3005,$B129,'Movimentações'!$B$6:$B$3005,"Venda")-SUMIFS('Movimentações'!$D$6:$D$3005,'Movimentações'!$C$6:$C$3005,$B129,'Movimentações'!$B$6:$B$3005,"Devolução de venda"))</f>
        <v/>
      </c>
      <c r="J129" s="16">
        <f>IF($B129="","",SUMIFS('Movimentações'!$D$6:$D$3005,'Movimentações'!$C$6:$C$3005,$B129,'Movimentações'!$B$6:$B$3005,"Ajuste para mais")-SUMIFS('Movimentações'!$D$6:$D$3005,'Movimentações'!$C$6:$C$3005,$B129,'Movimentações'!$B$6:$B$3005,"Ajuste para menos"))</f>
        <v/>
      </c>
      <c r="K129" s="16">
        <f>IF($B129="","",N(F129)+H129-I129+J129)</f>
        <v/>
      </c>
      <c r="L129" s="17">
        <f>IF($B129="","",IF(N(F129)+H129=0,0,(N(F129)*N(G129)+SUMIFS('Movimentações'!$I$6:$I$3005,'Movimentações'!$C$6:$C$3005,$B129,'Movimentações'!$B$6:$B$3005,"Compra"))/(N(F129)+H129)))</f>
        <v/>
      </c>
      <c r="M129" s="17">
        <f>IF($B129="","",MAX(K129,0)*L129)</f>
        <v/>
      </c>
      <c r="N129" s="17">
        <f>IF(OR($B129="",N(D129)=0),"",D129-L129)</f>
        <v/>
      </c>
      <c r="O129" s="18">
        <f>IF(OR($B129="",N(D129)=0),"",(D129-L129)/D129)</f>
        <v/>
      </c>
      <c r="P129" s="19">
        <f>IF(OR($B129="",N(D129)=0,N(L129)=0),"",D129/L129)</f>
        <v/>
      </c>
      <c r="Q129" s="20">
        <f>IF($B129="","",SUMPRODUCT(MAX(('Movimentações'!$C$6:$C$3005=$B129)*('Movimentações'!$B$6:$B$3005="Venda")*'Movimentações'!$A$6:$A$3005)))</f>
        <v/>
      </c>
      <c r="R129" s="21">
        <f>IF($B129="","",IF(COUNTIF($B$6:$B$505,$B129)&gt;1,"Nome repetido",IF(K129&lt;=0,"Sem estoque",IF(K129&lt;=N(E129),"Repor",IF(TODAY()-MAX(Q129,SUMPRODUCT(MAX(('Movimentações'!$C$6:$C$3005=$B129)*('Movimentações'!$B$6:$B$3005="Compra")*'Movimentações'!$A$6:$A$3005)),'Comece aqui'!$C$6)&gt;60,"Parado","OK")))))</f>
        <v/>
      </c>
      <c r="S129" s="17">
        <f>IF($B129="","",SUMIFS('Movimentações'!$I$6:$I$3005,'Movimentações'!$C$6:$C$3005,$B129,'Movimentações'!$B$6:$B$3005,"Venda")-SUMIFS('Movimentações'!$I$6:$I$3005,'Movimentações'!$C$6:$C$3005,$B129,'Movimentações'!$B$6:$B$3005,"Devolução de venda"))</f>
        <v/>
      </c>
      <c r="T129" s="17">
        <f>IF($B129="","",SUMIFS('Movimentações'!$K$6:$K$3005,'Movimentações'!$C$6:$C$3005,$B129))</f>
        <v/>
      </c>
      <c r="U129" s="21">
        <f>IF(OR($B129="",N(S129)&lt;=0),"",IF(SUMIF($S$6:$S$505,"&gt;"&amp;S129)/SUM($S$6:$S$505)&lt;0.8,"A",IF(SUMIF($S$6:$S$505,"&gt;"&amp;S129)/SUM($S$6:$S$505)&lt;0.95,"B","C")))</f>
        <v/>
      </c>
    </row>
    <row r="130">
      <c r="A130" s="14" t="n"/>
      <c r="B130" s="14" t="n"/>
      <c r="C130" s="14" t="n"/>
      <c r="D130" s="15" t="n"/>
      <c r="E130" s="14" t="n"/>
      <c r="F130" s="14" t="n"/>
      <c r="G130" s="15" t="n"/>
      <c r="H130" s="16">
        <f>IF($B130="","",SUMIFS('Movimentações'!$D$6:$D$3005,'Movimentações'!$C$6:$C$3005,$B130,'Movimentações'!$B$6:$B$3005,"Compra"))</f>
        <v/>
      </c>
      <c r="I130" s="16">
        <f>IF($B130="","",SUMIFS('Movimentações'!$D$6:$D$3005,'Movimentações'!$C$6:$C$3005,$B130,'Movimentações'!$B$6:$B$3005,"Venda")-SUMIFS('Movimentações'!$D$6:$D$3005,'Movimentações'!$C$6:$C$3005,$B130,'Movimentações'!$B$6:$B$3005,"Devolução de venda"))</f>
        <v/>
      </c>
      <c r="J130" s="16">
        <f>IF($B130="","",SUMIFS('Movimentações'!$D$6:$D$3005,'Movimentações'!$C$6:$C$3005,$B130,'Movimentações'!$B$6:$B$3005,"Ajuste para mais")-SUMIFS('Movimentações'!$D$6:$D$3005,'Movimentações'!$C$6:$C$3005,$B130,'Movimentações'!$B$6:$B$3005,"Ajuste para menos"))</f>
        <v/>
      </c>
      <c r="K130" s="16">
        <f>IF($B130="","",N(F130)+H130-I130+J130)</f>
        <v/>
      </c>
      <c r="L130" s="17">
        <f>IF($B130="","",IF(N(F130)+H130=0,0,(N(F130)*N(G130)+SUMIFS('Movimentações'!$I$6:$I$3005,'Movimentações'!$C$6:$C$3005,$B130,'Movimentações'!$B$6:$B$3005,"Compra"))/(N(F130)+H130)))</f>
        <v/>
      </c>
      <c r="M130" s="17">
        <f>IF($B130="","",MAX(K130,0)*L130)</f>
        <v/>
      </c>
      <c r="N130" s="17">
        <f>IF(OR($B130="",N(D130)=0),"",D130-L130)</f>
        <v/>
      </c>
      <c r="O130" s="18">
        <f>IF(OR($B130="",N(D130)=0),"",(D130-L130)/D130)</f>
        <v/>
      </c>
      <c r="P130" s="19">
        <f>IF(OR($B130="",N(D130)=0,N(L130)=0),"",D130/L130)</f>
        <v/>
      </c>
      <c r="Q130" s="20">
        <f>IF($B130="","",SUMPRODUCT(MAX(('Movimentações'!$C$6:$C$3005=$B130)*('Movimentações'!$B$6:$B$3005="Venda")*'Movimentações'!$A$6:$A$3005)))</f>
        <v/>
      </c>
      <c r="R130" s="21">
        <f>IF($B130="","",IF(COUNTIF($B$6:$B$505,$B130)&gt;1,"Nome repetido",IF(K130&lt;=0,"Sem estoque",IF(K130&lt;=N(E130),"Repor",IF(TODAY()-MAX(Q130,SUMPRODUCT(MAX(('Movimentações'!$C$6:$C$3005=$B130)*('Movimentações'!$B$6:$B$3005="Compra")*'Movimentações'!$A$6:$A$3005)),'Comece aqui'!$C$6)&gt;60,"Parado","OK")))))</f>
        <v/>
      </c>
      <c r="S130" s="17">
        <f>IF($B130="","",SUMIFS('Movimentações'!$I$6:$I$3005,'Movimentações'!$C$6:$C$3005,$B130,'Movimentações'!$B$6:$B$3005,"Venda")-SUMIFS('Movimentações'!$I$6:$I$3005,'Movimentações'!$C$6:$C$3005,$B130,'Movimentações'!$B$6:$B$3005,"Devolução de venda"))</f>
        <v/>
      </c>
      <c r="T130" s="17">
        <f>IF($B130="","",SUMIFS('Movimentações'!$K$6:$K$3005,'Movimentações'!$C$6:$C$3005,$B130))</f>
        <v/>
      </c>
      <c r="U130" s="21">
        <f>IF(OR($B130="",N(S130)&lt;=0),"",IF(SUMIF($S$6:$S$505,"&gt;"&amp;S130)/SUM($S$6:$S$505)&lt;0.8,"A",IF(SUMIF($S$6:$S$505,"&gt;"&amp;S130)/SUM($S$6:$S$505)&lt;0.95,"B","C")))</f>
        <v/>
      </c>
    </row>
    <row r="131">
      <c r="A131" s="14" t="n"/>
      <c r="B131" s="14" t="n"/>
      <c r="C131" s="14" t="n"/>
      <c r="D131" s="15" t="n"/>
      <c r="E131" s="14" t="n"/>
      <c r="F131" s="14" t="n"/>
      <c r="G131" s="15" t="n"/>
      <c r="H131" s="16">
        <f>IF($B131="","",SUMIFS('Movimentações'!$D$6:$D$3005,'Movimentações'!$C$6:$C$3005,$B131,'Movimentações'!$B$6:$B$3005,"Compra"))</f>
        <v/>
      </c>
      <c r="I131" s="16">
        <f>IF($B131="","",SUMIFS('Movimentações'!$D$6:$D$3005,'Movimentações'!$C$6:$C$3005,$B131,'Movimentações'!$B$6:$B$3005,"Venda")-SUMIFS('Movimentações'!$D$6:$D$3005,'Movimentações'!$C$6:$C$3005,$B131,'Movimentações'!$B$6:$B$3005,"Devolução de venda"))</f>
        <v/>
      </c>
      <c r="J131" s="16">
        <f>IF($B131="","",SUMIFS('Movimentações'!$D$6:$D$3005,'Movimentações'!$C$6:$C$3005,$B131,'Movimentações'!$B$6:$B$3005,"Ajuste para mais")-SUMIFS('Movimentações'!$D$6:$D$3005,'Movimentações'!$C$6:$C$3005,$B131,'Movimentações'!$B$6:$B$3005,"Ajuste para menos"))</f>
        <v/>
      </c>
      <c r="K131" s="16">
        <f>IF($B131="","",N(F131)+H131-I131+J131)</f>
        <v/>
      </c>
      <c r="L131" s="17">
        <f>IF($B131="","",IF(N(F131)+H131=0,0,(N(F131)*N(G131)+SUMIFS('Movimentações'!$I$6:$I$3005,'Movimentações'!$C$6:$C$3005,$B131,'Movimentações'!$B$6:$B$3005,"Compra"))/(N(F131)+H131)))</f>
        <v/>
      </c>
      <c r="M131" s="17">
        <f>IF($B131="","",MAX(K131,0)*L131)</f>
        <v/>
      </c>
      <c r="N131" s="17">
        <f>IF(OR($B131="",N(D131)=0),"",D131-L131)</f>
        <v/>
      </c>
      <c r="O131" s="18">
        <f>IF(OR($B131="",N(D131)=0),"",(D131-L131)/D131)</f>
        <v/>
      </c>
      <c r="P131" s="19">
        <f>IF(OR($B131="",N(D131)=0,N(L131)=0),"",D131/L131)</f>
        <v/>
      </c>
      <c r="Q131" s="20">
        <f>IF($B131="","",SUMPRODUCT(MAX(('Movimentações'!$C$6:$C$3005=$B131)*('Movimentações'!$B$6:$B$3005="Venda")*'Movimentações'!$A$6:$A$3005)))</f>
        <v/>
      </c>
      <c r="R131" s="21">
        <f>IF($B131="","",IF(COUNTIF($B$6:$B$505,$B131)&gt;1,"Nome repetido",IF(K131&lt;=0,"Sem estoque",IF(K131&lt;=N(E131),"Repor",IF(TODAY()-MAX(Q131,SUMPRODUCT(MAX(('Movimentações'!$C$6:$C$3005=$B131)*('Movimentações'!$B$6:$B$3005="Compra")*'Movimentações'!$A$6:$A$3005)),'Comece aqui'!$C$6)&gt;60,"Parado","OK")))))</f>
        <v/>
      </c>
      <c r="S131" s="17">
        <f>IF($B131="","",SUMIFS('Movimentações'!$I$6:$I$3005,'Movimentações'!$C$6:$C$3005,$B131,'Movimentações'!$B$6:$B$3005,"Venda")-SUMIFS('Movimentações'!$I$6:$I$3005,'Movimentações'!$C$6:$C$3005,$B131,'Movimentações'!$B$6:$B$3005,"Devolução de venda"))</f>
        <v/>
      </c>
      <c r="T131" s="17">
        <f>IF($B131="","",SUMIFS('Movimentações'!$K$6:$K$3005,'Movimentações'!$C$6:$C$3005,$B131))</f>
        <v/>
      </c>
      <c r="U131" s="21">
        <f>IF(OR($B131="",N(S131)&lt;=0),"",IF(SUMIF($S$6:$S$505,"&gt;"&amp;S131)/SUM($S$6:$S$505)&lt;0.8,"A",IF(SUMIF($S$6:$S$505,"&gt;"&amp;S131)/SUM($S$6:$S$505)&lt;0.95,"B","C")))</f>
        <v/>
      </c>
    </row>
    <row r="132">
      <c r="A132" s="14" t="n"/>
      <c r="B132" s="14" t="n"/>
      <c r="C132" s="14" t="n"/>
      <c r="D132" s="15" t="n"/>
      <c r="E132" s="14" t="n"/>
      <c r="F132" s="14" t="n"/>
      <c r="G132" s="15" t="n"/>
      <c r="H132" s="16">
        <f>IF($B132="","",SUMIFS('Movimentações'!$D$6:$D$3005,'Movimentações'!$C$6:$C$3005,$B132,'Movimentações'!$B$6:$B$3005,"Compra"))</f>
        <v/>
      </c>
      <c r="I132" s="16">
        <f>IF($B132="","",SUMIFS('Movimentações'!$D$6:$D$3005,'Movimentações'!$C$6:$C$3005,$B132,'Movimentações'!$B$6:$B$3005,"Venda")-SUMIFS('Movimentações'!$D$6:$D$3005,'Movimentações'!$C$6:$C$3005,$B132,'Movimentações'!$B$6:$B$3005,"Devolução de venda"))</f>
        <v/>
      </c>
      <c r="J132" s="16">
        <f>IF($B132="","",SUMIFS('Movimentações'!$D$6:$D$3005,'Movimentações'!$C$6:$C$3005,$B132,'Movimentações'!$B$6:$B$3005,"Ajuste para mais")-SUMIFS('Movimentações'!$D$6:$D$3005,'Movimentações'!$C$6:$C$3005,$B132,'Movimentações'!$B$6:$B$3005,"Ajuste para menos"))</f>
        <v/>
      </c>
      <c r="K132" s="16">
        <f>IF($B132="","",N(F132)+H132-I132+J132)</f>
        <v/>
      </c>
      <c r="L132" s="17">
        <f>IF($B132="","",IF(N(F132)+H132=0,0,(N(F132)*N(G132)+SUMIFS('Movimentações'!$I$6:$I$3005,'Movimentações'!$C$6:$C$3005,$B132,'Movimentações'!$B$6:$B$3005,"Compra"))/(N(F132)+H132)))</f>
        <v/>
      </c>
      <c r="M132" s="17">
        <f>IF($B132="","",MAX(K132,0)*L132)</f>
        <v/>
      </c>
      <c r="N132" s="17">
        <f>IF(OR($B132="",N(D132)=0),"",D132-L132)</f>
        <v/>
      </c>
      <c r="O132" s="18">
        <f>IF(OR($B132="",N(D132)=0),"",(D132-L132)/D132)</f>
        <v/>
      </c>
      <c r="P132" s="19">
        <f>IF(OR($B132="",N(D132)=0,N(L132)=0),"",D132/L132)</f>
        <v/>
      </c>
      <c r="Q132" s="20">
        <f>IF($B132="","",SUMPRODUCT(MAX(('Movimentações'!$C$6:$C$3005=$B132)*('Movimentações'!$B$6:$B$3005="Venda")*'Movimentações'!$A$6:$A$3005)))</f>
        <v/>
      </c>
      <c r="R132" s="21">
        <f>IF($B132="","",IF(COUNTIF($B$6:$B$505,$B132)&gt;1,"Nome repetido",IF(K132&lt;=0,"Sem estoque",IF(K132&lt;=N(E132),"Repor",IF(TODAY()-MAX(Q132,SUMPRODUCT(MAX(('Movimentações'!$C$6:$C$3005=$B132)*('Movimentações'!$B$6:$B$3005="Compra")*'Movimentações'!$A$6:$A$3005)),'Comece aqui'!$C$6)&gt;60,"Parado","OK")))))</f>
        <v/>
      </c>
      <c r="S132" s="17">
        <f>IF($B132="","",SUMIFS('Movimentações'!$I$6:$I$3005,'Movimentações'!$C$6:$C$3005,$B132,'Movimentações'!$B$6:$B$3005,"Venda")-SUMIFS('Movimentações'!$I$6:$I$3005,'Movimentações'!$C$6:$C$3005,$B132,'Movimentações'!$B$6:$B$3005,"Devolução de venda"))</f>
        <v/>
      </c>
      <c r="T132" s="17">
        <f>IF($B132="","",SUMIFS('Movimentações'!$K$6:$K$3005,'Movimentações'!$C$6:$C$3005,$B132))</f>
        <v/>
      </c>
      <c r="U132" s="21">
        <f>IF(OR($B132="",N(S132)&lt;=0),"",IF(SUMIF($S$6:$S$505,"&gt;"&amp;S132)/SUM($S$6:$S$505)&lt;0.8,"A",IF(SUMIF($S$6:$S$505,"&gt;"&amp;S132)/SUM($S$6:$S$505)&lt;0.95,"B","C")))</f>
        <v/>
      </c>
    </row>
    <row r="133">
      <c r="A133" s="14" t="n"/>
      <c r="B133" s="14" t="n"/>
      <c r="C133" s="14" t="n"/>
      <c r="D133" s="15" t="n"/>
      <c r="E133" s="14" t="n"/>
      <c r="F133" s="14" t="n"/>
      <c r="G133" s="15" t="n"/>
      <c r="H133" s="16">
        <f>IF($B133="","",SUMIFS('Movimentações'!$D$6:$D$3005,'Movimentações'!$C$6:$C$3005,$B133,'Movimentações'!$B$6:$B$3005,"Compra"))</f>
        <v/>
      </c>
      <c r="I133" s="16">
        <f>IF($B133="","",SUMIFS('Movimentações'!$D$6:$D$3005,'Movimentações'!$C$6:$C$3005,$B133,'Movimentações'!$B$6:$B$3005,"Venda")-SUMIFS('Movimentações'!$D$6:$D$3005,'Movimentações'!$C$6:$C$3005,$B133,'Movimentações'!$B$6:$B$3005,"Devolução de venda"))</f>
        <v/>
      </c>
      <c r="J133" s="16">
        <f>IF($B133="","",SUMIFS('Movimentações'!$D$6:$D$3005,'Movimentações'!$C$6:$C$3005,$B133,'Movimentações'!$B$6:$B$3005,"Ajuste para mais")-SUMIFS('Movimentações'!$D$6:$D$3005,'Movimentações'!$C$6:$C$3005,$B133,'Movimentações'!$B$6:$B$3005,"Ajuste para menos"))</f>
        <v/>
      </c>
      <c r="K133" s="16">
        <f>IF($B133="","",N(F133)+H133-I133+J133)</f>
        <v/>
      </c>
      <c r="L133" s="17">
        <f>IF($B133="","",IF(N(F133)+H133=0,0,(N(F133)*N(G133)+SUMIFS('Movimentações'!$I$6:$I$3005,'Movimentações'!$C$6:$C$3005,$B133,'Movimentações'!$B$6:$B$3005,"Compra"))/(N(F133)+H133)))</f>
        <v/>
      </c>
      <c r="M133" s="17">
        <f>IF($B133="","",MAX(K133,0)*L133)</f>
        <v/>
      </c>
      <c r="N133" s="17">
        <f>IF(OR($B133="",N(D133)=0),"",D133-L133)</f>
        <v/>
      </c>
      <c r="O133" s="18">
        <f>IF(OR($B133="",N(D133)=0),"",(D133-L133)/D133)</f>
        <v/>
      </c>
      <c r="P133" s="19">
        <f>IF(OR($B133="",N(D133)=0,N(L133)=0),"",D133/L133)</f>
        <v/>
      </c>
      <c r="Q133" s="20">
        <f>IF($B133="","",SUMPRODUCT(MAX(('Movimentações'!$C$6:$C$3005=$B133)*('Movimentações'!$B$6:$B$3005="Venda")*'Movimentações'!$A$6:$A$3005)))</f>
        <v/>
      </c>
      <c r="R133" s="21">
        <f>IF($B133="","",IF(COUNTIF($B$6:$B$505,$B133)&gt;1,"Nome repetido",IF(K133&lt;=0,"Sem estoque",IF(K133&lt;=N(E133),"Repor",IF(TODAY()-MAX(Q133,SUMPRODUCT(MAX(('Movimentações'!$C$6:$C$3005=$B133)*('Movimentações'!$B$6:$B$3005="Compra")*'Movimentações'!$A$6:$A$3005)),'Comece aqui'!$C$6)&gt;60,"Parado","OK")))))</f>
        <v/>
      </c>
      <c r="S133" s="17">
        <f>IF($B133="","",SUMIFS('Movimentações'!$I$6:$I$3005,'Movimentações'!$C$6:$C$3005,$B133,'Movimentações'!$B$6:$B$3005,"Venda")-SUMIFS('Movimentações'!$I$6:$I$3005,'Movimentações'!$C$6:$C$3005,$B133,'Movimentações'!$B$6:$B$3005,"Devolução de venda"))</f>
        <v/>
      </c>
      <c r="T133" s="17">
        <f>IF($B133="","",SUMIFS('Movimentações'!$K$6:$K$3005,'Movimentações'!$C$6:$C$3005,$B133))</f>
        <v/>
      </c>
      <c r="U133" s="21">
        <f>IF(OR($B133="",N(S133)&lt;=0),"",IF(SUMIF($S$6:$S$505,"&gt;"&amp;S133)/SUM($S$6:$S$505)&lt;0.8,"A",IF(SUMIF($S$6:$S$505,"&gt;"&amp;S133)/SUM($S$6:$S$505)&lt;0.95,"B","C")))</f>
        <v/>
      </c>
    </row>
    <row r="134">
      <c r="A134" s="14" t="n"/>
      <c r="B134" s="14" t="n"/>
      <c r="C134" s="14" t="n"/>
      <c r="D134" s="15" t="n"/>
      <c r="E134" s="14" t="n"/>
      <c r="F134" s="14" t="n"/>
      <c r="G134" s="15" t="n"/>
      <c r="H134" s="16">
        <f>IF($B134="","",SUMIFS('Movimentações'!$D$6:$D$3005,'Movimentações'!$C$6:$C$3005,$B134,'Movimentações'!$B$6:$B$3005,"Compra"))</f>
        <v/>
      </c>
      <c r="I134" s="16">
        <f>IF($B134="","",SUMIFS('Movimentações'!$D$6:$D$3005,'Movimentações'!$C$6:$C$3005,$B134,'Movimentações'!$B$6:$B$3005,"Venda")-SUMIFS('Movimentações'!$D$6:$D$3005,'Movimentações'!$C$6:$C$3005,$B134,'Movimentações'!$B$6:$B$3005,"Devolução de venda"))</f>
        <v/>
      </c>
      <c r="J134" s="16">
        <f>IF($B134="","",SUMIFS('Movimentações'!$D$6:$D$3005,'Movimentações'!$C$6:$C$3005,$B134,'Movimentações'!$B$6:$B$3005,"Ajuste para mais")-SUMIFS('Movimentações'!$D$6:$D$3005,'Movimentações'!$C$6:$C$3005,$B134,'Movimentações'!$B$6:$B$3005,"Ajuste para menos"))</f>
        <v/>
      </c>
      <c r="K134" s="16">
        <f>IF($B134="","",N(F134)+H134-I134+J134)</f>
        <v/>
      </c>
      <c r="L134" s="17">
        <f>IF($B134="","",IF(N(F134)+H134=0,0,(N(F134)*N(G134)+SUMIFS('Movimentações'!$I$6:$I$3005,'Movimentações'!$C$6:$C$3005,$B134,'Movimentações'!$B$6:$B$3005,"Compra"))/(N(F134)+H134)))</f>
        <v/>
      </c>
      <c r="M134" s="17">
        <f>IF($B134="","",MAX(K134,0)*L134)</f>
        <v/>
      </c>
      <c r="N134" s="17">
        <f>IF(OR($B134="",N(D134)=0),"",D134-L134)</f>
        <v/>
      </c>
      <c r="O134" s="18">
        <f>IF(OR($B134="",N(D134)=0),"",(D134-L134)/D134)</f>
        <v/>
      </c>
      <c r="P134" s="19">
        <f>IF(OR($B134="",N(D134)=0,N(L134)=0),"",D134/L134)</f>
        <v/>
      </c>
      <c r="Q134" s="20">
        <f>IF($B134="","",SUMPRODUCT(MAX(('Movimentações'!$C$6:$C$3005=$B134)*('Movimentações'!$B$6:$B$3005="Venda")*'Movimentações'!$A$6:$A$3005)))</f>
        <v/>
      </c>
      <c r="R134" s="21">
        <f>IF($B134="","",IF(COUNTIF($B$6:$B$505,$B134)&gt;1,"Nome repetido",IF(K134&lt;=0,"Sem estoque",IF(K134&lt;=N(E134),"Repor",IF(TODAY()-MAX(Q134,SUMPRODUCT(MAX(('Movimentações'!$C$6:$C$3005=$B134)*('Movimentações'!$B$6:$B$3005="Compra")*'Movimentações'!$A$6:$A$3005)),'Comece aqui'!$C$6)&gt;60,"Parado","OK")))))</f>
        <v/>
      </c>
      <c r="S134" s="17">
        <f>IF($B134="","",SUMIFS('Movimentações'!$I$6:$I$3005,'Movimentações'!$C$6:$C$3005,$B134,'Movimentações'!$B$6:$B$3005,"Venda")-SUMIFS('Movimentações'!$I$6:$I$3005,'Movimentações'!$C$6:$C$3005,$B134,'Movimentações'!$B$6:$B$3005,"Devolução de venda"))</f>
        <v/>
      </c>
      <c r="T134" s="17">
        <f>IF($B134="","",SUMIFS('Movimentações'!$K$6:$K$3005,'Movimentações'!$C$6:$C$3005,$B134))</f>
        <v/>
      </c>
      <c r="U134" s="21">
        <f>IF(OR($B134="",N(S134)&lt;=0),"",IF(SUMIF($S$6:$S$505,"&gt;"&amp;S134)/SUM($S$6:$S$505)&lt;0.8,"A",IF(SUMIF($S$6:$S$505,"&gt;"&amp;S134)/SUM($S$6:$S$505)&lt;0.95,"B","C")))</f>
        <v/>
      </c>
    </row>
    <row r="135">
      <c r="A135" s="14" t="n"/>
      <c r="B135" s="14" t="n"/>
      <c r="C135" s="14" t="n"/>
      <c r="D135" s="15" t="n"/>
      <c r="E135" s="14" t="n"/>
      <c r="F135" s="14" t="n"/>
      <c r="G135" s="15" t="n"/>
      <c r="H135" s="16">
        <f>IF($B135="","",SUMIFS('Movimentações'!$D$6:$D$3005,'Movimentações'!$C$6:$C$3005,$B135,'Movimentações'!$B$6:$B$3005,"Compra"))</f>
        <v/>
      </c>
      <c r="I135" s="16">
        <f>IF($B135="","",SUMIFS('Movimentações'!$D$6:$D$3005,'Movimentações'!$C$6:$C$3005,$B135,'Movimentações'!$B$6:$B$3005,"Venda")-SUMIFS('Movimentações'!$D$6:$D$3005,'Movimentações'!$C$6:$C$3005,$B135,'Movimentações'!$B$6:$B$3005,"Devolução de venda"))</f>
        <v/>
      </c>
      <c r="J135" s="16">
        <f>IF($B135="","",SUMIFS('Movimentações'!$D$6:$D$3005,'Movimentações'!$C$6:$C$3005,$B135,'Movimentações'!$B$6:$B$3005,"Ajuste para mais")-SUMIFS('Movimentações'!$D$6:$D$3005,'Movimentações'!$C$6:$C$3005,$B135,'Movimentações'!$B$6:$B$3005,"Ajuste para menos"))</f>
        <v/>
      </c>
      <c r="K135" s="16">
        <f>IF($B135="","",N(F135)+H135-I135+J135)</f>
        <v/>
      </c>
      <c r="L135" s="17">
        <f>IF($B135="","",IF(N(F135)+H135=0,0,(N(F135)*N(G135)+SUMIFS('Movimentações'!$I$6:$I$3005,'Movimentações'!$C$6:$C$3005,$B135,'Movimentações'!$B$6:$B$3005,"Compra"))/(N(F135)+H135)))</f>
        <v/>
      </c>
      <c r="M135" s="17">
        <f>IF($B135="","",MAX(K135,0)*L135)</f>
        <v/>
      </c>
      <c r="N135" s="17">
        <f>IF(OR($B135="",N(D135)=0),"",D135-L135)</f>
        <v/>
      </c>
      <c r="O135" s="18">
        <f>IF(OR($B135="",N(D135)=0),"",(D135-L135)/D135)</f>
        <v/>
      </c>
      <c r="P135" s="19">
        <f>IF(OR($B135="",N(D135)=0,N(L135)=0),"",D135/L135)</f>
        <v/>
      </c>
      <c r="Q135" s="20">
        <f>IF($B135="","",SUMPRODUCT(MAX(('Movimentações'!$C$6:$C$3005=$B135)*('Movimentações'!$B$6:$B$3005="Venda")*'Movimentações'!$A$6:$A$3005)))</f>
        <v/>
      </c>
      <c r="R135" s="21">
        <f>IF($B135="","",IF(COUNTIF($B$6:$B$505,$B135)&gt;1,"Nome repetido",IF(K135&lt;=0,"Sem estoque",IF(K135&lt;=N(E135),"Repor",IF(TODAY()-MAX(Q135,SUMPRODUCT(MAX(('Movimentações'!$C$6:$C$3005=$B135)*('Movimentações'!$B$6:$B$3005="Compra")*'Movimentações'!$A$6:$A$3005)),'Comece aqui'!$C$6)&gt;60,"Parado","OK")))))</f>
        <v/>
      </c>
      <c r="S135" s="17">
        <f>IF($B135="","",SUMIFS('Movimentações'!$I$6:$I$3005,'Movimentações'!$C$6:$C$3005,$B135,'Movimentações'!$B$6:$B$3005,"Venda")-SUMIFS('Movimentações'!$I$6:$I$3005,'Movimentações'!$C$6:$C$3005,$B135,'Movimentações'!$B$6:$B$3005,"Devolução de venda"))</f>
        <v/>
      </c>
      <c r="T135" s="17">
        <f>IF($B135="","",SUMIFS('Movimentações'!$K$6:$K$3005,'Movimentações'!$C$6:$C$3005,$B135))</f>
        <v/>
      </c>
      <c r="U135" s="21">
        <f>IF(OR($B135="",N(S135)&lt;=0),"",IF(SUMIF($S$6:$S$505,"&gt;"&amp;S135)/SUM($S$6:$S$505)&lt;0.8,"A",IF(SUMIF($S$6:$S$505,"&gt;"&amp;S135)/SUM($S$6:$S$505)&lt;0.95,"B","C")))</f>
        <v/>
      </c>
    </row>
    <row r="136">
      <c r="A136" s="14" t="n"/>
      <c r="B136" s="14" t="n"/>
      <c r="C136" s="14" t="n"/>
      <c r="D136" s="15" t="n"/>
      <c r="E136" s="14" t="n"/>
      <c r="F136" s="14" t="n"/>
      <c r="G136" s="15" t="n"/>
      <c r="H136" s="16">
        <f>IF($B136="","",SUMIFS('Movimentações'!$D$6:$D$3005,'Movimentações'!$C$6:$C$3005,$B136,'Movimentações'!$B$6:$B$3005,"Compra"))</f>
        <v/>
      </c>
      <c r="I136" s="16">
        <f>IF($B136="","",SUMIFS('Movimentações'!$D$6:$D$3005,'Movimentações'!$C$6:$C$3005,$B136,'Movimentações'!$B$6:$B$3005,"Venda")-SUMIFS('Movimentações'!$D$6:$D$3005,'Movimentações'!$C$6:$C$3005,$B136,'Movimentações'!$B$6:$B$3005,"Devolução de venda"))</f>
        <v/>
      </c>
      <c r="J136" s="16">
        <f>IF($B136="","",SUMIFS('Movimentações'!$D$6:$D$3005,'Movimentações'!$C$6:$C$3005,$B136,'Movimentações'!$B$6:$B$3005,"Ajuste para mais")-SUMIFS('Movimentações'!$D$6:$D$3005,'Movimentações'!$C$6:$C$3005,$B136,'Movimentações'!$B$6:$B$3005,"Ajuste para menos"))</f>
        <v/>
      </c>
      <c r="K136" s="16">
        <f>IF($B136="","",N(F136)+H136-I136+J136)</f>
        <v/>
      </c>
      <c r="L136" s="17">
        <f>IF($B136="","",IF(N(F136)+H136=0,0,(N(F136)*N(G136)+SUMIFS('Movimentações'!$I$6:$I$3005,'Movimentações'!$C$6:$C$3005,$B136,'Movimentações'!$B$6:$B$3005,"Compra"))/(N(F136)+H136)))</f>
        <v/>
      </c>
      <c r="M136" s="17">
        <f>IF($B136="","",MAX(K136,0)*L136)</f>
        <v/>
      </c>
      <c r="N136" s="17">
        <f>IF(OR($B136="",N(D136)=0),"",D136-L136)</f>
        <v/>
      </c>
      <c r="O136" s="18">
        <f>IF(OR($B136="",N(D136)=0),"",(D136-L136)/D136)</f>
        <v/>
      </c>
      <c r="P136" s="19">
        <f>IF(OR($B136="",N(D136)=0,N(L136)=0),"",D136/L136)</f>
        <v/>
      </c>
      <c r="Q136" s="20">
        <f>IF($B136="","",SUMPRODUCT(MAX(('Movimentações'!$C$6:$C$3005=$B136)*('Movimentações'!$B$6:$B$3005="Venda")*'Movimentações'!$A$6:$A$3005)))</f>
        <v/>
      </c>
      <c r="R136" s="21">
        <f>IF($B136="","",IF(COUNTIF($B$6:$B$505,$B136)&gt;1,"Nome repetido",IF(K136&lt;=0,"Sem estoque",IF(K136&lt;=N(E136),"Repor",IF(TODAY()-MAX(Q136,SUMPRODUCT(MAX(('Movimentações'!$C$6:$C$3005=$B136)*('Movimentações'!$B$6:$B$3005="Compra")*'Movimentações'!$A$6:$A$3005)),'Comece aqui'!$C$6)&gt;60,"Parado","OK")))))</f>
        <v/>
      </c>
      <c r="S136" s="17">
        <f>IF($B136="","",SUMIFS('Movimentações'!$I$6:$I$3005,'Movimentações'!$C$6:$C$3005,$B136,'Movimentações'!$B$6:$B$3005,"Venda")-SUMIFS('Movimentações'!$I$6:$I$3005,'Movimentações'!$C$6:$C$3005,$B136,'Movimentações'!$B$6:$B$3005,"Devolução de venda"))</f>
        <v/>
      </c>
      <c r="T136" s="17">
        <f>IF($B136="","",SUMIFS('Movimentações'!$K$6:$K$3005,'Movimentações'!$C$6:$C$3005,$B136))</f>
        <v/>
      </c>
      <c r="U136" s="21">
        <f>IF(OR($B136="",N(S136)&lt;=0),"",IF(SUMIF($S$6:$S$505,"&gt;"&amp;S136)/SUM($S$6:$S$505)&lt;0.8,"A",IF(SUMIF($S$6:$S$505,"&gt;"&amp;S136)/SUM($S$6:$S$505)&lt;0.95,"B","C")))</f>
        <v/>
      </c>
    </row>
    <row r="137">
      <c r="A137" s="14" t="n"/>
      <c r="B137" s="14" t="n"/>
      <c r="C137" s="14" t="n"/>
      <c r="D137" s="15" t="n"/>
      <c r="E137" s="14" t="n"/>
      <c r="F137" s="14" t="n"/>
      <c r="G137" s="15" t="n"/>
      <c r="H137" s="16">
        <f>IF($B137="","",SUMIFS('Movimentações'!$D$6:$D$3005,'Movimentações'!$C$6:$C$3005,$B137,'Movimentações'!$B$6:$B$3005,"Compra"))</f>
        <v/>
      </c>
      <c r="I137" s="16">
        <f>IF($B137="","",SUMIFS('Movimentações'!$D$6:$D$3005,'Movimentações'!$C$6:$C$3005,$B137,'Movimentações'!$B$6:$B$3005,"Venda")-SUMIFS('Movimentações'!$D$6:$D$3005,'Movimentações'!$C$6:$C$3005,$B137,'Movimentações'!$B$6:$B$3005,"Devolução de venda"))</f>
        <v/>
      </c>
      <c r="J137" s="16">
        <f>IF($B137="","",SUMIFS('Movimentações'!$D$6:$D$3005,'Movimentações'!$C$6:$C$3005,$B137,'Movimentações'!$B$6:$B$3005,"Ajuste para mais")-SUMIFS('Movimentações'!$D$6:$D$3005,'Movimentações'!$C$6:$C$3005,$B137,'Movimentações'!$B$6:$B$3005,"Ajuste para menos"))</f>
        <v/>
      </c>
      <c r="K137" s="16">
        <f>IF($B137="","",N(F137)+H137-I137+J137)</f>
        <v/>
      </c>
      <c r="L137" s="17">
        <f>IF($B137="","",IF(N(F137)+H137=0,0,(N(F137)*N(G137)+SUMIFS('Movimentações'!$I$6:$I$3005,'Movimentações'!$C$6:$C$3005,$B137,'Movimentações'!$B$6:$B$3005,"Compra"))/(N(F137)+H137)))</f>
        <v/>
      </c>
      <c r="M137" s="17">
        <f>IF($B137="","",MAX(K137,0)*L137)</f>
        <v/>
      </c>
      <c r="N137" s="17">
        <f>IF(OR($B137="",N(D137)=0),"",D137-L137)</f>
        <v/>
      </c>
      <c r="O137" s="18">
        <f>IF(OR($B137="",N(D137)=0),"",(D137-L137)/D137)</f>
        <v/>
      </c>
      <c r="P137" s="19">
        <f>IF(OR($B137="",N(D137)=0,N(L137)=0),"",D137/L137)</f>
        <v/>
      </c>
      <c r="Q137" s="20">
        <f>IF($B137="","",SUMPRODUCT(MAX(('Movimentações'!$C$6:$C$3005=$B137)*('Movimentações'!$B$6:$B$3005="Venda")*'Movimentações'!$A$6:$A$3005)))</f>
        <v/>
      </c>
      <c r="R137" s="21">
        <f>IF($B137="","",IF(COUNTIF($B$6:$B$505,$B137)&gt;1,"Nome repetido",IF(K137&lt;=0,"Sem estoque",IF(K137&lt;=N(E137),"Repor",IF(TODAY()-MAX(Q137,SUMPRODUCT(MAX(('Movimentações'!$C$6:$C$3005=$B137)*('Movimentações'!$B$6:$B$3005="Compra")*'Movimentações'!$A$6:$A$3005)),'Comece aqui'!$C$6)&gt;60,"Parado","OK")))))</f>
        <v/>
      </c>
      <c r="S137" s="17">
        <f>IF($B137="","",SUMIFS('Movimentações'!$I$6:$I$3005,'Movimentações'!$C$6:$C$3005,$B137,'Movimentações'!$B$6:$B$3005,"Venda")-SUMIFS('Movimentações'!$I$6:$I$3005,'Movimentações'!$C$6:$C$3005,$B137,'Movimentações'!$B$6:$B$3005,"Devolução de venda"))</f>
        <v/>
      </c>
      <c r="T137" s="17">
        <f>IF($B137="","",SUMIFS('Movimentações'!$K$6:$K$3005,'Movimentações'!$C$6:$C$3005,$B137))</f>
        <v/>
      </c>
      <c r="U137" s="21">
        <f>IF(OR($B137="",N(S137)&lt;=0),"",IF(SUMIF($S$6:$S$505,"&gt;"&amp;S137)/SUM($S$6:$S$505)&lt;0.8,"A",IF(SUMIF($S$6:$S$505,"&gt;"&amp;S137)/SUM($S$6:$S$505)&lt;0.95,"B","C")))</f>
        <v/>
      </c>
    </row>
    <row r="138">
      <c r="A138" s="14" t="n"/>
      <c r="B138" s="14" t="n"/>
      <c r="C138" s="14" t="n"/>
      <c r="D138" s="15" t="n"/>
      <c r="E138" s="14" t="n"/>
      <c r="F138" s="14" t="n"/>
      <c r="G138" s="15" t="n"/>
      <c r="H138" s="16">
        <f>IF($B138="","",SUMIFS('Movimentações'!$D$6:$D$3005,'Movimentações'!$C$6:$C$3005,$B138,'Movimentações'!$B$6:$B$3005,"Compra"))</f>
        <v/>
      </c>
      <c r="I138" s="16">
        <f>IF($B138="","",SUMIFS('Movimentações'!$D$6:$D$3005,'Movimentações'!$C$6:$C$3005,$B138,'Movimentações'!$B$6:$B$3005,"Venda")-SUMIFS('Movimentações'!$D$6:$D$3005,'Movimentações'!$C$6:$C$3005,$B138,'Movimentações'!$B$6:$B$3005,"Devolução de venda"))</f>
        <v/>
      </c>
      <c r="J138" s="16">
        <f>IF($B138="","",SUMIFS('Movimentações'!$D$6:$D$3005,'Movimentações'!$C$6:$C$3005,$B138,'Movimentações'!$B$6:$B$3005,"Ajuste para mais")-SUMIFS('Movimentações'!$D$6:$D$3005,'Movimentações'!$C$6:$C$3005,$B138,'Movimentações'!$B$6:$B$3005,"Ajuste para menos"))</f>
        <v/>
      </c>
      <c r="K138" s="16">
        <f>IF($B138="","",N(F138)+H138-I138+J138)</f>
        <v/>
      </c>
      <c r="L138" s="17">
        <f>IF($B138="","",IF(N(F138)+H138=0,0,(N(F138)*N(G138)+SUMIFS('Movimentações'!$I$6:$I$3005,'Movimentações'!$C$6:$C$3005,$B138,'Movimentações'!$B$6:$B$3005,"Compra"))/(N(F138)+H138)))</f>
        <v/>
      </c>
      <c r="M138" s="17">
        <f>IF($B138="","",MAX(K138,0)*L138)</f>
        <v/>
      </c>
      <c r="N138" s="17">
        <f>IF(OR($B138="",N(D138)=0),"",D138-L138)</f>
        <v/>
      </c>
      <c r="O138" s="18">
        <f>IF(OR($B138="",N(D138)=0),"",(D138-L138)/D138)</f>
        <v/>
      </c>
      <c r="P138" s="19">
        <f>IF(OR($B138="",N(D138)=0,N(L138)=0),"",D138/L138)</f>
        <v/>
      </c>
      <c r="Q138" s="20">
        <f>IF($B138="","",SUMPRODUCT(MAX(('Movimentações'!$C$6:$C$3005=$B138)*('Movimentações'!$B$6:$B$3005="Venda")*'Movimentações'!$A$6:$A$3005)))</f>
        <v/>
      </c>
      <c r="R138" s="21">
        <f>IF($B138="","",IF(COUNTIF($B$6:$B$505,$B138)&gt;1,"Nome repetido",IF(K138&lt;=0,"Sem estoque",IF(K138&lt;=N(E138),"Repor",IF(TODAY()-MAX(Q138,SUMPRODUCT(MAX(('Movimentações'!$C$6:$C$3005=$B138)*('Movimentações'!$B$6:$B$3005="Compra")*'Movimentações'!$A$6:$A$3005)),'Comece aqui'!$C$6)&gt;60,"Parado","OK")))))</f>
        <v/>
      </c>
      <c r="S138" s="17">
        <f>IF($B138="","",SUMIFS('Movimentações'!$I$6:$I$3005,'Movimentações'!$C$6:$C$3005,$B138,'Movimentações'!$B$6:$B$3005,"Venda")-SUMIFS('Movimentações'!$I$6:$I$3005,'Movimentações'!$C$6:$C$3005,$B138,'Movimentações'!$B$6:$B$3005,"Devolução de venda"))</f>
        <v/>
      </c>
      <c r="T138" s="17">
        <f>IF($B138="","",SUMIFS('Movimentações'!$K$6:$K$3005,'Movimentações'!$C$6:$C$3005,$B138))</f>
        <v/>
      </c>
      <c r="U138" s="21">
        <f>IF(OR($B138="",N(S138)&lt;=0),"",IF(SUMIF($S$6:$S$505,"&gt;"&amp;S138)/SUM($S$6:$S$505)&lt;0.8,"A",IF(SUMIF($S$6:$S$505,"&gt;"&amp;S138)/SUM($S$6:$S$505)&lt;0.95,"B","C")))</f>
        <v/>
      </c>
    </row>
    <row r="139">
      <c r="A139" s="14" t="n"/>
      <c r="B139" s="14" t="n"/>
      <c r="C139" s="14" t="n"/>
      <c r="D139" s="15" t="n"/>
      <c r="E139" s="14" t="n"/>
      <c r="F139" s="14" t="n"/>
      <c r="G139" s="15" t="n"/>
      <c r="H139" s="16">
        <f>IF($B139="","",SUMIFS('Movimentações'!$D$6:$D$3005,'Movimentações'!$C$6:$C$3005,$B139,'Movimentações'!$B$6:$B$3005,"Compra"))</f>
        <v/>
      </c>
      <c r="I139" s="16">
        <f>IF($B139="","",SUMIFS('Movimentações'!$D$6:$D$3005,'Movimentações'!$C$6:$C$3005,$B139,'Movimentações'!$B$6:$B$3005,"Venda")-SUMIFS('Movimentações'!$D$6:$D$3005,'Movimentações'!$C$6:$C$3005,$B139,'Movimentações'!$B$6:$B$3005,"Devolução de venda"))</f>
        <v/>
      </c>
      <c r="J139" s="16">
        <f>IF($B139="","",SUMIFS('Movimentações'!$D$6:$D$3005,'Movimentações'!$C$6:$C$3005,$B139,'Movimentações'!$B$6:$B$3005,"Ajuste para mais")-SUMIFS('Movimentações'!$D$6:$D$3005,'Movimentações'!$C$6:$C$3005,$B139,'Movimentações'!$B$6:$B$3005,"Ajuste para menos"))</f>
        <v/>
      </c>
      <c r="K139" s="16">
        <f>IF($B139="","",N(F139)+H139-I139+J139)</f>
        <v/>
      </c>
      <c r="L139" s="17">
        <f>IF($B139="","",IF(N(F139)+H139=0,0,(N(F139)*N(G139)+SUMIFS('Movimentações'!$I$6:$I$3005,'Movimentações'!$C$6:$C$3005,$B139,'Movimentações'!$B$6:$B$3005,"Compra"))/(N(F139)+H139)))</f>
        <v/>
      </c>
      <c r="M139" s="17">
        <f>IF($B139="","",MAX(K139,0)*L139)</f>
        <v/>
      </c>
      <c r="N139" s="17">
        <f>IF(OR($B139="",N(D139)=0),"",D139-L139)</f>
        <v/>
      </c>
      <c r="O139" s="18">
        <f>IF(OR($B139="",N(D139)=0),"",(D139-L139)/D139)</f>
        <v/>
      </c>
      <c r="P139" s="19">
        <f>IF(OR($B139="",N(D139)=0,N(L139)=0),"",D139/L139)</f>
        <v/>
      </c>
      <c r="Q139" s="20">
        <f>IF($B139="","",SUMPRODUCT(MAX(('Movimentações'!$C$6:$C$3005=$B139)*('Movimentações'!$B$6:$B$3005="Venda")*'Movimentações'!$A$6:$A$3005)))</f>
        <v/>
      </c>
      <c r="R139" s="21">
        <f>IF($B139="","",IF(COUNTIF($B$6:$B$505,$B139)&gt;1,"Nome repetido",IF(K139&lt;=0,"Sem estoque",IF(K139&lt;=N(E139),"Repor",IF(TODAY()-MAX(Q139,SUMPRODUCT(MAX(('Movimentações'!$C$6:$C$3005=$B139)*('Movimentações'!$B$6:$B$3005="Compra")*'Movimentações'!$A$6:$A$3005)),'Comece aqui'!$C$6)&gt;60,"Parado","OK")))))</f>
        <v/>
      </c>
      <c r="S139" s="17">
        <f>IF($B139="","",SUMIFS('Movimentações'!$I$6:$I$3005,'Movimentações'!$C$6:$C$3005,$B139,'Movimentações'!$B$6:$B$3005,"Venda")-SUMIFS('Movimentações'!$I$6:$I$3005,'Movimentações'!$C$6:$C$3005,$B139,'Movimentações'!$B$6:$B$3005,"Devolução de venda"))</f>
        <v/>
      </c>
      <c r="T139" s="17">
        <f>IF($B139="","",SUMIFS('Movimentações'!$K$6:$K$3005,'Movimentações'!$C$6:$C$3005,$B139))</f>
        <v/>
      </c>
      <c r="U139" s="21">
        <f>IF(OR($B139="",N(S139)&lt;=0),"",IF(SUMIF($S$6:$S$505,"&gt;"&amp;S139)/SUM($S$6:$S$505)&lt;0.8,"A",IF(SUMIF($S$6:$S$505,"&gt;"&amp;S139)/SUM($S$6:$S$505)&lt;0.95,"B","C")))</f>
        <v/>
      </c>
    </row>
    <row r="140">
      <c r="A140" s="14" t="n"/>
      <c r="B140" s="14" t="n"/>
      <c r="C140" s="14" t="n"/>
      <c r="D140" s="15" t="n"/>
      <c r="E140" s="14" t="n"/>
      <c r="F140" s="14" t="n"/>
      <c r="G140" s="15" t="n"/>
      <c r="H140" s="16">
        <f>IF($B140="","",SUMIFS('Movimentações'!$D$6:$D$3005,'Movimentações'!$C$6:$C$3005,$B140,'Movimentações'!$B$6:$B$3005,"Compra"))</f>
        <v/>
      </c>
      <c r="I140" s="16">
        <f>IF($B140="","",SUMIFS('Movimentações'!$D$6:$D$3005,'Movimentações'!$C$6:$C$3005,$B140,'Movimentações'!$B$6:$B$3005,"Venda")-SUMIFS('Movimentações'!$D$6:$D$3005,'Movimentações'!$C$6:$C$3005,$B140,'Movimentações'!$B$6:$B$3005,"Devolução de venda"))</f>
        <v/>
      </c>
      <c r="J140" s="16">
        <f>IF($B140="","",SUMIFS('Movimentações'!$D$6:$D$3005,'Movimentações'!$C$6:$C$3005,$B140,'Movimentações'!$B$6:$B$3005,"Ajuste para mais")-SUMIFS('Movimentações'!$D$6:$D$3005,'Movimentações'!$C$6:$C$3005,$B140,'Movimentações'!$B$6:$B$3005,"Ajuste para menos"))</f>
        <v/>
      </c>
      <c r="K140" s="16">
        <f>IF($B140="","",N(F140)+H140-I140+J140)</f>
        <v/>
      </c>
      <c r="L140" s="17">
        <f>IF($B140="","",IF(N(F140)+H140=0,0,(N(F140)*N(G140)+SUMIFS('Movimentações'!$I$6:$I$3005,'Movimentações'!$C$6:$C$3005,$B140,'Movimentações'!$B$6:$B$3005,"Compra"))/(N(F140)+H140)))</f>
        <v/>
      </c>
      <c r="M140" s="17">
        <f>IF($B140="","",MAX(K140,0)*L140)</f>
        <v/>
      </c>
      <c r="N140" s="17">
        <f>IF(OR($B140="",N(D140)=0),"",D140-L140)</f>
        <v/>
      </c>
      <c r="O140" s="18">
        <f>IF(OR($B140="",N(D140)=0),"",(D140-L140)/D140)</f>
        <v/>
      </c>
      <c r="P140" s="19">
        <f>IF(OR($B140="",N(D140)=0,N(L140)=0),"",D140/L140)</f>
        <v/>
      </c>
      <c r="Q140" s="20">
        <f>IF($B140="","",SUMPRODUCT(MAX(('Movimentações'!$C$6:$C$3005=$B140)*('Movimentações'!$B$6:$B$3005="Venda")*'Movimentações'!$A$6:$A$3005)))</f>
        <v/>
      </c>
      <c r="R140" s="21">
        <f>IF($B140="","",IF(COUNTIF($B$6:$B$505,$B140)&gt;1,"Nome repetido",IF(K140&lt;=0,"Sem estoque",IF(K140&lt;=N(E140),"Repor",IF(TODAY()-MAX(Q140,SUMPRODUCT(MAX(('Movimentações'!$C$6:$C$3005=$B140)*('Movimentações'!$B$6:$B$3005="Compra")*'Movimentações'!$A$6:$A$3005)),'Comece aqui'!$C$6)&gt;60,"Parado","OK")))))</f>
        <v/>
      </c>
      <c r="S140" s="17">
        <f>IF($B140="","",SUMIFS('Movimentações'!$I$6:$I$3005,'Movimentações'!$C$6:$C$3005,$B140,'Movimentações'!$B$6:$B$3005,"Venda")-SUMIFS('Movimentações'!$I$6:$I$3005,'Movimentações'!$C$6:$C$3005,$B140,'Movimentações'!$B$6:$B$3005,"Devolução de venda"))</f>
        <v/>
      </c>
      <c r="T140" s="17">
        <f>IF($B140="","",SUMIFS('Movimentações'!$K$6:$K$3005,'Movimentações'!$C$6:$C$3005,$B140))</f>
        <v/>
      </c>
      <c r="U140" s="21">
        <f>IF(OR($B140="",N(S140)&lt;=0),"",IF(SUMIF($S$6:$S$505,"&gt;"&amp;S140)/SUM($S$6:$S$505)&lt;0.8,"A",IF(SUMIF($S$6:$S$505,"&gt;"&amp;S140)/SUM($S$6:$S$505)&lt;0.95,"B","C")))</f>
        <v/>
      </c>
    </row>
    <row r="141">
      <c r="A141" s="14" t="n"/>
      <c r="B141" s="14" t="n"/>
      <c r="C141" s="14" t="n"/>
      <c r="D141" s="15" t="n"/>
      <c r="E141" s="14" t="n"/>
      <c r="F141" s="14" t="n"/>
      <c r="G141" s="15" t="n"/>
      <c r="H141" s="16">
        <f>IF($B141="","",SUMIFS('Movimentações'!$D$6:$D$3005,'Movimentações'!$C$6:$C$3005,$B141,'Movimentações'!$B$6:$B$3005,"Compra"))</f>
        <v/>
      </c>
      <c r="I141" s="16">
        <f>IF($B141="","",SUMIFS('Movimentações'!$D$6:$D$3005,'Movimentações'!$C$6:$C$3005,$B141,'Movimentações'!$B$6:$B$3005,"Venda")-SUMIFS('Movimentações'!$D$6:$D$3005,'Movimentações'!$C$6:$C$3005,$B141,'Movimentações'!$B$6:$B$3005,"Devolução de venda"))</f>
        <v/>
      </c>
      <c r="J141" s="16">
        <f>IF($B141="","",SUMIFS('Movimentações'!$D$6:$D$3005,'Movimentações'!$C$6:$C$3005,$B141,'Movimentações'!$B$6:$B$3005,"Ajuste para mais")-SUMIFS('Movimentações'!$D$6:$D$3005,'Movimentações'!$C$6:$C$3005,$B141,'Movimentações'!$B$6:$B$3005,"Ajuste para menos"))</f>
        <v/>
      </c>
      <c r="K141" s="16">
        <f>IF($B141="","",N(F141)+H141-I141+J141)</f>
        <v/>
      </c>
      <c r="L141" s="17">
        <f>IF($B141="","",IF(N(F141)+H141=0,0,(N(F141)*N(G141)+SUMIFS('Movimentações'!$I$6:$I$3005,'Movimentações'!$C$6:$C$3005,$B141,'Movimentações'!$B$6:$B$3005,"Compra"))/(N(F141)+H141)))</f>
        <v/>
      </c>
      <c r="M141" s="17">
        <f>IF($B141="","",MAX(K141,0)*L141)</f>
        <v/>
      </c>
      <c r="N141" s="17">
        <f>IF(OR($B141="",N(D141)=0),"",D141-L141)</f>
        <v/>
      </c>
      <c r="O141" s="18">
        <f>IF(OR($B141="",N(D141)=0),"",(D141-L141)/D141)</f>
        <v/>
      </c>
      <c r="P141" s="19">
        <f>IF(OR($B141="",N(D141)=0,N(L141)=0),"",D141/L141)</f>
        <v/>
      </c>
      <c r="Q141" s="20">
        <f>IF($B141="","",SUMPRODUCT(MAX(('Movimentações'!$C$6:$C$3005=$B141)*('Movimentações'!$B$6:$B$3005="Venda")*'Movimentações'!$A$6:$A$3005)))</f>
        <v/>
      </c>
      <c r="R141" s="21">
        <f>IF($B141="","",IF(COUNTIF($B$6:$B$505,$B141)&gt;1,"Nome repetido",IF(K141&lt;=0,"Sem estoque",IF(K141&lt;=N(E141),"Repor",IF(TODAY()-MAX(Q141,SUMPRODUCT(MAX(('Movimentações'!$C$6:$C$3005=$B141)*('Movimentações'!$B$6:$B$3005="Compra")*'Movimentações'!$A$6:$A$3005)),'Comece aqui'!$C$6)&gt;60,"Parado","OK")))))</f>
        <v/>
      </c>
      <c r="S141" s="17">
        <f>IF($B141="","",SUMIFS('Movimentações'!$I$6:$I$3005,'Movimentações'!$C$6:$C$3005,$B141,'Movimentações'!$B$6:$B$3005,"Venda")-SUMIFS('Movimentações'!$I$6:$I$3005,'Movimentações'!$C$6:$C$3005,$B141,'Movimentações'!$B$6:$B$3005,"Devolução de venda"))</f>
        <v/>
      </c>
      <c r="T141" s="17">
        <f>IF($B141="","",SUMIFS('Movimentações'!$K$6:$K$3005,'Movimentações'!$C$6:$C$3005,$B141))</f>
        <v/>
      </c>
      <c r="U141" s="21">
        <f>IF(OR($B141="",N(S141)&lt;=0),"",IF(SUMIF($S$6:$S$505,"&gt;"&amp;S141)/SUM($S$6:$S$505)&lt;0.8,"A",IF(SUMIF($S$6:$S$505,"&gt;"&amp;S141)/SUM($S$6:$S$505)&lt;0.95,"B","C")))</f>
        <v/>
      </c>
    </row>
    <row r="142">
      <c r="A142" s="14" t="n"/>
      <c r="B142" s="14" t="n"/>
      <c r="C142" s="14" t="n"/>
      <c r="D142" s="15" t="n"/>
      <c r="E142" s="14" t="n"/>
      <c r="F142" s="14" t="n"/>
      <c r="G142" s="15" t="n"/>
      <c r="H142" s="16">
        <f>IF($B142="","",SUMIFS('Movimentações'!$D$6:$D$3005,'Movimentações'!$C$6:$C$3005,$B142,'Movimentações'!$B$6:$B$3005,"Compra"))</f>
        <v/>
      </c>
      <c r="I142" s="16">
        <f>IF($B142="","",SUMIFS('Movimentações'!$D$6:$D$3005,'Movimentações'!$C$6:$C$3005,$B142,'Movimentações'!$B$6:$B$3005,"Venda")-SUMIFS('Movimentações'!$D$6:$D$3005,'Movimentações'!$C$6:$C$3005,$B142,'Movimentações'!$B$6:$B$3005,"Devolução de venda"))</f>
        <v/>
      </c>
      <c r="J142" s="16">
        <f>IF($B142="","",SUMIFS('Movimentações'!$D$6:$D$3005,'Movimentações'!$C$6:$C$3005,$B142,'Movimentações'!$B$6:$B$3005,"Ajuste para mais")-SUMIFS('Movimentações'!$D$6:$D$3005,'Movimentações'!$C$6:$C$3005,$B142,'Movimentações'!$B$6:$B$3005,"Ajuste para menos"))</f>
        <v/>
      </c>
      <c r="K142" s="16">
        <f>IF($B142="","",N(F142)+H142-I142+J142)</f>
        <v/>
      </c>
      <c r="L142" s="17">
        <f>IF($B142="","",IF(N(F142)+H142=0,0,(N(F142)*N(G142)+SUMIFS('Movimentações'!$I$6:$I$3005,'Movimentações'!$C$6:$C$3005,$B142,'Movimentações'!$B$6:$B$3005,"Compra"))/(N(F142)+H142)))</f>
        <v/>
      </c>
      <c r="M142" s="17">
        <f>IF($B142="","",MAX(K142,0)*L142)</f>
        <v/>
      </c>
      <c r="N142" s="17">
        <f>IF(OR($B142="",N(D142)=0),"",D142-L142)</f>
        <v/>
      </c>
      <c r="O142" s="18">
        <f>IF(OR($B142="",N(D142)=0),"",(D142-L142)/D142)</f>
        <v/>
      </c>
      <c r="P142" s="19">
        <f>IF(OR($B142="",N(D142)=0,N(L142)=0),"",D142/L142)</f>
        <v/>
      </c>
      <c r="Q142" s="20">
        <f>IF($B142="","",SUMPRODUCT(MAX(('Movimentações'!$C$6:$C$3005=$B142)*('Movimentações'!$B$6:$B$3005="Venda")*'Movimentações'!$A$6:$A$3005)))</f>
        <v/>
      </c>
      <c r="R142" s="21">
        <f>IF($B142="","",IF(COUNTIF($B$6:$B$505,$B142)&gt;1,"Nome repetido",IF(K142&lt;=0,"Sem estoque",IF(K142&lt;=N(E142),"Repor",IF(TODAY()-MAX(Q142,SUMPRODUCT(MAX(('Movimentações'!$C$6:$C$3005=$B142)*('Movimentações'!$B$6:$B$3005="Compra")*'Movimentações'!$A$6:$A$3005)),'Comece aqui'!$C$6)&gt;60,"Parado","OK")))))</f>
        <v/>
      </c>
      <c r="S142" s="17">
        <f>IF($B142="","",SUMIFS('Movimentações'!$I$6:$I$3005,'Movimentações'!$C$6:$C$3005,$B142,'Movimentações'!$B$6:$B$3005,"Venda")-SUMIFS('Movimentações'!$I$6:$I$3005,'Movimentações'!$C$6:$C$3005,$B142,'Movimentações'!$B$6:$B$3005,"Devolução de venda"))</f>
        <v/>
      </c>
      <c r="T142" s="17">
        <f>IF($B142="","",SUMIFS('Movimentações'!$K$6:$K$3005,'Movimentações'!$C$6:$C$3005,$B142))</f>
        <v/>
      </c>
      <c r="U142" s="21">
        <f>IF(OR($B142="",N(S142)&lt;=0),"",IF(SUMIF($S$6:$S$505,"&gt;"&amp;S142)/SUM($S$6:$S$505)&lt;0.8,"A",IF(SUMIF($S$6:$S$505,"&gt;"&amp;S142)/SUM($S$6:$S$505)&lt;0.95,"B","C")))</f>
        <v/>
      </c>
    </row>
    <row r="143">
      <c r="A143" s="14" t="n"/>
      <c r="B143" s="14" t="n"/>
      <c r="C143" s="14" t="n"/>
      <c r="D143" s="15" t="n"/>
      <c r="E143" s="14" t="n"/>
      <c r="F143" s="14" t="n"/>
      <c r="G143" s="15" t="n"/>
      <c r="H143" s="16">
        <f>IF($B143="","",SUMIFS('Movimentações'!$D$6:$D$3005,'Movimentações'!$C$6:$C$3005,$B143,'Movimentações'!$B$6:$B$3005,"Compra"))</f>
        <v/>
      </c>
      <c r="I143" s="16">
        <f>IF($B143="","",SUMIFS('Movimentações'!$D$6:$D$3005,'Movimentações'!$C$6:$C$3005,$B143,'Movimentações'!$B$6:$B$3005,"Venda")-SUMIFS('Movimentações'!$D$6:$D$3005,'Movimentações'!$C$6:$C$3005,$B143,'Movimentações'!$B$6:$B$3005,"Devolução de venda"))</f>
        <v/>
      </c>
      <c r="J143" s="16">
        <f>IF($B143="","",SUMIFS('Movimentações'!$D$6:$D$3005,'Movimentações'!$C$6:$C$3005,$B143,'Movimentações'!$B$6:$B$3005,"Ajuste para mais")-SUMIFS('Movimentações'!$D$6:$D$3005,'Movimentações'!$C$6:$C$3005,$B143,'Movimentações'!$B$6:$B$3005,"Ajuste para menos"))</f>
        <v/>
      </c>
      <c r="K143" s="16">
        <f>IF($B143="","",N(F143)+H143-I143+J143)</f>
        <v/>
      </c>
      <c r="L143" s="17">
        <f>IF($B143="","",IF(N(F143)+H143=0,0,(N(F143)*N(G143)+SUMIFS('Movimentações'!$I$6:$I$3005,'Movimentações'!$C$6:$C$3005,$B143,'Movimentações'!$B$6:$B$3005,"Compra"))/(N(F143)+H143)))</f>
        <v/>
      </c>
      <c r="M143" s="17">
        <f>IF($B143="","",MAX(K143,0)*L143)</f>
        <v/>
      </c>
      <c r="N143" s="17">
        <f>IF(OR($B143="",N(D143)=0),"",D143-L143)</f>
        <v/>
      </c>
      <c r="O143" s="18">
        <f>IF(OR($B143="",N(D143)=0),"",(D143-L143)/D143)</f>
        <v/>
      </c>
      <c r="P143" s="19">
        <f>IF(OR($B143="",N(D143)=0,N(L143)=0),"",D143/L143)</f>
        <v/>
      </c>
      <c r="Q143" s="20">
        <f>IF($B143="","",SUMPRODUCT(MAX(('Movimentações'!$C$6:$C$3005=$B143)*('Movimentações'!$B$6:$B$3005="Venda")*'Movimentações'!$A$6:$A$3005)))</f>
        <v/>
      </c>
      <c r="R143" s="21">
        <f>IF($B143="","",IF(COUNTIF($B$6:$B$505,$B143)&gt;1,"Nome repetido",IF(K143&lt;=0,"Sem estoque",IF(K143&lt;=N(E143),"Repor",IF(TODAY()-MAX(Q143,SUMPRODUCT(MAX(('Movimentações'!$C$6:$C$3005=$B143)*('Movimentações'!$B$6:$B$3005="Compra")*'Movimentações'!$A$6:$A$3005)),'Comece aqui'!$C$6)&gt;60,"Parado","OK")))))</f>
        <v/>
      </c>
      <c r="S143" s="17">
        <f>IF($B143="","",SUMIFS('Movimentações'!$I$6:$I$3005,'Movimentações'!$C$6:$C$3005,$B143,'Movimentações'!$B$6:$B$3005,"Venda")-SUMIFS('Movimentações'!$I$6:$I$3005,'Movimentações'!$C$6:$C$3005,$B143,'Movimentações'!$B$6:$B$3005,"Devolução de venda"))</f>
        <v/>
      </c>
      <c r="T143" s="17">
        <f>IF($B143="","",SUMIFS('Movimentações'!$K$6:$K$3005,'Movimentações'!$C$6:$C$3005,$B143))</f>
        <v/>
      </c>
      <c r="U143" s="21">
        <f>IF(OR($B143="",N(S143)&lt;=0),"",IF(SUMIF($S$6:$S$505,"&gt;"&amp;S143)/SUM($S$6:$S$505)&lt;0.8,"A",IF(SUMIF($S$6:$S$505,"&gt;"&amp;S143)/SUM($S$6:$S$505)&lt;0.95,"B","C")))</f>
        <v/>
      </c>
    </row>
    <row r="144">
      <c r="A144" s="14" t="n"/>
      <c r="B144" s="14" t="n"/>
      <c r="C144" s="14" t="n"/>
      <c r="D144" s="15" t="n"/>
      <c r="E144" s="14" t="n"/>
      <c r="F144" s="14" t="n"/>
      <c r="G144" s="15" t="n"/>
      <c r="H144" s="16">
        <f>IF($B144="","",SUMIFS('Movimentações'!$D$6:$D$3005,'Movimentações'!$C$6:$C$3005,$B144,'Movimentações'!$B$6:$B$3005,"Compra"))</f>
        <v/>
      </c>
      <c r="I144" s="16">
        <f>IF($B144="","",SUMIFS('Movimentações'!$D$6:$D$3005,'Movimentações'!$C$6:$C$3005,$B144,'Movimentações'!$B$6:$B$3005,"Venda")-SUMIFS('Movimentações'!$D$6:$D$3005,'Movimentações'!$C$6:$C$3005,$B144,'Movimentações'!$B$6:$B$3005,"Devolução de venda"))</f>
        <v/>
      </c>
      <c r="J144" s="16">
        <f>IF($B144="","",SUMIFS('Movimentações'!$D$6:$D$3005,'Movimentações'!$C$6:$C$3005,$B144,'Movimentações'!$B$6:$B$3005,"Ajuste para mais")-SUMIFS('Movimentações'!$D$6:$D$3005,'Movimentações'!$C$6:$C$3005,$B144,'Movimentações'!$B$6:$B$3005,"Ajuste para menos"))</f>
        <v/>
      </c>
      <c r="K144" s="16">
        <f>IF($B144="","",N(F144)+H144-I144+J144)</f>
        <v/>
      </c>
      <c r="L144" s="17">
        <f>IF($B144="","",IF(N(F144)+H144=0,0,(N(F144)*N(G144)+SUMIFS('Movimentações'!$I$6:$I$3005,'Movimentações'!$C$6:$C$3005,$B144,'Movimentações'!$B$6:$B$3005,"Compra"))/(N(F144)+H144)))</f>
        <v/>
      </c>
      <c r="M144" s="17">
        <f>IF($B144="","",MAX(K144,0)*L144)</f>
        <v/>
      </c>
      <c r="N144" s="17">
        <f>IF(OR($B144="",N(D144)=0),"",D144-L144)</f>
        <v/>
      </c>
      <c r="O144" s="18">
        <f>IF(OR($B144="",N(D144)=0),"",(D144-L144)/D144)</f>
        <v/>
      </c>
      <c r="P144" s="19">
        <f>IF(OR($B144="",N(D144)=0,N(L144)=0),"",D144/L144)</f>
        <v/>
      </c>
      <c r="Q144" s="20">
        <f>IF($B144="","",SUMPRODUCT(MAX(('Movimentações'!$C$6:$C$3005=$B144)*('Movimentações'!$B$6:$B$3005="Venda")*'Movimentações'!$A$6:$A$3005)))</f>
        <v/>
      </c>
      <c r="R144" s="21">
        <f>IF($B144="","",IF(COUNTIF($B$6:$B$505,$B144)&gt;1,"Nome repetido",IF(K144&lt;=0,"Sem estoque",IF(K144&lt;=N(E144),"Repor",IF(TODAY()-MAX(Q144,SUMPRODUCT(MAX(('Movimentações'!$C$6:$C$3005=$B144)*('Movimentações'!$B$6:$B$3005="Compra")*'Movimentações'!$A$6:$A$3005)),'Comece aqui'!$C$6)&gt;60,"Parado","OK")))))</f>
        <v/>
      </c>
      <c r="S144" s="17">
        <f>IF($B144="","",SUMIFS('Movimentações'!$I$6:$I$3005,'Movimentações'!$C$6:$C$3005,$B144,'Movimentações'!$B$6:$B$3005,"Venda")-SUMIFS('Movimentações'!$I$6:$I$3005,'Movimentações'!$C$6:$C$3005,$B144,'Movimentações'!$B$6:$B$3005,"Devolução de venda"))</f>
        <v/>
      </c>
      <c r="T144" s="17">
        <f>IF($B144="","",SUMIFS('Movimentações'!$K$6:$K$3005,'Movimentações'!$C$6:$C$3005,$B144))</f>
        <v/>
      </c>
      <c r="U144" s="21">
        <f>IF(OR($B144="",N(S144)&lt;=0),"",IF(SUMIF($S$6:$S$505,"&gt;"&amp;S144)/SUM($S$6:$S$505)&lt;0.8,"A",IF(SUMIF($S$6:$S$505,"&gt;"&amp;S144)/SUM($S$6:$S$505)&lt;0.95,"B","C")))</f>
        <v/>
      </c>
    </row>
    <row r="145">
      <c r="A145" s="14" t="n"/>
      <c r="B145" s="14" t="n"/>
      <c r="C145" s="14" t="n"/>
      <c r="D145" s="15" t="n"/>
      <c r="E145" s="14" t="n"/>
      <c r="F145" s="14" t="n"/>
      <c r="G145" s="15" t="n"/>
      <c r="H145" s="16">
        <f>IF($B145="","",SUMIFS('Movimentações'!$D$6:$D$3005,'Movimentações'!$C$6:$C$3005,$B145,'Movimentações'!$B$6:$B$3005,"Compra"))</f>
        <v/>
      </c>
      <c r="I145" s="16">
        <f>IF($B145="","",SUMIFS('Movimentações'!$D$6:$D$3005,'Movimentações'!$C$6:$C$3005,$B145,'Movimentações'!$B$6:$B$3005,"Venda")-SUMIFS('Movimentações'!$D$6:$D$3005,'Movimentações'!$C$6:$C$3005,$B145,'Movimentações'!$B$6:$B$3005,"Devolução de venda"))</f>
        <v/>
      </c>
      <c r="J145" s="16">
        <f>IF($B145="","",SUMIFS('Movimentações'!$D$6:$D$3005,'Movimentações'!$C$6:$C$3005,$B145,'Movimentações'!$B$6:$B$3005,"Ajuste para mais")-SUMIFS('Movimentações'!$D$6:$D$3005,'Movimentações'!$C$6:$C$3005,$B145,'Movimentações'!$B$6:$B$3005,"Ajuste para menos"))</f>
        <v/>
      </c>
      <c r="K145" s="16">
        <f>IF($B145="","",N(F145)+H145-I145+J145)</f>
        <v/>
      </c>
      <c r="L145" s="17">
        <f>IF($B145="","",IF(N(F145)+H145=0,0,(N(F145)*N(G145)+SUMIFS('Movimentações'!$I$6:$I$3005,'Movimentações'!$C$6:$C$3005,$B145,'Movimentações'!$B$6:$B$3005,"Compra"))/(N(F145)+H145)))</f>
        <v/>
      </c>
      <c r="M145" s="17">
        <f>IF($B145="","",MAX(K145,0)*L145)</f>
        <v/>
      </c>
      <c r="N145" s="17">
        <f>IF(OR($B145="",N(D145)=0),"",D145-L145)</f>
        <v/>
      </c>
      <c r="O145" s="18">
        <f>IF(OR($B145="",N(D145)=0),"",(D145-L145)/D145)</f>
        <v/>
      </c>
      <c r="P145" s="19">
        <f>IF(OR($B145="",N(D145)=0,N(L145)=0),"",D145/L145)</f>
        <v/>
      </c>
      <c r="Q145" s="20">
        <f>IF($B145="","",SUMPRODUCT(MAX(('Movimentações'!$C$6:$C$3005=$B145)*('Movimentações'!$B$6:$B$3005="Venda")*'Movimentações'!$A$6:$A$3005)))</f>
        <v/>
      </c>
      <c r="R145" s="21">
        <f>IF($B145="","",IF(COUNTIF($B$6:$B$505,$B145)&gt;1,"Nome repetido",IF(K145&lt;=0,"Sem estoque",IF(K145&lt;=N(E145),"Repor",IF(TODAY()-MAX(Q145,SUMPRODUCT(MAX(('Movimentações'!$C$6:$C$3005=$B145)*('Movimentações'!$B$6:$B$3005="Compra")*'Movimentações'!$A$6:$A$3005)),'Comece aqui'!$C$6)&gt;60,"Parado","OK")))))</f>
        <v/>
      </c>
      <c r="S145" s="17">
        <f>IF($B145="","",SUMIFS('Movimentações'!$I$6:$I$3005,'Movimentações'!$C$6:$C$3005,$B145,'Movimentações'!$B$6:$B$3005,"Venda")-SUMIFS('Movimentações'!$I$6:$I$3005,'Movimentações'!$C$6:$C$3005,$B145,'Movimentações'!$B$6:$B$3005,"Devolução de venda"))</f>
        <v/>
      </c>
      <c r="T145" s="17">
        <f>IF($B145="","",SUMIFS('Movimentações'!$K$6:$K$3005,'Movimentações'!$C$6:$C$3005,$B145))</f>
        <v/>
      </c>
      <c r="U145" s="21">
        <f>IF(OR($B145="",N(S145)&lt;=0),"",IF(SUMIF($S$6:$S$505,"&gt;"&amp;S145)/SUM($S$6:$S$505)&lt;0.8,"A",IF(SUMIF($S$6:$S$505,"&gt;"&amp;S145)/SUM($S$6:$S$505)&lt;0.95,"B","C")))</f>
        <v/>
      </c>
    </row>
    <row r="146">
      <c r="A146" s="14" t="n"/>
      <c r="B146" s="14" t="n"/>
      <c r="C146" s="14" t="n"/>
      <c r="D146" s="15" t="n"/>
      <c r="E146" s="14" t="n"/>
      <c r="F146" s="14" t="n"/>
      <c r="G146" s="15" t="n"/>
      <c r="H146" s="16">
        <f>IF($B146="","",SUMIFS('Movimentações'!$D$6:$D$3005,'Movimentações'!$C$6:$C$3005,$B146,'Movimentações'!$B$6:$B$3005,"Compra"))</f>
        <v/>
      </c>
      <c r="I146" s="16">
        <f>IF($B146="","",SUMIFS('Movimentações'!$D$6:$D$3005,'Movimentações'!$C$6:$C$3005,$B146,'Movimentações'!$B$6:$B$3005,"Venda")-SUMIFS('Movimentações'!$D$6:$D$3005,'Movimentações'!$C$6:$C$3005,$B146,'Movimentações'!$B$6:$B$3005,"Devolução de venda"))</f>
        <v/>
      </c>
      <c r="J146" s="16">
        <f>IF($B146="","",SUMIFS('Movimentações'!$D$6:$D$3005,'Movimentações'!$C$6:$C$3005,$B146,'Movimentações'!$B$6:$B$3005,"Ajuste para mais")-SUMIFS('Movimentações'!$D$6:$D$3005,'Movimentações'!$C$6:$C$3005,$B146,'Movimentações'!$B$6:$B$3005,"Ajuste para menos"))</f>
        <v/>
      </c>
      <c r="K146" s="16">
        <f>IF($B146="","",N(F146)+H146-I146+J146)</f>
        <v/>
      </c>
      <c r="L146" s="17">
        <f>IF($B146="","",IF(N(F146)+H146=0,0,(N(F146)*N(G146)+SUMIFS('Movimentações'!$I$6:$I$3005,'Movimentações'!$C$6:$C$3005,$B146,'Movimentações'!$B$6:$B$3005,"Compra"))/(N(F146)+H146)))</f>
        <v/>
      </c>
      <c r="M146" s="17">
        <f>IF($B146="","",MAX(K146,0)*L146)</f>
        <v/>
      </c>
      <c r="N146" s="17">
        <f>IF(OR($B146="",N(D146)=0),"",D146-L146)</f>
        <v/>
      </c>
      <c r="O146" s="18">
        <f>IF(OR($B146="",N(D146)=0),"",(D146-L146)/D146)</f>
        <v/>
      </c>
      <c r="P146" s="19">
        <f>IF(OR($B146="",N(D146)=0,N(L146)=0),"",D146/L146)</f>
        <v/>
      </c>
      <c r="Q146" s="20">
        <f>IF($B146="","",SUMPRODUCT(MAX(('Movimentações'!$C$6:$C$3005=$B146)*('Movimentações'!$B$6:$B$3005="Venda")*'Movimentações'!$A$6:$A$3005)))</f>
        <v/>
      </c>
      <c r="R146" s="21">
        <f>IF($B146="","",IF(COUNTIF($B$6:$B$505,$B146)&gt;1,"Nome repetido",IF(K146&lt;=0,"Sem estoque",IF(K146&lt;=N(E146),"Repor",IF(TODAY()-MAX(Q146,SUMPRODUCT(MAX(('Movimentações'!$C$6:$C$3005=$B146)*('Movimentações'!$B$6:$B$3005="Compra")*'Movimentações'!$A$6:$A$3005)),'Comece aqui'!$C$6)&gt;60,"Parado","OK")))))</f>
        <v/>
      </c>
      <c r="S146" s="17">
        <f>IF($B146="","",SUMIFS('Movimentações'!$I$6:$I$3005,'Movimentações'!$C$6:$C$3005,$B146,'Movimentações'!$B$6:$B$3005,"Venda")-SUMIFS('Movimentações'!$I$6:$I$3005,'Movimentações'!$C$6:$C$3005,$B146,'Movimentações'!$B$6:$B$3005,"Devolução de venda"))</f>
        <v/>
      </c>
      <c r="T146" s="17">
        <f>IF($B146="","",SUMIFS('Movimentações'!$K$6:$K$3005,'Movimentações'!$C$6:$C$3005,$B146))</f>
        <v/>
      </c>
      <c r="U146" s="21">
        <f>IF(OR($B146="",N(S146)&lt;=0),"",IF(SUMIF($S$6:$S$505,"&gt;"&amp;S146)/SUM($S$6:$S$505)&lt;0.8,"A",IF(SUMIF($S$6:$S$505,"&gt;"&amp;S146)/SUM($S$6:$S$505)&lt;0.95,"B","C")))</f>
        <v/>
      </c>
    </row>
    <row r="147">
      <c r="A147" s="14" t="n"/>
      <c r="B147" s="14" t="n"/>
      <c r="C147" s="14" t="n"/>
      <c r="D147" s="15" t="n"/>
      <c r="E147" s="14" t="n"/>
      <c r="F147" s="14" t="n"/>
      <c r="G147" s="15" t="n"/>
      <c r="H147" s="16">
        <f>IF($B147="","",SUMIFS('Movimentações'!$D$6:$D$3005,'Movimentações'!$C$6:$C$3005,$B147,'Movimentações'!$B$6:$B$3005,"Compra"))</f>
        <v/>
      </c>
      <c r="I147" s="16">
        <f>IF($B147="","",SUMIFS('Movimentações'!$D$6:$D$3005,'Movimentações'!$C$6:$C$3005,$B147,'Movimentações'!$B$6:$B$3005,"Venda")-SUMIFS('Movimentações'!$D$6:$D$3005,'Movimentações'!$C$6:$C$3005,$B147,'Movimentações'!$B$6:$B$3005,"Devolução de venda"))</f>
        <v/>
      </c>
      <c r="J147" s="16">
        <f>IF($B147="","",SUMIFS('Movimentações'!$D$6:$D$3005,'Movimentações'!$C$6:$C$3005,$B147,'Movimentações'!$B$6:$B$3005,"Ajuste para mais")-SUMIFS('Movimentações'!$D$6:$D$3005,'Movimentações'!$C$6:$C$3005,$B147,'Movimentações'!$B$6:$B$3005,"Ajuste para menos"))</f>
        <v/>
      </c>
      <c r="K147" s="16">
        <f>IF($B147="","",N(F147)+H147-I147+J147)</f>
        <v/>
      </c>
      <c r="L147" s="17">
        <f>IF($B147="","",IF(N(F147)+H147=0,0,(N(F147)*N(G147)+SUMIFS('Movimentações'!$I$6:$I$3005,'Movimentações'!$C$6:$C$3005,$B147,'Movimentações'!$B$6:$B$3005,"Compra"))/(N(F147)+H147)))</f>
        <v/>
      </c>
      <c r="M147" s="17">
        <f>IF($B147="","",MAX(K147,0)*L147)</f>
        <v/>
      </c>
      <c r="N147" s="17">
        <f>IF(OR($B147="",N(D147)=0),"",D147-L147)</f>
        <v/>
      </c>
      <c r="O147" s="18">
        <f>IF(OR($B147="",N(D147)=0),"",(D147-L147)/D147)</f>
        <v/>
      </c>
      <c r="P147" s="19">
        <f>IF(OR($B147="",N(D147)=0,N(L147)=0),"",D147/L147)</f>
        <v/>
      </c>
      <c r="Q147" s="20">
        <f>IF($B147="","",SUMPRODUCT(MAX(('Movimentações'!$C$6:$C$3005=$B147)*('Movimentações'!$B$6:$B$3005="Venda")*'Movimentações'!$A$6:$A$3005)))</f>
        <v/>
      </c>
      <c r="R147" s="21">
        <f>IF($B147="","",IF(COUNTIF($B$6:$B$505,$B147)&gt;1,"Nome repetido",IF(K147&lt;=0,"Sem estoque",IF(K147&lt;=N(E147),"Repor",IF(TODAY()-MAX(Q147,SUMPRODUCT(MAX(('Movimentações'!$C$6:$C$3005=$B147)*('Movimentações'!$B$6:$B$3005="Compra")*'Movimentações'!$A$6:$A$3005)),'Comece aqui'!$C$6)&gt;60,"Parado","OK")))))</f>
        <v/>
      </c>
      <c r="S147" s="17">
        <f>IF($B147="","",SUMIFS('Movimentações'!$I$6:$I$3005,'Movimentações'!$C$6:$C$3005,$B147,'Movimentações'!$B$6:$B$3005,"Venda")-SUMIFS('Movimentações'!$I$6:$I$3005,'Movimentações'!$C$6:$C$3005,$B147,'Movimentações'!$B$6:$B$3005,"Devolução de venda"))</f>
        <v/>
      </c>
      <c r="T147" s="17">
        <f>IF($B147="","",SUMIFS('Movimentações'!$K$6:$K$3005,'Movimentações'!$C$6:$C$3005,$B147))</f>
        <v/>
      </c>
      <c r="U147" s="21">
        <f>IF(OR($B147="",N(S147)&lt;=0),"",IF(SUMIF($S$6:$S$505,"&gt;"&amp;S147)/SUM($S$6:$S$505)&lt;0.8,"A",IF(SUMIF($S$6:$S$505,"&gt;"&amp;S147)/SUM($S$6:$S$505)&lt;0.95,"B","C")))</f>
        <v/>
      </c>
    </row>
    <row r="148">
      <c r="A148" s="14" t="n"/>
      <c r="B148" s="14" t="n"/>
      <c r="C148" s="14" t="n"/>
      <c r="D148" s="15" t="n"/>
      <c r="E148" s="14" t="n"/>
      <c r="F148" s="14" t="n"/>
      <c r="G148" s="15" t="n"/>
      <c r="H148" s="16">
        <f>IF($B148="","",SUMIFS('Movimentações'!$D$6:$D$3005,'Movimentações'!$C$6:$C$3005,$B148,'Movimentações'!$B$6:$B$3005,"Compra"))</f>
        <v/>
      </c>
      <c r="I148" s="16">
        <f>IF($B148="","",SUMIFS('Movimentações'!$D$6:$D$3005,'Movimentações'!$C$6:$C$3005,$B148,'Movimentações'!$B$6:$B$3005,"Venda")-SUMIFS('Movimentações'!$D$6:$D$3005,'Movimentações'!$C$6:$C$3005,$B148,'Movimentações'!$B$6:$B$3005,"Devolução de venda"))</f>
        <v/>
      </c>
      <c r="J148" s="16">
        <f>IF($B148="","",SUMIFS('Movimentações'!$D$6:$D$3005,'Movimentações'!$C$6:$C$3005,$B148,'Movimentações'!$B$6:$B$3005,"Ajuste para mais")-SUMIFS('Movimentações'!$D$6:$D$3005,'Movimentações'!$C$6:$C$3005,$B148,'Movimentações'!$B$6:$B$3005,"Ajuste para menos"))</f>
        <v/>
      </c>
      <c r="K148" s="16">
        <f>IF($B148="","",N(F148)+H148-I148+J148)</f>
        <v/>
      </c>
      <c r="L148" s="17">
        <f>IF($B148="","",IF(N(F148)+H148=0,0,(N(F148)*N(G148)+SUMIFS('Movimentações'!$I$6:$I$3005,'Movimentações'!$C$6:$C$3005,$B148,'Movimentações'!$B$6:$B$3005,"Compra"))/(N(F148)+H148)))</f>
        <v/>
      </c>
      <c r="M148" s="17">
        <f>IF($B148="","",MAX(K148,0)*L148)</f>
        <v/>
      </c>
      <c r="N148" s="17">
        <f>IF(OR($B148="",N(D148)=0),"",D148-L148)</f>
        <v/>
      </c>
      <c r="O148" s="18">
        <f>IF(OR($B148="",N(D148)=0),"",(D148-L148)/D148)</f>
        <v/>
      </c>
      <c r="P148" s="19">
        <f>IF(OR($B148="",N(D148)=0,N(L148)=0),"",D148/L148)</f>
        <v/>
      </c>
      <c r="Q148" s="20">
        <f>IF($B148="","",SUMPRODUCT(MAX(('Movimentações'!$C$6:$C$3005=$B148)*('Movimentações'!$B$6:$B$3005="Venda")*'Movimentações'!$A$6:$A$3005)))</f>
        <v/>
      </c>
      <c r="R148" s="21">
        <f>IF($B148="","",IF(COUNTIF($B$6:$B$505,$B148)&gt;1,"Nome repetido",IF(K148&lt;=0,"Sem estoque",IF(K148&lt;=N(E148),"Repor",IF(TODAY()-MAX(Q148,SUMPRODUCT(MAX(('Movimentações'!$C$6:$C$3005=$B148)*('Movimentações'!$B$6:$B$3005="Compra")*'Movimentações'!$A$6:$A$3005)),'Comece aqui'!$C$6)&gt;60,"Parado","OK")))))</f>
        <v/>
      </c>
      <c r="S148" s="17">
        <f>IF($B148="","",SUMIFS('Movimentações'!$I$6:$I$3005,'Movimentações'!$C$6:$C$3005,$B148,'Movimentações'!$B$6:$B$3005,"Venda")-SUMIFS('Movimentações'!$I$6:$I$3005,'Movimentações'!$C$6:$C$3005,$B148,'Movimentações'!$B$6:$B$3005,"Devolução de venda"))</f>
        <v/>
      </c>
      <c r="T148" s="17">
        <f>IF($B148="","",SUMIFS('Movimentações'!$K$6:$K$3005,'Movimentações'!$C$6:$C$3005,$B148))</f>
        <v/>
      </c>
      <c r="U148" s="21">
        <f>IF(OR($B148="",N(S148)&lt;=0),"",IF(SUMIF($S$6:$S$505,"&gt;"&amp;S148)/SUM($S$6:$S$505)&lt;0.8,"A",IF(SUMIF($S$6:$S$505,"&gt;"&amp;S148)/SUM($S$6:$S$505)&lt;0.95,"B","C")))</f>
        <v/>
      </c>
    </row>
    <row r="149">
      <c r="A149" s="14" t="n"/>
      <c r="B149" s="14" t="n"/>
      <c r="C149" s="14" t="n"/>
      <c r="D149" s="15" t="n"/>
      <c r="E149" s="14" t="n"/>
      <c r="F149" s="14" t="n"/>
      <c r="G149" s="15" t="n"/>
      <c r="H149" s="16">
        <f>IF($B149="","",SUMIFS('Movimentações'!$D$6:$D$3005,'Movimentações'!$C$6:$C$3005,$B149,'Movimentações'!$B$6:$B$3005,"Compra"))</f>
        <v/>
      </c>
      <c r="I149" s="16">
        <f>IF($B149="","",SUMIFS('Movimentações'!$D$6:$D$3005,'Movimentações'!$C$6:$C$3005,$B149,'Movimentações'!$B$6:$B$3005,"Venda")-SUMIFS('Movimentações'!$D$6:$D$3005,'Movimentações'!$C$6:$C$3005,$B149,'Movimentações'!$B$6:$B$3005,"Devolução de venda"))</f>
        <v/>
      </c>
      <c r="J149" s="16">
        <f>IF($B149="","",SUMIFS('Movimentações'!$D$6:$D$3005,'Movimentações'!$C$6:$C$3005,$B149,'Movimentações'!$B$6:$B$3005,"Ajuste para mais")-SUMIFS('Movimentações'!$D$6:$D$3005,'Movimentações'!$C$6:$C$3005,$B149,'Movimentações'!$B$6:$B$3005,"Ajuste para menos"))</f>
        <v/>
      </c>
      <c r="K149" s="16">
        <f>IF($B149="","",N(F149)+H149-I149+J149)</f>
        <v/>
      </c>
      <c r="L149" s="17">
        <f>IF($B149="","",IF(N(F149)+H149=0,0,(N(F149)*N(G149)+SUMIFS('Movimentações'!$I$6:$I$3005,'Movimentações'!$C$6:$C$3005,$B149,'Movimentações'!$B$6:$B$3005,"Compra"))/(N(F149)+H149)))</f>
        <v/>
      </c>
      <c r="M149" s="17">
        <f>IF($B149="","",MAX(K149,0)*L149)</f>
        <v/>
      </c>
      <c r="N149" s="17">
        <f>IF(OR($B149="",N(D149)=0),"",D149-L149)</f>
        <v/>
      </c>
      <c r="O149" s="18">
        <f>IF(OR($B149="",N(D149)=0),"",(D149-L149)/D149)</f>
        <v/>
      </c>
      <c r="P149" s="19">
        <f>IF(OR($B149="",N(D149)=0,N(L149)=0),"",D149/L149)</f>
        <v/>
      </c>
      <c r="Q149" s="20">
        <f>IF($B149="","",SUMPRODUCT(MAX(('Movimentações'!$C$6:$C$3005=$B149)*('Movimentações'!$B$6:$B$3005="Venda")*'Movimentações'!$A$6:$A$3005)))</f>
        <v/>
      </c>
      <c r="R149" s="21">
        <f>IF($B149="","",IF(COUNTIF($B$6:$B$505,$B149)&gt;1,"Nome repetido",IF(K149&lt;=0,"Sem estoque",IF(K149&lt;=N(E149),"Repor",IF(TODAY()-MAX(Q149,SUMPRODUCT(MAX(('Movimentações'!$C$6:$C$3005=$B149)*('Movimentações'!$B$6:$B$3005="Compra")*'Movimentações'!$A$6:$A$3005)),'Comece aqui'!$C$6)&gt;60,"Parado","OK")))))</f>
        <v/>
      </c>
      <c r="S149" s="17">
        <f>IF($B149="","",SUMIFS('Movimentações'!$I$6:$I$3005,'Movimentações'!$C$6:$C$3005,$B149,'Movimentações'!$B$6:$B$3005,"Venda")-SUMIFS('Movimentações'!$I$6:$I$3005,'Movimentações'!$C$6:$C$3005,$B149,'Movimentações'!$B$6:$B$3005,"Devolução de venda"))</f>
        <v/>
      </c>
      <c r="T149" s="17">
        <f>IF($B149="","",SUMIFS('Movimentações'!$K$6:$K$3005,'Movimentações'!$C$6:$C$3005,$B149))</f>
        <v/>
      </c>
      <c r="U149" s="21">
        <f>IF(OR($B149="",N(S149)&lt;=0),"",IF(SUMIF($S$6:$S$505,"&gt;"&amp;S149)/SUM($S$6:$S$505)&lt;0.8,"A",IF(SUMIF($S$6:$S$505,"&gt;"&amp;S149)/SUM($S$6:$S$505)&lt;0.95,"B","C")))</f>
        <v/>
      </c>
    </row>
    <row r="150">
      <c r="A150" s="14" t="n"/>
      <c r="B150" s="14" t="n"/>
      <c r="C150" s="14" t="n"/>
      <c r="D150" s="15" t="n"/>
      <c r="E150" s="14" t="n"/>
      <c r="F150" s="14" t="n"/>
      <c r="G150" s="15" t="n"/>
      <c r="H150" s="16">
        <f>IF($B150="","",SUMIFS('Movimentações'!$D$6:$D$3005,'Movimentações'!$C$6:$C$3005,$B150,'Movimentações'!$B$6:$B$3005,"Compra"))</f>
        <v/>
      </c>
      <c r="I150" s="16">
        <f>IF($B150="","",SUMIFS('Movimentações'!$D$6:$D$3005,'Movimentações'!$C$6:$C$3005,$B150,'Movimentações'!$B$6:$B$3005,"Venda")-SUMIFS('Movimentações'!$D$6:$D$3005,'Movimentações'!$C$6:$C$3005,$B150,'Movimentações'!$B$6:$B$3005,"Devolução de venda"))</f>
        <v/>
      </c>
      <c r="J150" s="16">
        <f>IF($B150="","",SUMIFS('Movimentações'!$D$6:$D$3005,'Movimentações'!$C$6:$C$3005,$B150,'Movimentações'!$B$6:$B$3005,"Ajuste para mais")-SUMIFS('Movimentações'!$D$6:$D$3005,'Movimentações'!$C$6:$C$3005,$B150,'Movimentações'!$B$6:$B$3005,"Ajuste para menos"))</f>
        <v/>
      </c>
      <c r="K150" s="16">
        <f>IF($B150="","",N(F150)+H150-I150+J150)</f>
        <v/>
      </c>
      <c r="L150" s="17">
        <f>IF($B150="","",IF(N(F150)+H150=0,0,(N(F150)*N(G150)+SUMIFS('Movimentações'!$I$6:$I$3005,'Movimentações'!$C$6:$C$3005,$B150,'Movimentações'!$B$6:$B$3005,"Compra"))/(N(F150)+H150)))</f>
        <v/>
      </c>
      <c r="M150" s="17">
        <f>IF($B150="","",MAX(K150,0)*L150)</f>
        <v/>
      </c>
      <c r="N150" s="17">
        <f>IF(OR($B150="",N(D150)=0),"",D150-L150)</f>
        <v/>
      </c>
      <c r="O150" s="18">
        <f>IF(OR($B150="",N(D150)=0),"",(D150-L150)/D150)</f>
        <v/>
      </c>
      <c r="P150" s="19">
        <f>IF(OR($B150="",N(D150)=0,N(L150)=0),"",D150/L150)</f>
        <v/>
      </c>
      <c r="Q150" s="20">
        <f>IF($B150="","",SUMPRODUCT(MAX(('Movimentações'!$C$6:$C$3005=$B150)*('Movimentações'!$B$6:$B$3005="Venda")*'Movimentações'!$A$6:$A$3005)))</f>
        <v/>
      </c>
      <c r="R150" s="21">
        <f>IF($B150="","",IF(COUNTIF($B$6:$B$505,$B150)&gt;1,"Nome repetido",IF(K150&lt;=0,"Sem estoque",IF(K150&lt;=N(E150),"Repor",IF(TODAY()-MAX(Q150,SUMPRODUCT(MAX(('Movimentações'!$C$6:$C$3005=$B150)*('Movimentações'!$B$6:$B$3005="Compra")*'Movimentações'!$A$6:$A$3005)),'Comece aqui'!$C$6)&gt;60,"Parado","OK")))))</f>
        <v/>
      </c>
      <c r="S150" s="17">
        <f>IF($B150="","",SUMIFS('Movimentações'!$I$6:$I$3005,'Movimentações'!$C$6:$C$3005,$B150,'Movimentações'!$B$6:$B$3005,"Venda")-SUMIFS('Movimentações'!$I$6:$I$3005,'Movimentações'!$C$6:$C$3005,$B150,'Movimentações'!$B$6:$B$3005,"Devolução de venda"))</f>
        <v/>
      </c>
      <c r="T150" s="17">
        <f>IF($B150="","",SUMIFS('Movimentações'!$K$6:$K$3005,'Movimentações'!$C$6:$C$3005,$B150))</f>
        <v/>
      </c>
      <c r="U150" s="21">
        <f>IF(OR($B150="",N(S150)&lt;=0),"",IF(SUMIF($S$6:$S$505,"&gt;"&amp;S150)/SUM($S$6:$S$505)&lt;0.8,"A",IF(SUMIF($S$6:$S$505,"&gt;"&amp;S150)/SUM($S$6:$S$505)&lt;0.95,"B","C")))</f>
        <v/>
      </c>
    </row>
    <row r="151">
      <c r="A151" s="14" t="n"/>
      <c r="B151" s="14" t="n"/>
      <c r="C151" s="14" t="n"/>
      <c r="D151" s="15" t="n"/>
      <c r="E151" s="14" t="n"/>
      <c r="F151" s="14" t="n"/>
      <c r="G151" s="15" t="n"/>
      <c r="H151" s="16">
        <f>IF($B151="","",SUMIFS('Movimentações'!$D$6:$D$3005,'Movimentações'!$C$6:$C$3005,$B151,'Movimentações'!$B$6:$B$3005,"Compra"))</f>
        <v/>
      </c>
      <c r="I151" s="16">
        <f>IF($B151="","",SUMIFS('Movimentações'!$D$6:$D$3005,'Movimentações'!$C$6:$C$3005,$B151,'Movimentações'!$B$6:$B$3005,"Venda")-SUMIFS('Movimentações'!$D$6:$D$3005,'Movimentações'!$C$6:$C$3005,$B151,'Movimentações'!$B$6:$B$3005,"Devolução de venda"))</f>
        <v/>
      </c>
      <c r="J151" s="16">
        <f>IF($B151="","",SUMIFS('Movimentações'!$D$6:$D$3005,'Movimentações'!$C$6:$C$3005,$B151,'Movimentações'!$B$6:$B$3005,"Ajuste para mais")-SUMIFS('Movimentações'!$D$6:$D$3005,'Movimentações'!$C$6:$C$3005,$B151,'Movimentações'!$B$6:$B$3005,"Ajuste para menos"))</f>
        <v/>
      </c>
      <c r="K151" s="16">
        <f>IF($B151="","",N(F151)+H151-I151+J151)</f>
        <v/>
      </c>
      <c r="L151" s="17">
        <f>IF($B151="","",IF(N(F151)+H151=0,0,(N(F151)*N(G151)+SUMIFS('Movimentações'!$I$6:$I$3005,'Movimentações'!$C$6:$C$3005,$B151,'Movimentações'!$B$6:$B$3005,"Compra"))/(N(F151)+H151)))</f>
        <v/>
      </c>
      <c r="M151" s="17">
        <f>IF($B151="","",MAX(K151,0)*L151)</f>
        <v/>
      </c>
      <c r="N151" s="17">
        <f>IF(OR($B151="",N(D151)=0),"",D151-L151)</f>
        <v/>
      </c>
      <c r="O151" s="18">
        <f>IF(OR($B151="",N(D151)=0),"",(D151-L151)/D151)</f>
        <v/>
      </c>
      <c r="P151" s="19">
        <f>IF(OR($B151="",N(D151)=0,N(L151)=0),"",D151/L151)</f>
        <v/>
      </c>
      <c r="Q151" s="20">
        <f>IF($B151="","",SUMPRODUCT(MAX(('Movimentações'!$C$6:$C$3005=$B151)*('Movimentações'!$B$6:$B$3005="Venda")*'Movimentações'!$A$6:$A$3005)))</f>
        <v/>
      </c>
      <c r="R151" s="21">
        <f>IF($B151="","",IF(COUNTIF($B$6:$B$505,$B151)&gt;1,"Nome repetido",IF(K151&lt;=0,"Sem estoque",IF(K151&lt;=N(E151),"Repor",IF(TODAY()-MAX(Q151,SUMPRODUCT(MAX(('Movimentações'!$C$6:$C$3005=$B151)*('Movimentações'!$B$6:$B$3005="Compra")*'Movimentações'!$A$6:$A$3005)),'Comece aqui'!$C$6)&gt;60,"Parado","OK")))))</f>
        <v/>
      </c>
      <c r="S151" s="17">
        <f>IF($B151="","",SUMIFS('Movimentações'!$I$6:$I$3005,'Movimentações'!$C$6:$C$3005,$B151,'Movimentações'!$B$6:$B$3005,"Venda")-SUMIFS('Movimentações'!$I$6:$I$3005,'Movimentações'!$C$6:$C$3005,$B151,'Movimentações'!$B$6:$B$3005,"Devolução de venda"))</f>
        <v/>
      </c>
      <c r="T151" s="17">
        <f>IF($B151="","",SUMIFS('Movimentações'!$K$6:$K$3005,'Movimentações'!$C$6:$C$3005,$B151))</f>
        <v/>
      </c>
      <c r="U151" s="21">
        <f>IF(OR($B151="",N(S151)&lt;=0),"",IF(SUMIF($S$6:$S$505,"&gt;"&amp;S151)/SUM($S$6:$S$505)&lt;0.8,"A",IF(SUMIF($S$6:$S$505,"&gt;"&amp;S151)/SUM($S$6:$S$505)&lt;0.95,"B","C")))</f>
        <v/>
      </c>
    </row>
    <row r="152">
      <c r="A152" s="14" t="n"/>
      <c r="B152" s="14" t="n"/>
      <c r="C152" s="14" t="n"/>
      <c r="D152" s="15" t="n"/>
      <c r="E152" s="14" t="n"/>
      <c r="F152" s="14" t="n"/>
      <c r="G152" s="15" t="n"/>
      <c r="H152" s="16">
        <f>IF($B152="","",SUMIFS('Movimentações'!$D$6:$D$3005,'Movimentações'!$C$6:$C$3005,$B152,'Movimentações'!$B$6:$B$3005,"Compra"))</f>
        <v/>
      </c>
      <c r="I152" s="16">
        <f>IF($B152="","",SUMIFS('Movimentações'!$D$6:$D$3005,'Movimentações'!$C$6:$C$3005,$B152,'Movimentações'!$B$6:$B$3005,"Venda")-SUMIFS('Movimentações'!$D$6:$D$3005,'Movimentações'!$C$6:$C$3005,$B152,'Movimentações'!$B$6:$B$3005,"Devolução de venda"))</f>
        <v/>
      </c>
      <c r="J152" s="16">
        <f>IF($B152="","",SUMIFS('Movimentações'!$D$6:$D$3005,'Movimentações'!$C$6:$C$3005,$B152,'Movimentações'!$B$6:$B$3005,"Ajuste para mais")-SUMIFS('Movimentações'!$D$6:$D$3005,'Movimentações'!$C$6:$C$3005,$B152,'Movimentações'!$B$6:$B$3005,"Ajuste para menos"))</f>
        <v/>
      </c>
      <c r="K152" s="16">
        <f>IF($B152="","",N(F152)+H152-I152+J152)</f>
        <v/>
      </c>
      <c r="L152" s="17">
        <f>IF($B152="","",IF(N(F152)+H152=0,0,(N(F152)*N(G152)+SUMIFS('Movimentações'!$I$6:$I$3005,'Movimentações'!$C$6:$C$3005,$B152,'Movimentações'!$B$6:$B$3005,"Compra"))/(N(F152)+H152)))</f>
        <v/>
      </c>
      <c r="M152" s="17">
        <f>IF($B152="","",MAX(K152,0)*L152)</f>
        <v/>
      </c>
      <c r="N152" s="17">
        <f>IF(OR($B152="",N(D152)=0),"",D152-L152)</f>
        <v/>
      </c>
      <c r="O152" s="18">
        <f>IF(OR($B152="",N(D152)=0),"",(D152-L152)/D152)</f>
        <v/>
      </c>
      <c r="P152" s="19">
        <f>IF(OR($B152="",N(D152)=0,N(L152)=0),"",D152/L152)</f>
        <v/>
      </c>
      <c r="Q152" s="20">
        <f>IF($B152="","",SUMPRODUCT(MAX(('Movimentações'!$C$6:$C$3005=$B152)*('Movimentações'!$B$6:$B$3005="Venda")*'Movimentações'!$A$6:$A$3005)))</f>
        <v/>
      </c>
      <c r="R152" s="21">
        <f>IF($B152="","",IF(COUNTIF($B$6:$B$505,$B152)&gt;1,"Nome repetido",IF(K152&lt;=0,"Sem estoque",IF(K152&lt;=N(E152),"Repor",IF(TODAY()-MAX(Q152,SUMPRODUCT(MAX(('Movimentações'!$C$6:$C$3005=$B152)*('Movimentações'!$B$6:$B$3005="Compra")*'Movimentações'!$A$6:$A$3005)),'Comece aqui'!$C$6)&gt;60,"Parado","OK")))))</f>
        <v/>
      </c>
      <c r="S152" s="17">
        <f>IF($B152="","",SUMIFS('Movimentações'!$I$6:$I$3005,'Movimentações'!$C$6:$C$3005,$B152,'Movimentações'!$B$6:$B$3005,"Venda")-SUMIFS('Movimentações'!$I$6:$I$3005,'Movimentações'!$C$6:$C$3005,$B152,'Movimentações'!$B$6:$B$3005,"Devolução de venda"))</f>
        <v/>
      </c>
      <c r="T152" s="17">
        <f>IF($B152="","",SUMIFS('Movimentações'!$K$6:$K$3005,'Movimentações'!$C$6:$C$3005,$B152))</f>
        <v/>
      </c>
      <c r="U152" s="21">
        <f>IF(OR($B152="",N(S152)&lt;=0),"",IF(SUMIF($S$6:$S$505,"&gt;"&amp;S152)/SUM($S$6:$S$505)&lt;0.8,"A",IF(SUMIF($S$6:$S$505,"&gt;"&amp;S152)/SUM($S$6:$S$505)&lt;0.95,"B","C")))</f>
        <v/>
      </c>
    </row>
    <row r="153">
      <c r="A153" s="14" t="n"/>
      <c r="B153" s="14" t="n"/>
      <c r="C153" s="14" t="n"/>
      <c r="D153" s="15" t="n"/>
      <c r="E153" s="14" t="n"/>
      <c r="F153" s="14" t="n"/>
      <c r="G153" s="15" t="n"/>
      <c r="H153" s="16">
        <f>IF($B153="","",SUMIFS('Movimentações'!$D$6:$D$3005,'Movimentações'!$C$6:$C$3005,$B153,'Movimentações'!$B$6:$B$3005,"Compra"))</f>
        <v/>
      </c>
      <c r="I153" s="16">
        <f>IF($B153="","",SUMIFS('Movimentações'!$D$6:$D$3005,'Movimentações'!$C$6:$C$3005,$B153,'Movimentações'!$B$6:$B$3005,"Venda")-SUMIFS('Movimentações'!$D$6:$D$3005,'Movimentações'!$C$6:$C$3005,$B153,'Movimentações'!$B$6:$B$3005,"Devolução de venda"))</f>
        <v/>
      </c>
      <c r="J153" s="16">
        <f>IF($B153="","",SUMIFS('Movimentações'!$D$6:$D$3005,'Movimentações'!$C$6:$C$3005,$B153,'Movimentações'!$B$6:$B$3005,"Ajuste para mais")-SUMIFS('Movimentações'!$D$6:$D$3005,'Movimentações'!$C$6:$C$3005,$B153,'Movimentações'!$B$6:$B$3005,"Ajuste para menos"))</f>
        <v/>
      </c>
      <c r="K153" s="16">
        <f>IF($B153="","",N(F153)+H153-I153+J153)</f>
        <v/>
      </c>
      <c r="L153" s="17">
        <f>IF($B153="","",IF(N(F153)+H153=0,0,(N(F153)*N(G153)+SUMIFS('Movimentações'!$I$6:$I$3005,'Movimentações'!$C$6:$C$3005,$B153,'Movimentações'!$B$6:$B$3005,"Compra"))/(N(F153)+H153)))</f>
        <v/>
      </c>
      <c r="M153" s="17">
        <f>IF($B153="","",MAX(K153,0)*L153)</f>
        <v/>
      </c>
      <c r="N153" s="17">
        <f>IF(OR($B153="",N(D153)=0),"",D153-L153)</f>
        <v/>
      </c>
      <c r="O153" s="18">
        <f>IF(OR($B153="",N(D153)=0),"",(D153-L153)/D153)</f>
        <v/>
      </c>
      <c r="P153" s="19">
        <f>IF(OR($B153="",N(D153)=0,N(L153)=0),"",D153/L153)</f>
        <v/>
      </c>
      <c r="Q153" s="20">
        <f>IF($B153="","",SUMPRODUCT(MAX(('Movimentações'!$C$6:$C$3005=$B153)*('Movimentações'!$B$6:$B$3005="Venda")*'Movimentações'!$A$6:$A$3005)))</f>
        <v/>
      </c>
      <c r="R153" s="21">
        <f>IF($B153="","",IF(COUNTIF($B$6:$B$505,$B153)&gt;1,"Nome repetido",IF(K153&lt;=0,"Sem estoque",IF(K153&lt;=N(E153),"Repor",IF(TODAY()-MAX(Q153,SUMPRODUCT(MAX(('Movimentações'!$C$6:$C$3005=$B153)*('Movimentações'!$B$6:$B$3005="Compra")*'Movimentações'!$A$6:$A$3005)),'Comece aqui'!$C$6)&gt;60,"Parado","OK")))))</f>
        <v/>
      </c>
      <c r="S153" s="17">
        <f>IF($B153="","",SUMIFS('Movimentações'!$I$6:$I$3005,'Movimentações'!$C$6:$C$3005,$B153,'Movimentações'!$B$6:$B$3005,"Venda")-SUMIFS('Movimentações'!$I$6:$I$3005,'Movimentações'!$C$6:$C$3005,$B153,'Movimentações'!$B$6:$B$3005,"Devolução de venda"))</f>
        <v/>
      </c>
      <c r="T153" s="17">
        <f>IF($B153="","",SUMIFS('Movimentações'!$K$6:$K$3005,'Movimentações'!$C$6:$C$3005,$B153))</f>
        <v/>
      </c>
      <c r="U153" s="21">
        <f>IF(OR($B153="",N(S153)&lt;=0),"",IF(SUMIF($S$6:$S$505,"&gt;"&amp;S153)/SUM($S$6:$S$505)&lt;0.8,"A",IF(SUMIF($S$6:$S$505,"&gt;"&amp;S153)/SUM($S$6:$S$505)&lt;0.95,"B","C")))</f>
        <v/>
      </c>
    </row>
    <row r="154">
      <c r="A154" s="14" t="n"/>
      <c r="B154" s="14" t="n"/>
      <c r="C154" s="14" t="n"/>
      <c r="D154" s="15" t="n"/>
      <c r="E154" s="14" t="n"/>
      <c r="F154" s="14" t="n"/>
      <c r="G154" s="15" t="n"/>
      <c r="H154" s="16">
        <f>IF($B154="","",SUMIFS('Movimentações'!$D$6:$D$3005,'Movimentações'!$C$6:$C$3005,$B154,'Movimentações'!$B$6:$B$3005,"Compra"))</f>
        <v/>
      </c>
      <c r="I154" s="16">
        <f>IF($B154="","",SUMIFS('Movimentações'!$D$6:$D$3005,'Movimentações'!$C$6:$C$3005,$B154,'Movimentações'!$B$6:$B$3005,"Venda")-SUMIFS('Movimentações'!$D$6:$D$3005,'Movimentações'!$C$6:$C$3005,$B154,'Movimentações'!$B$6:$B$3005,"Devolução de venda"))</f>
        <v/>
      </c>
      <c r="J154" s="16">
        <f>IF($B154="","",SUMIFS('Movimentações'!$D$6:$D$3005,'Movimentações'!$C$6:$C$3005,$B154,'Movimentações'!$B$6:$B$3005,"Ajuste para mais")-SUMIFS('Movimentações'!$D$6:$D$3005,'Movimentações'!$C$6:$C$3005,$B154,'Movimentações'!$B$6:$B$3005,"Ajuste para menos"))</f>
        <v/>
      </c>
      <c r="K154" s="16">
        <f>IF($B154="","",N(F154)+H154-I154+J154)</f>
        <v/>
      </c>
      <c r="L154" s="17">
        <f>IF($B154="","",IF(N(F154)+H154=0,0,(N(F154)*N(G154)+SUMIFS('Movimentações'!$I$6:$I$3005,'Movimentações'!$C$6:$C$3005,$B154,'Movimentações'!$B$6:$B$3005,"Compra"))/(N(F154)+H154)))</f>
        <v/>
      </c>
      <c r="M154" s="17">
        <f>IF($B154="","",MAX(K154,0)*L154)</f>
        <v/>
      </c>
      <c r="N154" s="17">
        <f>IF(OR($B154="",N(D154)=0),"",D154-L154)</f>
        <v/>
      </c>
      <c r="O154" s="18">
        <f>IF(OR($B154="",N(D154)=0),"",(D154-L154)/D154)</f>
        <v/>
      </c>
      <c r="P154" s="19">
        <f>IF(OR($B154="",N(D154)=0,N(L154)=0),"",D154/L154)</f>
        <v/>
      </c>
      <c r="Q154" s="20">
        <f>IF($B154="","",SUMPRODUCT(MAX(('Movimentações'!$C$6:$C$3005=$B154)*('Movimentações'!$B$6:$B$3005="Venda")*'Movimentações'!$A$6:$A$3005)))</f>
        <v/>
      </c>
      <c r="R154" s="21">
        <f>IF($B154="","",IF(COUNTIF($B$6:$B$505,$B154)&gt;1,"Nome repetido",IF(K154&lt;=0,"Sem estoque",IF(K154&lt;=N(E154),"Repor",IF(TODAY()-MAX(Q154,SUMPRODUCT(MAX(('Movimentações'!$C$6:$C$3005=$B154)*('Movimentações'!$B$6:$B$3005="Compra")*'Movimentações'!$A$6:$A$3005)),'Comece aqui'!$C$6)&gt;60,"Parado","OK")))))</f>
        <v/>
      </c>
      <c r="S154" s="17">
        <f>IF($B154="","",SUMIFS('Movimentações'!$I$6:$I$3005,'Movimentações'!$C$6:$C$3005,$B154,'Movimentações'!$B$6:$B$3005,"Venda")-SUMIFS('Movimentações'!$I$6:$I$3005,'Movimentações'!$C$6:$C$3005,$B154,'Movimentações'!$B$6:$B$3005,"Devolução de venda"))</f>
        <v/>
      </c>
      <c r="T154" s="17">
        <f>IF($B154="","",SUMIFS('Movimentações'!$K$6:$K$3005,'Movimentações'!$C$6:$C$3005,$B154))</f>
        <v/>
      </c>
      <c r="U154" s="21">
        <f>IF(OR($B154="",N(S154)&lt;=0),"",IF(SUMIF($S$6:$S$505,"&gt;"&amp;S154)/SUM($S$6:$S$505)&lt;0.8,"A",IF(SUMIF($S$6:$S$505,"&gt;"&amp;S154)/SUM($S$6:$S$505)&lt;0.95,"B","C")))</f>
        <v/>
      </c>
    </row>
    <row r="155">
      <c r="A155" s="14" t="n"/>
      <c r="B155" s="14" t="n"/>
      <c r="C155" s="14" t="n"/>
      <c r="D155" s="15" t="n"/>
      <c r="E155" s="14" t="n"/>
      <c r="F155" s="14" t="n"/>
      <c r="G155" s="15" t="n"/>
      <c r="H155" s="16">
        <f>IF($B155="","",SUMIFS('Movimentações'!$D$6:$D$3005,'Movimentações'!$C$6:$C$3005,$B155,'Movimentações'!$B$6:$B$3005,"Compra"))</f>
        <v/>
      </c>
      <c r="I155" s="16">
        <f>IF($B155="","",SUMIFS('Movimentações'!$D$6:$D$3005,'Movimentações'!$C$6:$C$3005,$B155,'Movimentações'!$B$6:$B$3005,"Venda")-SUMIFS('Movimentações'!$D$6:$D$3005,'Movimentações'!$C$6:$C$3005,$B155,'Movimentações'!$B$6:$B$3005,"Devolução de venda"))</f>
        <v/>
      </c>
      <c r="J155" s="16">
        <f>IF($B155="","",SUMIFS('Movimentações'!$D$6:$D$3005,'Movimentações'!$C$6:$C$3005,$B155,'Movimentações'!$B$6:$B$3005,"Ajuste para mais")-SUMIFS('Movimentações'!$D$6:$D$3005,'Movimentações'!$C$6:$C$3005,$B155,'Movimentações'!$B$6:$B$3005,"Ajuste para menos"))</f>
        <v/>
      </c>
      <c r="K155" s="16">
        <f>IF($B155="","",N(F155)+H155-I155+J155)</f>
        <v/>
      </c>
      <c r="L155" s="17">
        <f>IF($B155="","",IF(N(F155)+H155=0,0,(N(F155)*N(G155)+SUMIFS('Movimentações'!$I$6:$I$3005,'Movimentações'!$C$6:$C$3005,$B155,'Movimentações'!$B$6:$B$3005,"Compra"))/(N(F155)+H155)))</f>
        <v/>
      </c>
      <c r="M155" s="17">
        <f>IF($B155="","",MAX(K155,0)*L155)</f>
        <v/>
      </c>
      <c r="N155" s="17">
        <f>IF(OR($B155="",N(D155)=0),"",D155-L155)</f>
        <v/>
      </c>
      <c r="O155" s="18">
        <f>IF(OR($B155="",N(D155)=0),"",(D155-L155)/D155)</f>
        <v/>
      </c>
      <c r="P155" s="19">
        <f>IF(OR($B155="",N(D155)=0,N(L155)=0),"",D155/L155)</f>
        <v/>
      </c>
      <c r="Q155" s="20">
        <f>IF($B155="","",SUMPRODUCT(MAX(('Movimentações'!$C$6:$C$3005=$B155)*('Movimentações'!$B$6:$B$3005="Venda")*'Movimentações'!$A$6:$A$3005)))</f>
        <v/>
      </c>
      <c r="R155" s="21">
        <f>IF($B155="","",IF(COUNTIF($B$6:$B$505,$B155)&gt;1,"Nome repetido",IF(K155&lt;=0,"Sem estoque",IF(K155&lt;=N(E155),"Repor",IF(TODAY()-MAX(Q155,SUMPRODUCT(MAX(('Movimentações'!$C$6:$C$3005=$B155)*('Movimentações'!$B$6:$B$3005="Compra")*'Movimentações'!$A$6:$A$3005)),'Comece aqui'!$C$6)&gt;60,"Parado","OK")))))</f>
        <v/>
      </c>
      <c r="S155" s="17">
        <f>IF($B155="","",SUMIFS('Movimentações'!$I$6:$I$3005,'Movimentações'!$C$6:$C$3005,$B155,'Movimentações'!$B$6:$B$3005,"Venda")-SUMIFS('Movimentações'!$I$6:$I$3005,'Movimentações'!$C$6:$C$3005,$B155,'Movimentações'!$B$6:$B$3005,"Devolução de venda"))</f>
        <v/>
      </c>
      <c r="T155" s="17">
        <f>IF($B155="","",SUMIFS('Movimentações'!$K$6:$K$3005,'Movimentações'!$C$6:$C$3005,$B155))</f>
        <v/>
      </c>
      <c r="U155" s="21">
        <f>IF(OR($B155="",N(S155)&lt;=0),"",IF(SUMIF($S$6:$S$505,"&gt;"&amp;S155)/SUM($S$6:$S$505)&lt;0.8,"A",IF(SUMIF($S$6:$S$505,"&gt;"&amp;S155)/SUM($S$6:$S$505)&lt;0.95,"B","C")))</f>
        <v/>
      </c>
    </row>
    <row r="156">
      <c r="A156" s="14" t="n"/>
      <c r="B156" s="14" t="n"/>
      <c r="C156" s="14" t="n"/>
      <c r="D156" s="15" t="n"/>
      <c r="E156" s="14" t="n"/>
      <c r="F156" s="14" t="n"/>
      <c r="G156" s="15" t="n"/>
      <c r="H156" s="16">
        <f>IF($B156="","",SUMIFS('Movimentações'!$D$6:$D$3005,'Movimentações'!$C$6:$C$3005,$B156,'Movimentações'!$B$6:$B$3005,"Compra"))</f>
        <v/>
      </c>
      <c r="I156" s="16">
        <f>IF($B156="","",SUMIFS('Movimentações'!$D$6:$D$3005,'Movimentações'!$C$6:$C$3005,$B156,'Movimentações'!$B$6:$B$3005,"Venda")-SUMIFS('Movimentações'!$D$6:$D$3005,'Movimentações'!$C$6:$C$3005,$B156,'Movimentações'!$B$6:$B$3005,"Devolução de venda"))</f>
        <v/>
      </c>
      <c r="J156" s="16">
        <f>IF($B156="","",SUMIFS('Movimentações'!$D$6:$D$3005,'Movimentações'!$C$6:$C$3005,$B156,'Movimentações'!$B$6:$B$3005,"Ajuste para mais")-SUMIFS('Movimentações'!$D$6:$D$3005,'Movimentações'!$C$6:$C$3005,$B156,'Movimentações'!$B$6:$B$3005,"Ajuste para menos"))</f>
        <v/>
      </c>
      <c r="K156" s="16">
        <f>IF($B156="","",N(F156)+H156-I156+J156)</f>
        <v/>
      </c>
      <c r="L156" s="17">
        <f>IF($B156="","",IF(N(F156)+H156=0,0,(N(F156)*N(G156)+SUMIFS('Movimentações'!$I$6:$I$3005,'Movimentações'!$C$6:$C$3005,$B156,'Movimentações'!$B$6:$B$3005,"Compra"))/(N(F156)+H156)))</f>
        <v/>
      </c>
      <c r="M156" s="17">
        <f>IF($B156="","",MAX(K156,0)*L156)</f>
        <v/>
      </c>
      <c r="N156" s="17">
        <f>IF(OR($B156="",N(D156)=0),"",D156-L156)</f>
        <v/>
      </c>
      <c r="O156" s="18">
        <f>IF(OR($B156="",N(D156)=0),"",(D156-L156)/D156)</f>
        <v/>
      </c>
      <c r="P156" s="19">
        <f>IF(OR($B156="",N(D156)=0,N(L156)=0),"",D156/L156)</f>
        <v/>
      </c>
      <c r="Q156" s="20">
        <f>IF($B156="","",SUMPRODUCT(MAX(('Movimentações'!$C$6:$C$3005=$B156)*('Movimentações'!$B$6:$B$3005="Venda")*'Movimentações'!$A$6:$A$3005)))</f>
        <v/>
      </c>
      <c r="R156" s="21">
        <f>IF($B156="","",IF(COUNTIF($B$6:$B$505,$B156)&gt;1,"Nome repetido",IF(K156&lt;=0,"Sem estoque",IF(K156&lt;=N(E156),"Repor",IF(TODAY()-MAX(Q156,SUMPRODUCT(MAX(('Movimentações'!$C$6:$C$3005=$B156)*('Movimentações'!$B$6:$B$3005="Compra")*'Movimentações'!$A$6:$A$3005)),'Comece aqui'!$C$6)&gt;60,"Parado","OK")))))</f>
        <v/>
      </c>
      <c r="S156" s="17">
        <f>IF($B156="","",SUMIFS('Movimentações'!$I$6:$I$3005,'Movimentações'!$C$6:$C$3005,$B156,'Movimentações'!$B$6:$B$3005,"Venda")-SUMIFS('Movimentações'!$I$6:$I$3005,'Movimentações'!$C$6:$C$3005,$B156,'Movimentações'!$B$6:$B$3005,"Devolução de venda"))</f>
        <v/>
      </c>
      <c r="T156" s="17">
        <f>IF($B156="","",SUMIFS('Movimentações'!$K$6:$K$3005,'Movimentações'!$C$6:$C$3005,$B156))</f>
        <v/>
      </c>
      <c r="U156" s="21">
        <f>IF(OR($B156="",N(S156)&lt;=0),"",IF(SUMIF($S$6:$S$505,"&gt;"&amp;S156)/SUM($S$6:$S$505)&lt;0.8,"A",IF(SUMIF($S$6:$S$505,"&gt;"&amp;S156)/SUM($S$6:$S$505)&lt;0.95,"B","C")))</f>
        <v/>
      </c>
    </row>
    <row r="157">
      <c r="A157" s="14" t="n"/>
      <c r="B157" s="14" t="n"/>
      <c r="C157" s="14" t="n"/>
      <c r="D157" s="15" t="n"/>
      <c r="E157" s="14" t="n"/>
      <c r="F157" s="14" t="n"/>
      <c r="G157" s="15" t="n"/>
      <c r="H157" s="16">
        <f>IF($B157="","",SUMIFS('Movimentações'!$D$6:$D$3005,'Movimentações'!$C$6:$C$3005,$B157,'Movimentações'!$B$6:$B$3005,"Compra"))</f>
        <v/>
      </c>
      <c r="I157" s="16">
        <f>IF($B157="","",SUMIFS('Movimentações'!$D$6:$D$3005,'Movimentações'!$C$6:$C$3005,$B157,'Movimentações'!$B$6:$B$3005,"Venda")-SUMIFS('Movimentações'!$D$6:$D$3005,'Movimentações'!$C$6:$C$3005,$B157,'Movimentações'!$B$6:$B$3005,"Devolução de venda"))</f>
        <v/>
      </c>
      <c r="J157" s="16">
        <f>IF($B157="","",SUMIFS('Movimentações'!$D$6:$D$3005,'Movimentações'!$C$6:$C$3005,$B157,'Movimentações'!$B$6:$B$3005,"Ajuste para mais")-SUMIFS('Movimentações'!$D$6:$D$3005,'Movimentações'!$C$6:$C$3005,$B157,'Movimentações'!$B$6:$B$3005,"Ajuste para menos"))</f>
        <v/>
      </c>
      <c r="K157" s="16">
        <f>IF($B157="","",N(F157)+H157-I157+J157)</f>
        <v/>
      </c>
      <c r="L157" s="17">
        <f>IF($B157="","",IF(N(F157)+H157=0,0,(N(F157)*N(G157)+SUMIFS('Movimentações'!$I$6:$I$3005,'Movimentações'!$C$6:$C$3005,$B157,'Movimentações'!$B$6:$B$3005,"Compra"))/(N(F157)+H157)))</f>
        <v/>
      </c>
      <c r="M157" s="17">
        <f>IF($B157="","",MAX(K157,0)*L157)</f>
        <v/>
      </c>
      <c r="N157" s="17">
        <f>IF(OR($B157="",N(D157)=0),"",D157-L157)</f>
        <v/>
      </c>
      <c r="O157" s="18">
        <f>IF(OR($B157="",N(D157)=0),"",(D157-L157)/D157)</f>
        <v/>
      </c>
      <c r="P157" s="19">
        <f>IF(OR($B157="",N(D157)=0,N(L157)=0),"",D157/L157)</f>
        <v/>
      </c>
      <c r="Q157" s="20">
        <f>IF($B157="","",SUMPRODUCT(MAX(('Movimentações'!$C$6:$C$3005=$B157)*('Movimentações'!$B$6:$B$3005="Venda")*'Movimentações'!$A$6:$A$3005)))</f>
        <v/>
      </c>
      <c r="R157" s="21">
        <f>IF($B157="","",IF(COUNTIF($B$6:$B$505,$B157)&gt;1,"Nome repetido",IF(K157&lt;=0,"Sem estoque",IF(K157&lt;=N(E157),"Repor",IF(TODAY()-MAX(Q157,SUMPRODUCT(MAX(('Movimentações'!$C$6:$C$3005=$B157)*('Movimentações'!$B$6:$B$3005="Compra")*'Movimentações'!$A$6:$A$3005)),'Comece aqui'!$C$6)&gt;60,"Parado","OK")))))</f>
        <v/>
      </c>
      <c r="S157" s="17">
        <f>IF($B157="","",SUMIFS('Movimentações'!$I$6:$I$3005,'Movimentações'!$C$6:$C$3005,$B157,'Movimentações'!$B$6:$B$3005,"Venda")-SUMIFS('Movimentações'!$I$6:$I$3005,'Movimentações'!$C$6:$C$3005,$B157,'Movimentações'!$B$6:$B$3005,"Devolução de venda"))</f>
        <v/>
      </c>
      <c r="T157" s="17">
        <f>IF($B157="","",SUMIFS('Movimentações'!$K$6:$K$3005,'Movimentações'!$C$6:$C$3005,$B157))</f>
        <v/>
      </c>
      <c r="U157" s="21">
        <f>IF(OR($B157="",N(S157)&lt;=0),"",IF(SUMIF($S$6:$S$505,"&gt;"&amp;S157)/SUM($S$6:$S$505)&lt;0.8,"A",IF(SUMIF($S$6:$S$505,"&gt;"&amp;S157)/SUM($S$6:$S$505)&lt;0.95,"B","C")))</f>
        <v/>
      </c>
    </row>
    <row r="158">
      <c r="A158" s="14" t="n"/>
      <c r="B158" s="14" t="n"/>
      <c r="C158" s="14" t="n"/>
      <c r="D158" s="15" t="n"/>
      <c r="E158" s="14" t="n"/>
      <c r="F158" s="14" t="n"/>
      <c r="G158" s="15" t="n"/>
      <c r="H158" s="16">
        <f>IF($B158="","",SUMIFS('Movimentações'!$D$6:$D$3005,'Movimentações'!$C$6:$C$3005,$B158,'Movimentações'!$B$6:$B$3005,"Compra"))</f>
        <v/>
      </c>
      <c r="I158" s="16">
        <f>IF($B158="","",SUMIFS('Movimentações'!$D$6:$D$3005,'Movimentações'!$C$6:$C$3005,$B158,'Movimentações'!$B$6:$B$3005,"Venda")-SUMIFS('Movimentações'!$D$6:$D$3005,'Movimentações'!$C$6:$C$3005,$B158,'Movimentações'!$B$6:$B$3005,"Devolução de venda"))</f>
        <v/>
      </c>
      <c r="J158" s="16">
        <f>IF($B158="","",SUMIFS('Movimentações'!$D$6:$D$3005,'Movimentações'!$C$6:$C$3005,$B158,'Movimentações'!$B$6:$B$3005,"Ajuste para mais")-SUMIFS('Movimentações'!$D$6:$D$3005,'Movimentações'!$C$6:$C$3005,$B158,'Movimentações'!$B$6:$B$3005,"Ajuste para menos"))</f>
        <v/>
      </c>
      <c r="K158" s="16">
        <f>IF($B158="","",N(F158)+H158-I158+J158)</f>
        <v/>
      </c>
      <c r="L158" s="17">
        <f>IF($B158="","",IF(N(F158)+H158=0,0,(N(F158)*N(G158)+SUMIFS('Movimentações'!$I$6:$I$3005,'Movimentações'!$C$6:$C$3005,$B158,'Movimentações'!$B$6:$B$3005,"Compra"))/(N(F158)+H158)))</f>
        <v/>
      </c>
      <c r="M158" s="17">
        <f>IF($B158="","",MAX(K158,0)*L158)</f>
        <v/>
      </c>
      <c r="N158" s="17">
        <f>IF(OR($B158="",N(D158)=0),"",D158-L158)</f>
        <v/>
      </c>
      <c r="O158" s="18">
        <f>IF(OR($B158="",N(D158)=0),"",(D158-L158)/D158)</f>
        <v/>
      </c>
      <c r="P158" s="19">
        <f>IF(OR($B158="",N(D158)=0,N(L158)=0),"",D158/L158)</f>
        <v/>
      </c>
      <c r="Q158" s="20">
        <f>IF($B158="","",SUMPRODUCT(MAX(('Movimentações'!$C$6:$C$3005=$B158)*('Movimentações'!$B$6:$B$3005="Venda")*'Movimentações'!$A$6:$A$3005)))</f>
        <v/>
      </c>
      <c r="R158" s="21">
        <f>IF($B158="","",IF(COUNTIF($B$6:$B$505,$B158)&gt;1,"Nome repetido",IF(K158&lt;=0,"Sem estoque",IF(K158&lt;=N(E158),"Repor",IF(TODAY()-MAX(Q158,SUMPRODUCT(MAX(('Movimentações'!$C$6:$C$3005=$B158)*('Movimentações'!$B$6:$B$3005="Compra")*'Movimentações'!$A$6:$A$3005)),'Comece aqui'!$C$6)&gt;60,"Parado","OK")))))</f>
        <v/>
      </c>
      <c r="S158" s="17">
        <f>IF($B158="","",SUMIFS('Movimentações'!$I$6:$I$3005,'Movimentações'!$C$6:$C$3005,$B158,'Movimentações'!$B$6:$B$3005,"Venda")-SUMIFS('Movimentações'!$I$6:$I$3005,'Movimentações'!$C$6:$C$3005,$B158,'Movimentações'!$B$6:$B$3005,"Devolução de venda"))</f>
        <v/>
      </c>
      <c r="T158" s="17">
        <f>IF($B158="","",SUMIFS('Movimentações'!$K$6:$K$3005,'Movimentações'!$C$6:$C$3005,$B158))</f>
        <v/>
      </c>
      <c r="U158" s="21">
        <f>IF(OR($B158="",N(S158)&lt;=0),"",IF(SUMIF($S$6:$S$505,"&gt;"&amp;S158)/SUM($S$6:$S$505)&lt;0.8,"A",IF(SUMIF($S$6:$S$505,"&gt;"&amp;S158)/SUM($S$6:$S$505)&lt;0.95,"B","C")))</f>
        <v/>
      </c>
    </row>
    <row r="159">
      <c r="A159" s="14" t="n"/>
      <c r="B159" s="14" t="n"/>
      <c r="C159" s="14" t="n"/>
      <c r="D159" s="15" t="n"/>
      <c r="E159" s="14" t="n"/>
      <c r="F159" s="14" t="n"/>
      <c r="G159" s="15" t="n"/>
      <c r="H159" s="16">
        <f>IF($B159="","",SUMIFS('Movimentações'!$D$6:$D$3005,'Movimentações'!$C$6:$C$3005,$B159,'Movimentações'!$B$6:$B$3005,"Compra"))</f>
        <v/>
      </c>
      <c r="I159" s="16">
        <f>IF($B159="","",SUMIFS('Movimentações'!$D$6:$D$3005,'Movimentações'!$C$6:$C$3005,$B159,'Movimentações'!$B$6:$B$3005,"Venda")-SUMIFS('Movimentações'!$D$6:$D$3005,'Movimentações'!$C$6:$C$3005,$B159,'Movimentações'!$B$6:$B$3005,"Devolução de venda"))</f>
        <v/>
      </c>
      <c r="J159" s="16">
        <f>IF($B159="","",SUMIFS('Movimentações'!$D$6:$D$3005,'Movimentações'!$C$6:$C$3005,$B159,'Movimentações'!$B$6:$B$3005,"Ajuste para mais")-SUMIFS('Movimentações'!$D$6:$D$3005,'Movimentações'!$C$6:$C$3005,$B159,'Movimentações'!$B$6:$B$3005,"Ajuste para menos"))</f>
        <v/>
      </c>
      <c r="K159" s="16">
        <f>IF($B159="","",N(F159)+H159-I159+J159)</f>
        <v/>
      </c>
      <c r="L159" s="17">
        <f>IF($B159="","",IF(N(F159)+H159=0,0,(N(F159)*N(G159)+SUMIFS('Movimentações'!$I$6:$I$3005,'Movimentações'!$C$6:$C$3005,$B159,'Movimentações'!$B$6:$B$3005,"Compra"))/(N(F159)+H159)))</f>
        <v/>
      </c>
      <c r="M159" s="17">
        <f>IF($B159="","",MAX(K159,0)*L159)</f>
        <v/>
      </c>
      <c r="N159" s="17">
        <f>IF(OR($B159="",N(D159)=0),"",D159-L159)</f>
        <v/>
      </c>
      <c r="O159" s="18">
        <f>IF(OR($B159="",N(D159)=0),"",(D159-L159)/D159)</f>
        <v/>
      </c>
      <c r="P159" s="19">
        <f>IF(OR($B159="",N(D159)=0,N(L159)=0),"",D159/L159)</f>
        <v/>
      </c>
      <c r="Q159" s="20">
        <f>IF($B159="","",SUMPRODUCT(MAX(('Movimentações'!$C$6:$C$3005=$B159)*('Movimentações'!$B$6:$B$3005="Venda")*'Movimentações'!$A$6:$A$3005)))</f>
        <v/>
      </c>
      <c r="R159" s="21">
        <f>IF($B159="","",IF(COUNTIF($B$6:$B$505,$B159)&gt;1,"Nome repetido",IF(K159&lt;=0,"Sem estoque",IF(K159&lt;=N(E159),"Repor",IF(TODAY()-MAX(Q159,SUMPRODUCT(MAX(('Movimentações'!$C$6:$C$3005=$B159)*('Movimentações'!$B$6:$B$3005="Compra")*'Movimentações'!$A$6:$A$3005)),'Comece aqui'!$C$6)&gt;60,"Parado","OK")))))</f>
        <v/>
      </c>
      <c r="S159" s="17">
        <f>IF($B159="","",SUMIFS('Movimentações'!$I$6:$I$3005,'Movimentações'!$C$6:$C$3005,$B159,'Movimentações'!$B$6:$B$3005,"Venda")-SUMIFS('Movimentações'!$I$6:$I$3005,'Movimentações'!$C$6:$C$3005,$B159,'Movimentações'!$B$6:$B$3005,"Devolução de venda"))</f>
        <v/>
      </c>
      <c r="T159" s="17">
        <f>IF($B159="","",SUMIFS('Movimentações'!$K$6:$K$3005,'Movimentações'!$C$6:$C$3005,$B159))</f>
        <v/>
      </c>
      <c r="U159" s="21">
        <f>IF(OR($B159="",N(S159)&lt;=0),"",IF(SUMIF($S$6:$S$505,"&gt;"&amp;S159)/SUM($S$6:$S$505)&lt;0.8,"A",IF(SUMIF($S$6:$S$505,"&gt;"&amp;S159)/SUM($S$6:$S$505)&lt;0.95,"B","C")))</f>
        <v/>
      </c>
    </row>
    <row r="160">
      <c r="A160" s="14" t="n"/>
      <c r="B160" s="14" t="n"/>
      <c r="C160" s="14" t="n"/>
      <c r="D160" s="15" t="n"/>
      <c r="E160" s="14" t="n"/>
      <c r="F160" s="14" t="n"/>
      <c r="G160" s="15" t="n"/>
      <c r="H160" s="16">
        <f>IF($B160="","",SUMIFS('Movimentações'!$D$6:$D$3005,'Movimentações'!$C$6:$C$3005,$B160,'Movimentações'!$B$6:$B$3005,"Compra"))</f>
        <v/>
      </c>
      <c r="I160" s="16">
        <f>IF($B160="","",SUMIFS('Movimentações'!$D$6:$D$3005,'Movimentações'!$C$6:$C$3005,$B160,'Movimentações'!$B$6:$B$3005,"Venda")-SUMIFS('Movimentações'!$D$6:$D$3005,'Movimentações'!$C$6:$C$3005,$B160,'Movimentações'!$B$6:$B$3005,"Devolução de venda"))</f>
        <v/>
      </c>
      <c r="J160" s="16">
        <f>IF($B160="","",SUMIFS('Movimentações'!$D$6:$D$3005,'Movimentações'!$C$6:$C$3005,$B160,'Movimentações'!$B$6:$B$3005,"Ajuste para mais")-SUMIFS('Movimentações'!$D$6:$D$3005,'Movimentações'!$C$6:$C$3005,$B160,'Movimentações'!$B$6:$B$3005,"Ajuste para menos"))</f>
        <v/>
      </c>
      <c r="K160" s="16">
        <f>IF($B160="","",N(F160)+H160-I160+J160)</f>
        <v/>
      </c>
      <c r="L160" s="17">
        <f>IF($B160="","",IF(N(F160)+H160=0,0,(N(F160)*N(G160)+SUMIFS('Movimentações'!$I$6:$I$3005,'Movimentações'!$C$6:$C$3005,$B160,'Movimentações'!$B$6:$B$3005,"Compra"))/(N(F160)+H160)))</f>
        <v/>
      </c>
      <c r="M160" s="17">
        <f>IF($B160="","",MAX(K160,0)*L160)</f>
        <v/>
      </c>
      <c r="N160" s="17">
        <f>IF(OR($B160="",N(D160)=0),"",D160-L160)</f>
        <v/>
      </c>
      <c r="O160" s="18">
        <f>IF(OR($B160="",N(D160)=0),"",(D160-L160)/D160)</f>
        <v/>
      </c>
      <c r="P160" s="19">
        <f>IF(OR($B160="",N(D160)=0,N(L160)=0),"",D160/L160)</f>
        <v/>
      </c>
      <c r="Q160" s="20">
        <f>IF($B160="","",SUMPRODUCT(MAX(('Movimentações'!$C$6:$C$3005=$B160)*('Movimentações'!$B$6:$B$3005="Venda")*'Movimentações'!$A$6:$A$3005)))</f>
        <v/>
      </c>
      <c r="R160" s="21">
        <f>IF($B160="","",IF(COUNTIF($B$6:$B$505,$B160)&gt;1,"Nome repetido",IF(K160&lt;=0,"Sem estoque",IF(K160&lt;=N(E160),"Repor",IF(TODAY()-MAX(Q160,SUMPRODUCT(MAX(('Movimentações'!$C$6:$C$3005=$B160)*('Movimentações'!$B$6:$B$3005="Compra")*'Movimentações'!$A$6:$A$3005)),'Comece aqui'!$C$6)&gt;60,"Parado","OK")))))</f>
        <v/>
      </c>
      <c r="S160" s="17">
        <f>IF($B160="","",SUMIFS('Movimentações'!$I$6:$I$3005,'Movimentações'!$C$6:$C$3005,$B160,'Movimentações'!$B$6:$B$3005,"Venda")-SUMIFS('Movimentações'!$I$6:$I$3005,'Movimentações'!$C$6:$C$3005,$B160,'Movimentações'!$B$6:$B$3005,"Devolução de venda"))</f>
        <v/>
      </c>
      <c r="T160" s="17">
        <f>IF($B160="","",SUMIFS('Movimentações'!$K$6:$K$3005,'Movimentações'!$C$6:$C$3005,$B160))</f>
        <v/>
      </c>
      <c r="U160" s="21">
        <f>IF(OR($B160="",N(S160)&lt;=0),"",IF(SUMIF($S$6:$S$505,"&gt;"&amp;S160)/SUM($S$6:$S$505)&lt;0.8,"A",IF(SUMIF($S$6:$S$505,"&gt;"&amp;S160)/SUM($S$6:$S$505)&lt;0.95,"B","C")))</f>
        <v/>
      </c>
    </row>
    <row r="161">
      <c r="A161" s="14" t="n"/>
      <c r="B161" s="14" t="n"/>
      <c r="C161" s="14" t="n"/>
      <c r="D161" s="15" t="n"/>
      <c r="E161" s="14" t="n"/>
      <c r="F161" s="14" t="n"/>
      <c r="G161" s="15" t="n"/>
      <c r="H161" s="16">
        <f>IF($B161="","",SUMIFS('Movimentações'!$D$6:$D$3005,'Movimentações'!$C$6:$C$3005,$B161,'Movimentações'!$B$6:$B$3005,"Compra"))</f>
        <v/>
      </c>
      <c r="I161" s="16">
        <f>IF($B161="","",SUMIFS('Movimentações'!$D$6:$D$3005,'Movimentações'!$C$6:$C$3005,$B161,'Movimentações'!$B$6:$B$3005,"Venda")-SUMIFS('Movimentações'!$D$6:$D$3005,'Movimentações'!$C$6:$C$3005,$B161,'Movimentações'!$B$6:$B$3005,"Devolução de venda"))</f>
        <v/>
      </c>
      <c r="J161" s="16">
        <f>IF($B161="","",SUMIFS('Movimentações'!$D$6:$D$3005,'Movimentações'!$C$6:$C$3005,$B161,'Movimentações'!$B$6:$B$3005,"Ajuste para mais")-SUMIFS('Movimentações'!$D$6:$D$3005,'Movimentações'!$C$6:$C$3005,$B161,'Movimentações'!$B$6:$B$3005,"Ajuste para menos"))</f>
        <v/>
      </c>
      <c r="K161" s="16">
        <f>IF($B161="","",N(F161)+H161-I161+J161)</f>
        <v/>
      </c>
      <c r="L161" s="17">
        <f>IF($B161="","",IF(N(F161)+H161=0,0,(N(F161)*N(G161)+SUMIFS('Movimentações'!$I$6:$I$3005,'Movimentações'!$C$6:$C$3005,$B161,'Movimentações'!$B$6:$B$3005,"Compra"))/(N(F161)+H161)))</f>
        <v/>
      </c>
      <c r="M161" s="17">
        <f>IF($B161="","",MAX(K161,0)*L161)</f>
        <v/>
      </c>
      <c r="N161" s="17">
        <f>IF(OR($B161="",N(D161)=0),"",D161-L161)</f>
        <v/>
      </c>
      <c r="O161" s="18">
        <f>IF(OR($B161="",N(D161)=0),"",(D161-L161)/D161)</f>
        <v/>
      </c>
      <c r="P161" s="19">
        <f>IF(OR($B161="",N(D161)=0,N(L161)=0),"",D161/L161)</f>
        <v/>
      </c>
      <c r="Q161" s="20">
        <f>IF($B161="","",SUMPRODUCT(MAX(('Movimentações'!$C$6:$C$3005=$B161)*('Movimentações'!$B$6:$B$3005="Venda")*'Movimentações'!$A$6:$A$3005)))</f>
        <v/>
      </c>
      <c r="R161" s="21">
        <f>IF($B161="","",IF(COUNTIF($B$6:$B$505,$B161)&gt;1,"Nome repetido",IF(K161&lt;=0,"Sem estoque",IF(K161&lt;=N(E161),"Repor",IF(TODAY()-MAX(Q161,SUMPRODUCT(MAX(('Movimentações'!$C$6:$C$3005=$B161)*('Movimentações'!$B$6:$B$3005="Compra")*'Movimentações'!$A$6:$A$3005)),'Comece aqui'!$C$6)&gt;60,"Parado","OK")))))</f>
        <v/>
      </c>
      <c r="S161" s="17">
        <f>IF($B161="","",SUMIFS('Movimentações'!$I$6:$I$3005,'Movimentações'!$C$6:$C$3005,$B161,'Movimentações'!$B$6:$B$3005,"Venda")-SUMIFS('Movimentações'!$I$6:$I$3005,'Movimentações'!$C$6:$C$3005,$B161,'Movimentações'!$B$6:$B$3005,"Devolução de venda"))</f>
        <v/>
      </c>
      <c r="T161" s="17">
        <f>IF($B161="","",SUMIFS('Movimentações'!$K$6:$K$3005,'Movimentações'!$C$6:$C$3005,$B161))</f>
        <v/>
      </c>
      <c r="U161" s="21">
        <f>IF(OR($B161="",N(S161)&lt;=0),"",IF(SUMIF($S$6:$S$505,"&gt;"&amp;S161)/SUM($S$6:$S$505)&lt;0.8,"A",IF(SUMIF($S$6:$S$505,"&gt;"&amp;S161)/SUM($S$6:$S$505)&lt;0.95,"B","C")))</f>
        <v/>
      </c>
    </row>
    <row r="162">
      <c r="A162" s="14" t="n"/>
      <c r="B162" s="14" t="n"/>
      <c r="C162" s="14" t="n"/>
      <c r="D162" s="15" t="n"/>
      <c r="E162" s="14" t="n"/>
      <c r="F162" s="14" t="n"/>
      <c r="G162" s="15" t="n"/>
      <c r="H162" s="16">
        <f>IF($B162="","",SUMIFS('Movimentações'!$D$6:$D$3005,'Movimentações'!$C$6:$C$3005,$B162,'Movimentações'!$B$6:$B$3005,"Compra"))</f>
        <v/>
      </c>
      <c r="I162" s="16">
        <f>IF($B162="","",SUMIFS('Movimentações'!$D$6:$D$3005,'Movimentações'!$C$6:$C$3005,$B162,'Movimentações'!$B$6:$B$3005,"Venda")-SUMIFS('Movimentações'!$D$6:$D$3005,'Movimentações'!$C$6:$C$3005,$B162,'Movimentações'!$B$6:$B$3005,"Devolução de venda"))</f>
        <v/>
      </c>
      <c r="J162" s="16">
        <f>IF($B162="","",SUMIFS('Movimentações'!$D$6:$D$3005,'Movimentações'!$C$6:$C$3005,$B162,'Movimentações'!$B$6:$B$3005,"Ajuste para mais")-SUMIFS('Movimentações'!$D$6:$D$3005,'Movimentações'!$C$6:$C$3005,$B162,'Movimentações'!$B$6:$B$3005,"Ajuste para menos"))</f>
        <v/>
      </c>
      <c r="K162" s="16">
        <f>IF($B162="","",N(F162)+H162-I162+J162)</f>
        <v/>
      </c>
      <c r="L162" s="17">
        <f>IF($B162="","",IF(N(F162)+H162=0,0,(N(F162)*N(G162)+SUMIFS('Movimentações'!$I$6:$I$3005,'Movimentações'!$C$6:$C$3005,$B162,'Movimentações'!$B$6:$B$3005,"Compra"))/(N(F162)+H162)))</f>
        <v/>
      </c>
      <c r="M162" s="17">
        <f>IF($B162="","",MAX(K162,0)*L162)</f>
        <v/>
      </c>
      <c r="N162" s="17">
        <f>IF(OR($B162="",N(D162)=0),"",D162-L162)</f>
        <v/>
      </c>
      <c r="O162" s="18">
        <f>IF(OR($B162="",N(D162)=0),"",(D162-L162)/D162)</f>
        <v/>
      </c>
      <c r="P162" s="19">
        <f>IF(OR($B162="",N(D162)=0,N(L162)=0),"",D162/L162)</f>
        <v/>
      </c>
      <c r="Q162" s="20">
        <f>IF($B162="","",SUMPRODUCT(MAX(('Movimentações'!$C$6:$C$3005=$B162)*('Movimentações'!$B$6:$B$3005="Venda")*'Movimentações'!$A$6:$A$3005)))</f>
        <v/>
      </c>
      <c r="R162" s="21">
        <f>IF($B162="","",IF(COUNTIF($B$6:$B$505,$B162)&gt;1,"Nome repetido",IF(K162&lt;=0,"Sem estoque",IF(K162&lt;=N(E162),"Repor",IF(TODAY()-MAX(Q162,SUMPRODUCT(MAX(('Movimentações'!$C$6:$C$3005=$B162)*('Movimentações'!$B$6:$B$3005="Compra")*'Movimentações'!$A$6:$A$3005)),'Comece aqui'!$C$6)&gt;60,"Parado","OK")))))</f>
        <v/>
      </c>
      <c r="S162" s="17">
        <f>IF($B162="","",SUMIFS('Movimentações'!$I$6:$I$3005,'Movimentações'!$C$6:$C$3005,$B162,'Movimentações'!$B$6:$B$3005,"Venda")-SUMIFS('Movimentações'!$I$6:$I$3005,'Movimentações'!$C$6:$C$3005,$B162,'Movimentações'!$B$6:$B$3005,"Devolução de venda"))</f>
        <v/>
      </c>
      <c r="T162" s="17">
        <f>IF($B162="","",SUMIFS('Movimentações'!$K$6:$K$3005,'Movimentações'!$C$6:$C$3005,$B162))</f>
        <v/>
      </c>
      <c r="U162" s="21">
        <f>IF(OR($B162="",N(S162)&lt;=0),"",IF(SUMIF($S$6:$S$505,"&gt;"&amp;S162)/SUM($S$6:$S$505)&lt;0.8,"A",IF(SUMIF($S$6:$S$505,"&gt;"&amp;S162)/SUM($S$6:$S$505)&lt;0.95,"B","C")))</f>
        <v/>
      </c>
    </row>
    <row r="163">
      <c r="A163" s="14" t="n"/>
      <c r="B163" s="14" t="n"/>
      <c r="C163" s="14" t="n"/>
      <c r="D163" s="15" t="n"/>
      <c r="E163" s="14" t="n"/>
      <c r="F163" s="14" t="n"/>
      <c r="G163" s="15" t="n"/>
      <c r="H163" s="16">
        <f>IF($B163="","",SUMIFS('Movimentações'!$D$6:$D$3005,'Movimentações'!$C$6:$C$3005,$B163,'Movimentações'!$B$6:$B$3005,"Compra"))</f>
        <v/>
      </c>
      <c r="I163" s="16">
        <f>IF($B163="","",SUMIFS('Movimentações'!$D$6:$D$3005,'Movimentações'!$C$6:$C$3005,$B163,'Movimentações'!$B$6:$B$3005,"Venda")-SUMIFS('Movimentações'!$D$6:$D$3005,'Movimentações'!$C$6:$C$3005,$B163,'Movimentações'!$B$6:$B$3005,"Devolução de venda"))</f>
        <v/>
      </c>
      <c r="J163" s="16">
        <f>IF($B163="","",SUMIFS('Movimentações'!$D$6:$D$3005,'Movimentações'!$C$6:$C$3005,$B163,'Movimentações'!$B$6:$B$3005,"Ajuste para mais")-SUMIFS('Movimentações'!$D$6:$D$3005,'Movimentações'!$C$6:$C$3005,$B163,'Movimentações'!$B$6:$B$3005,"Ajuste para menos"))</f>
        <v/>
      </c>
      <c r="K163" s="16">
        <f>IF($B163="","",N(F163)+H163-I163+J163)</f>
        <v/>
      </c>
      <c r="L163" s="17">
        <f>IF($B163="","",IF(N(F163)+H163=0,0,(N(F163)*N(G163)+SUMIFS('Movimentações'!$I$6:$I$3005,'Movimentações'!$C$6:$C$3005,$B163,'Movimentações'!$B$6:$B$3005,"Compra"))/(N(F163)+H163)))</f>
        <v/>
      </c>
      <c r="M163" s="17">
        <f>IF($B163="","",MAX(K163,0)*L163)</f>
        <v/>
      </c>
      <c r="N163" s="17">
        <f>IF(OR($B163="",N(D163)=0),"",D163-L163)</f>
        <v/>
      </c>
      <c r="O163" s="18">
        <f>IF(OR($B163="",N(D163)=0),"",(D163-L163)/D163)</f>
        <v/>
      </c>
      <c r="P163" s="19">
        <f>IF(OR($B163="",N(D163)=0,N(L163)=0),"",D163/L163)</f>
        <v/>
      </c>
      <c r="Q163" s="20">
        <f>IF($B163="","",SUMPRODUCT(MAX(('Movimentações'!$C$6:$C$3005=$B163)*('Movimentações'!$B$6:$B$3005="Venda")*'Movimentações'!$A$6:$A$3005)))</f>
        <v/>
      </c>
      <c r="R163" s="21">
        <f>IF($B163="","",IF(COUNTIF($B$6:$B$505,$B163)&gt;1,"Nome repetido",IF(K163&lt;=0,"Sem estoque",IF(K163&lt;=N(E163),"Repor",IF(TODAY()-MAX(Q163,SUMPRODUCT(MAX(('Movimentações'!$C$6:$C$3005=$B163)*('Movimentações'!$B$6:$B$3005="Compra")*'Movimentações'!$A$6:$A$3005)),'Comece aqui'!$C$6)&gt;60,"Parado","OK")))))</f>
        <v/>
      </c>
      <c r="S163" s="17">
        <f>IF($B163="","",SUMIFS('Movimentações'!$I$6:$I$3005,'Movimentações'!$C$6:$C$3005,$B163,'Movimentações'!$B$6:$B$3005,"Venda")-SUMIFS('Movimentações'!$I$6:$I$3005,'Movimentações'!$C$6:$C$3005,$B163,'Movimentações'!$B$6:$B$3005,"Devolução de venda"))</f>
        <v/>
      </c>
      <c r="T163" s="17">
        <f>IF($B163="","",SUMIFS('Movimentações'!$K$6:$K$3005,'Movimentações'!$C$6:$C$3005,$B163))</f>
        <v/>
      </c>
      <c r="U163" s="21">
        <f>IF(OR($B163="",N(S163)&lt;=0),"",IF(SUMIF($S$6:$S$505,"&gt;"&amp;S163)/SUM($S$6:$S$505)&lt;0.8,"A",IF(SUMIF($S$6:$S$505,"&gt;"&amp;S163)/SUM($S$6:$S$505)&lt;0.95,"B","C")))</f>
        <v/>
      </c>
    </row>
    <row r="164">
      <c r="A164" s="14" t="n"/>
      <c r="B164" s="14" t="n"/>
      <c r="C164" s="14" t="n"/>
      <c r="D164" s="15" t="n"/>
      <c r="E164" s="14" t="n"/>
      <c r="F164" s="14" t="n"/>
      <c r="G164" s="15" t="n"/>
      <c r="H164" s="16">
        <f>IF($B164="","",SUMIFS('Movimentações'!$D$6:$D$3005,'Movimentações'!$C$6:$C$3005,$B164,'Movimentações'!$B$6:$B$3005,"Compra"))</f>
        <v/>
      </c>
      <c r="I164" s="16">
        <f>IF($B164="","",SUMIFS('Movimentações'!$D$6:$D$3005,'Movimentações'!$C$6:$C$3005,$B164,'Movimentações'!$B$6:$B$3005,"Venda")-SUMIFS('Movimentações'!$D$6:$D$3005,'Movimentações'!$C$6:$C$3005,$B164,'Movimentações'!$B$6:$B$3005,"Devolução de venda"))</f>
        <v/>
      </c>
      <c r="J164" s="16">
        <f>IF($B164="","",SUMIFS('Movimentações'!$D$6:$D$3005,'Movimentações'!$C$6:$C$3005,$B164,'Movimentações'!$B$6:$B$3005,"Ajuste para mais")-SUMIFS('Movimentações'!$D$6:$D$3005,'Movimentações'!$C$6:$C$3005,$B164,'Movimentações'!$B$6:$B$3005,"Ajuste para menos"))</f>
        <v/>
      </c>
      <c r="K164" s="16">
        <f>IF($B164="","",N(F164)+H164-I164+J164)</f>
        <v/>
      </c>
      <c r="L164" s="17">
        <f>IF($B164="","",IF(N(F164)+H164=0,0,(N(F164)*N(G164)+SUMIFS('Movimentações'!$I$6:$I$3005,'Movimentações'!$C$6:$C$3005,$B164,'Movimentações'!$B$6:$B$3005,"Compra"))/(N(F164)+H164)))</f>
        <v/>
      </c>
      <c r="M164" s="17">
        <f>IF($B164="","",MAX(K164,0)*L164)</f>
        <v/>
      </c>
      <c r="N164" s="17">
        <f>IF(OR($B164="",N(D164)=0),"",D164-L164)</f>
        <v/>
      </c>
      <c r="O164" s="18">
        <f>IF(OR($B164="",N(D164)=0),"",(D164-L164)/D164)</f>
        <v/>
      </c>
      <c r="P164" s="19">
        <f>IF(OR($B164="",N(D164)=0,N(L164)=0),"",D164/L164)</f>
        <v/>
      </c>
      <c r="Q164" s="20">
        <f>IF($B164="","",SUMPRODUCT(MAX(('Movimentações'!$C$6:$C$3005=$B164)*('Movimentações'!$B$6:$B$3005="Venda")*'Movimentações'!$A$6:$A$3005)))</f>
        <v/>
      </c>
      <c r="R164" s="21">
        <f>IF($B164="","",IF(COUNTIF($B$6:$B$505,$B164)&gt;1,"Nome repetido",IF(K164&lt;=0,"Sem estoque",IF(K164&lt;=N(E164),"Repor",IF(TODAY()-MAX(Q164,SUMPRODUCT(MAX(('Movimentações'!$C$6:$C$3005=$B164)*('Movimentações'!$B$6:$B$3005="Compra")*'Movimentações'!$A$6:$A$3005)),'Comece aqui'!$C$6)&gt;60,"Parado","OK")))))</f>
        <v/>
      </c>
      <c r="S164" s="17">
        <f>IF($B164="","",SUMIFS('Movimentações'!$I$6:$I$3005,'Movimentações'!$C$6:$C$3005,$B164,'Movimentações'!$B$6:$B$3005,"Venda")-SUMIFS('Movimentações'!$I$6:$I$3005,'Movimentações'!$C$6:$C$3005,$B164,'Movimentações'!$B$6:$B$3005,"Devolução de venda"))</f>
        <v/>
      </c>
      <c r="T164" s="17">
        <f>IF($B164="","",SUMIFS('Movimentações'!$K$6:$K$3005,'Movimentações'!$C$6:$C$3005,$B164))</f>
        <v/>
      </c>
      <c r="U164" s="21">
        <f>IF(OR($B164="",N(S164)&lt;=0),"",IF(SUMIF($S$6:$S$505,"&gt;"&amp;S164)/SUM($S$6:$S$505)&lt;0.8,"A",IF(SUMIF($S$6:$S$505,"&gt;"&amp;S164)/SUM($S$6:$S$505)&lt;0.95,"B","C")))</f>
        <v/>
      </c>
    </row>
    <row r="165">
      <c r="A165" s="14" t="n"/>
      <c r="B165" s="14" t="n"/>
      <c r="C165" s="14" t="n"/>
      <c r="D165" s="15" t="n"/>
      <c r="E165" s="14" t="n"/>
      <c r="F165" s="14" t="n"/>
      <c r="G165" s="15" t="n"/>
      <c r="H165" s="16">
        <f>IF($B165="","",SUMIFS('Movimentações'!$D$6:$D$3005,'Movimentações'!$C$6:$C$3005,$B165,'Movimentações'!$B$6:$B$3005,"Compra"))</f>
        <v/>
      </c>
      <c r="I165" s="16">
        <f>IF($B165="","",SUMIFS('Movimentações'!$D$6:$D$3005,'Movimentações'!$C$6:$C$3005,$B165,'Movimentações'!$B$6:$B$3005,"Venda")-SUMIFS('Movimentações'!$D$6:$D$3005,'Movimentações'!$C$6:$C$3005,$B165,'Movimentações'!$B$6:$B$3005,"Devolução de venda"))</f>
        <v/>
      </c>
      <c r="J165" s="16">
        <f>IF($B165="","",SUMIFS('Movimentações'!$D$6:$D$3005,'Movimentações'!$C$6:$C$3005,$B165,'Movimentações'!$B$6:$B$3005,"Ajuste para mais")-SUMIFS('Movimentações'!$D$6:$D$3005,'Movimentações'!$C$6:$C$3005,$B165,'Movimentações'!$B$6:$B$3005,"Ajuste para menos"))</f>
        <v/>
      </c>
      <c r="K165" s="16">
        <f>IF($B165="","",N(F165)+H165-I165+J165)</f>
        <v/>
      </c>
      <c r="L165" s="17">
        <f>IF($B165="","",IF(N(F165)+H165=0,0,(N(F165)*N(G165)+SUMIFS('Movimentações'!$I$6:$I$3005,'Movimentações'!$C$6:$C$3005,$B165,'Movimentações'!$B$6:$B$3005,"Compra"))/(N(F165)+H165)))</f>
        <v/>
      </c>
      <c r="M165" s="17">
        <f>IF($B165="","",MAX(K165,0)*L165)</f>
        <v/>
      </c>
      <c r="N165" s="17">
        <f>IF(OR($B165="",N(D165)=0),"",D165-L165)</f>
        <v/>
      </c>
      <c r="O165" s="18">
        <f>IF(OR($B165="",N(D165)=0),"",(D165-L165)/D165)</f>
        <v/>
      </c>
      <c r="P165" s="19">
        <f>IF(OR($B165="",N(D165)=0,N(L165)=0),"",D165/L165)</f>
        <v/>
      </c>
      <c r="Q165" s="20">
        <f>IF($B165="","",SUMPRODUCT(MAX(('Movimentações'!$C$6:$C$3005=$B165)*('Movimentações'!$B$6:$B$3005="Venda")*'Movimentações'!$A$6:$A$3005)))</f>
        <v/>
      </c>
      <c r="R165" s="21">
        <f>IF($B165="","",IF(COUNTIF($B$6:$B$505,$B165)&gt;1,"Nome repetido",IF(K165&lt;=0,"Sem estoque",IF(K165&lt;=N(E165),"Repor",IF(TODAY()-MAX(Q165,SUMPRODUCT(MAX(('Movimentações'!$C$6:$C$3005=$B165)*('Movimentações'!$B$6:$B$3005="Compra")*'Movimentações'!$A$6:$A$3005)),'Comece aqui'!$C$6)&gt;60,"Parado","OK")))))</f>
        <v/>
      </c>
      <c r="S165" s="17">
        <f>IF($B165="","",SUMIFS('Movimentações'!$I$6:$I$3005,'Movimentações'!$C$6:$C$3005,$B165,'Movimentações'!$B$6:$B$3005,"Venda")-SUMIFS('Movimentações'!$I$6:$I$3005,'Movimentações'!$C$6:$C$3005,$B165,'Movimentações'!$B$6:$B$3005,"Devolução de venda"))</f>
        <v/>
      </c>
      <c r="T165" s="17">
        <f>IF($B165="","",SUMIFS('Movimentações'!$K$6:$K$3005,'Movimentações'!$C$6:$C$3005,$B165))</f>
        <v/>
      </c>
      <c r="U165" s="21">
        <f>IF(OR($B165="",N(S165)&lt;=0),"",IF(SUMIF($S$6:$S$505,"&gt;"&amp;S165)/SUM($S$6:$S$505)&lt;0.8,"A",IF(SUMIF($S$6:$S$505,"&gt;"&amp;S165)/SUM($S$6:$S$505)&lt;0.95,"B","C")))</f>
        <v/>
      </c>
    </row>
    <row r="166">
      <c r="A166" s="14" t="n"/>
      <c r="B166" s="14" t="n"/>
      <c r="C166" s="14" t="n"/>
      <c r="D166" s="15" t="n"/>
      <c r="E166" s="14" t="n"/>
      <c r="F166" s="14" t="n"/>
      <c r="G166" s="15" t="n"/>
      <c r="H166" s="16">
        <f>IF($B166="","",SUMIFS('Movimentações'!$D$6:$D$3005,'Movimentações'!$C$6:$C$3005,$B166,'Movimentações'!$B$6:$B$3005,"Compra"))</f>
        <v/>
      </c>
      <c r="I166" s="16">
        <f>IF($B166="","",SUMIFS('Movimentações'!$D$6:$D$3005,'Movimentações'!$C$6:$C$3005,$B166,'Movimentações'!$B$6:$B$3005,"Venda")-SUMIFS('Movimentações'!$D$6:$D$3005,'Movimentações'!$C$6:$C$3005,$B166,'Movimentações'!$B$6:$B$3005,"Devolução de venda"))</f>
        <v/>
      </c>
      <c r="J166" s="16">
        <f>IF($B166="","",SUMIFS('Movimentações'!$D$6:$D$3005,'Movimentações'!$C$6:$C$3005,$B166,'Movimentações'!$B$6:$B$3005,"Ajuste para mais")-SUMIFS('Movimentações'!$D$6:$D$3005,'Movimentações'!$C$6:$C$3005,$B166,'Movimentações'!$B$6:$B$3005,"Ajuste para menos"))</f>
        <v/>
      </c>
      <c r="K166" s="16">
        <f>IF($B166="","",N(F166)+H166-I166+J166)</f>
        <v/>
      </c>
      <c r="L166" s="17">
        <f>IF($B166="","",IF(N(F166)+H166=0,0,(N(F166)*N(G166)+SUMIFS('Movimentações'!$I$6:$I$3005,'Movimentações'!$C$6:$C$3005,$B166,'Movimentações'!$B$6:$B$3005,"Compra"))/(N(F166)+H166)))</f>
        <v/>
      </c>
      <c r="M166" s="17">
        <f>IF($B166="","",MAX(K166,0)*L166)</f>
        <v/>
      </c>
      <c r="N166" s="17">
        <f>IF(OR($B166="",N(D166)=0),"",D166-L166)</f>
        <v/>
      </c>
      <c r="O166" s="18">
        <f>IF(OR($B166="",N(D166)=0),"",(D166-L166)/D166)</f>
        <v/>
      </c>
      <c r="P166" s="19">
        <f>IF(OR($B166="",N(D166)=0,N(L166)=0),"",D166/L166)</f>
        <v/>
      </c>
      <c r="Q166" s="20">
        <f>IF($B166="","",SUMPRODUCT(MAX(('Movimentações'!$C$6:$C$3005=$B166)*('Movimentações'!$B$6:$B$3005="Venda")*'Movimentações'!$A$6:$A$3005)))</f>
        <v/>
      </c>
      <c r="R166" s="21">
        <f>IF($B166="","",IF(COUNTIF($B$6:$B$505,$B166)&gt;1,"Nome repetido",IF(K166&lt;=0,"Sem estoque",IF(K166&lt;=N(E166),"Repor",IF(TODAY()-MAX(Q166,SUMPRODUCT(MAX(('Movimentações'!$C$6:$C$3005=$B166)*('Movimentações'!$B$6:$B$3005="Compra")*'Movimentações'!$A$6:$A$3005)),'Comece aqui'!$C$6)&gt;60,"Parado","OK")))))</f>
        <v/>
      </c>
      <c r="S166" s="17">
        <f>IF($B166="","",SUMIFS('Movimentações'!$I$6:$I$3005,'Movimentações'!$C$6:$C$3005,$B166,'Movimentações'!$B$6:$B$3005,"Venda")-SUMIFS('Movimentações'!$I$6:$I$3005,'Movimentações'!$C$6:$C$3005,$B166,'Movimentações'!$B$6:$B$3005,"Devolução de venda"))</f>
        <v/>
      </c>
      <c r="T166" s="17">
        <f>IF($B166="","",SUMIFS('Movimentações'!$K$6:$K$3005,'Movimentações'!$C$6:$C$3005,$B166))</f>
        <v/>
      </c>
      <c r="U166" s="21">
        <f>IF(OR($B166="",N(S166)&lt;=0),"",IF(SUMIF($S$6:$S$505,"&gt;"&amp;S166)/SUM($S$6:$S$505)&lt;0.8,"A",IF(SUMIF($S$6:$S$505,"&gt;"&amp;S166)/SUM($S$6:$S$505)&lt;0.95,"B","C")))</f>
        <v/>
      </c>
    </row>
    <row r="167">
      <c r="A167" s="14" t="n"/>
      <c r="B167" s="14" t="n"/>
      <c r="C167" s="14" t="n"/>
      <c r="D167" s="15" t="n"/>
      <c r="E167" s="14" t="n"/>
      <c r="F167" s="14" t="n"/>
      <c r="G167" s="15" t="n"/>
      <c r="H167" s="16">
        <f>IF($B167="","",SUMIFS('Movimentações'!$D$6:$D$3005,'Movimentações'!$C$6:$C$3005,$B167,'Movimentações'!$B$6:$B$3005,"Compra"))</f>
        <v/>
      </c>
      <c r="I167" s="16">
        <f>IF($B167="","",SUMIFS('Movimentações'!$D$6:$D$3005,'Movimentações'!$C$6:$C$3005,$B167,'Movimentações'!$B$6:$B$3005,"Venda")-SUMIFS('Movimentações'!$D$6:$D$3005,'Movimentações'!$C$6:$C$3005,$B167,'Movimentações'!$B$6:$B$3005,"Devolução de venda"))</f>
        <v/>
      </c>
      <c r="J167" s="16">
        <f>IF($B167="","",SUMIFS('Movimentações'!$D$6:$D$3005,'Movimentações'!$C$6:$C$3005,$B167,'Movimentações'!$B$6:$B$3005,"Ajuste para mais")-SUMIFS('Movimentações'!$D$6:$D$3005,'Movimentações'!$C$6:$C$3005,$B167,'Movimentações'!$B$6:$B$3005,"Ajuste para menos"))</f>
        <v/>
      </c>
      <c r="K167" s="16">
        <f>IF($B167="","",N(F167)+H167-I167+J167)</f>
        <v/>
      </c>
      <c r="L167" s="17">
        <f>IF($B167="","",IF(N(F167)+H167=0,0,(N(F167)*N(G167)+SUMIFS('Movimentações'!$I$6:$I$3005,'Movimentações'!$C$6:$C$3005,$B167,'Movimentações'!$B$6:$B$3005,"Compra"))/(N(F167)+H167)))</f>
        <v/>
      </c>
      <c r="M167" s="17">
        <f>IF($B167="","",MAX(K167,0)*L167)</f>
        <v/>
      </c>
      <c r="N167" s="17">
        <f>IF(OR($B167="",N(D167)=0),"",D167-L167)</f>
        <v/>
      </c>
      <c r="O167" s="18">
        <f>IF(OR($B167="",N(D167)=0),"",(D167-L167)/D167)</f>
        <v/>
      </c>
      <c r="P167" s="19">
        <f>IF(OR($B167="",N(D167)=0,N(L167)=0),"",D167/L167)</f>
        <v/>
      </c>
      <c r="Q167" s="20">
        <f>IF($B167="","",SUMPRODUCT(MAX(('Movimentações'!$C$6:$C$3005=$B167)*('Movimentações'!$B$6:$B$3005="Venda")*'Movimentações'!$A$6:$A$3005)))</f>
        <v/>
      </c>
      <c r="R167" s="21">
        <f>IF($B167="","",IF(COUNTIF($B$6:$B$505,$B167)&gt;1,"Nome repetido",IF(K167&lt;=0,"Sem estoque",IF(K167&lt;=N(E167),"Repor",IF(TODAY()-MAX(Q167,SUMPRODUCT(MAX(('Movimentações'!$C$6:$C$3005=$B167)*('Movimentações'!$B$6:$B$3005="Compra")*'Movimentações'!$A$6:$A$3005)),'Comece aqui'!$C$6)&gt;60,"Parado","OK")))))</f>
        <v/>
      </c>
      <c r="S167" s="17">
        <f>IF($B167="","",SUMIFS('Movimentações'!$I$6:$I$3005,'Movimentações'!$C$6:$C$3005,$B167,'Movimentações'!$B$6:$B$3005,"Venda")-SUMIFS('Movimentações'!$I$6:$I$3005,'Movimentações'!$C$6:$C$3005,$B167,'Movimentações'!$B$6:$B$3005,"Devolução de venda"))</f>
        <v/>
      </c>
      <c r="T167" s="17">
        <f>IF($B167="","",SUMIFS('Movimentações'!$K$6:$K$3005,'Movimentações'!$C$6:$C$3005,$B167))</f>
        <v/>
      </c>
      <c r="U167" s="21">
        <f>IF(OR($B167="",N(S167)&lt;=0),"",IF(SUMIF($S$6:$S$505,"&gt;"&amp;S167)/SUM($S$6:$S$505)&lt;0.8,"A",IF(SUMIF($S$6:$S$505,"&gt;"&amp;S167)/SUM($S$6:$S$505)&lt;0.95,"B","C")))</f>
        <v/>
      </c>
    </row>
    <row r="168">
      <c r="A168" s="14" t="n"/>
      <c r="B168" s="14" t="n"/>
      <c r="C168" s="14" t="n"/>
      <c r="D168" s="15" t="n"/>
      <c r="E168" s="14" t="n"/>
      <c r="F168" s="14" t="n"/>
      <c r="G168" s="15" t="n"/>
      <c r="H168" s="16">
        <f>IF($B168="","",SUMIFS('Movimentações'!$D$6:$D$3005,'Movimentações'!$C$6:$C$3005,$B168,'Movimentações'!$B$6:$B$3005,"Compra"))</f>
        <v/>
      </c>
      <c r="I168" s="16">
        <f>IF($B168="","",SUMIFS('Movimentações'!$D$6:$D$3005,'Movimentações'!$C$6:$C$3005,$B168,'Movimentações'!$B$6:$B$3005,"Venda")-SUMIFS('Movimentações'!$D$6:$D$3005,'Movimentações'!$C$6:$C$3005,$B168,'Movimentações'!$B$6:$B$3005,"Devolução de venda"))</f>
        <v/>
      </c>
      <c r="J168" s="16">
        <f>IF($B168="","",SUMIFS('Movimentações'!$D$6:$D$3005,'Movimentações'!$C$6:$C$3005,$B168,'Movimentações'!$B$6:$B$3005,"Ajuste para mais")-SUMIFS('Movimentações'!$D$6:$D$3005,'Movimentações'!$C$6:$C$3005,$B168,'Movimentações'!$B$6:$B$3005,"Ajuste para menos"))</f>
        <v/>
      </c>
      <c r="K168" s="16">
        <f>IF($B168="","",N(F168)+H168-I168+J168)</f>
        <v/>
      </c>
      <c r="L168" s="17">
        <f>IF($B168="","",IF(N(F168)+H168=0,0,(N(F168)*N(G168)+SUMIFS('Movimentações'!$I$6:$I$3005,'Movimentações'!$C$6:$C$3005,$B168,'Movimentações'!$B$6:$B$3005,"Compra"))/(N(F168)+H168)))</f>
        <v/>
      </c>
      <c r="M168" s="17">
        <f>IF($B168="","",MAX(K168,0)*L168)</f>
        <v/>
      </c>
      <c r="N168" s="17">
        <f>IF(OR($B168="",N(D168)=0),"",D168-L168)</f>
        <v/>
      </c>
      <c r="O168" s="18">
        <f>IF(OR($B168="",N(D168)=0),"",(D168-L168)/D168)</f>
        <v/>
      </c>
      <c r="P168" s="19">
        <f>IF(OR($B168="",N(D168)=0,N(L168)=0),"",D168/L168)</f>
        <v/>
      </c>
      <c r="Q168" s="20">
        <f>IF($B168="","",SUMPRODUCT(MAX(('Movimentações'!$C$6:$C$3005=$B168)*('Movimentações'!$B$6:$B$3005="Venda")*'Movimentações'!$A$6:$A$3005)))</f>
        <v/>
      </c>
      <c r="R168" s="21">
        <f>IF($B168="","",IF(COUNTIF($B$6:$B$505,$B168)&gt;1,"Nome repetido",IF(K168&lt;=0,"Sem estoque",IF(K168&lt;=N(E168),"Repor",IF(TODAY()-MAX(Q168,SUMPRODUCT(MAX(('Movimentações'!$C$6:$C$3005=$B168)*('Movimentações'!$B$6:$B$3005="Compra")*'Movimentações'!$A$6:$A$3005)),'Comece aqui'!$C$6)&gt;60,"Parado","OK")))))</f>
        <v/>
      </c>
      <c r="S168" s="17">
        <f>IF($B168="","",SUMIFS('Movimentações'!$I$6:$I$3005,'Movimentações'!$C$6:$C$3005,$B168,'Movimentações'!$B$6:$B$3005,"Venda")-SUMIFS('Movimentações'!$I$6:$I$3005,'Movimentações'!$C$6:$C$3005,$B168,'Movimentações'!$B$6:$B$3005,"Devolução de venda"))</f>
        <v/>
      </c>
      <c r="T168" s="17">
        <f>IF($B168="","",SUMIFS('Movimentações'!$K$6:$K$3005,'Movimentações'!$C$6:$C$3005,$B168))</f>
        <v/>
      </c>
      <c r="U168" s="21">
        <f>IF(OR($B168="",N(S168)&lt;=0),"",IF(SUMIF($S$6:$S$505,"&gt;"&amp;S168)/SUM($S$6:$S$505)&lt;0.8,"A",IF(SUMIF($S$6:$S$505,"&gt;"&amp;S168)/SUM($S$6:$S$505)&lt;0.95,"B","C")))</f>
        <v/>
      </c>
    </row>
    <row r="169">
      <c r="A169" s="14" t="n"/>
      <c r="B169" s="14" t="n"/>
      <c r="C169" s="14" t="n"/>
      <c r="D169" s="15" t="n"/>
      <c r="E169" s="14" t="n"/>
      <c r="F169" s="14" t="n"/>
      <c r="G169" s="15" t="n"/>
      <c r="H169" s="16">
        <f>IF($B169="","",SUMIFS('Movimentações'!$D$6:$D$3005,'Movimentações'!$C$6:$C$3005,$B169,'Movimentações'!$B$6:$B$3005,"Compra"))</f>
        <v/>
      </c>
      <c r="I169" s="16">
        <f>IF($B169="","",SUMIFS('Movimentações'!$D$6:$D$3005,'Movimentações'!$C$6:$C$3005,$B169,'Movimentações'!$B$6:$B$3005,"Venda")-SUMIFS('Movimentações'!$D$6:$D$3005,'Movimentações'!$C$6:$C$3005,$B169,'Movimentações'!$B$6:$B$3005,"Devolução de venda"))</f>
        <v/>
      </c>
      <c r="J169" s="16">
        <f>IF($B169="","",SUMIFS('Movimentações'!$D$6:$D$3005,'Movimentações'!$C$6:$C$3005,$B169,'Movimentações'!$B$6:$B$3005,"Ajuste para mais")-SUMIFS('Movimentações'!$D$6:$D$3005,'Movimentações'!$C$6:$C$3005,$B169,'Movimentações'!$B$6:$B$3005,"Ajuste para menos"))</f>
        <v/>
      </c>
      <c r="K169" s="16">
        <f>IF($B169="","",N(F169)+H169-I169+J169)</f>
        <v/>
      </c>
      <c r="L169" s="17">
        <f>IF($B169="","",IF(N(F169)+H169=0,0,(N(F169)*N(G169)+SUMIFS('Movimentações'!$I$6:$I$3005,'Movimentações'!$C$6:$C$3005,$B169,'Movimentações'!$B$6:$B$3005,"Compra"))/(N(F169)+H169)))</f>
        <v/>
      </c>
      <c r="M169" s="17">
        <f>IF($B169="","",MAX(K169,0)*L169)</f>
        <v/>
      </c>
      <c r="N169" s="17">
        <f>IF(OR($B169="",N(D169)=0),"",D169-L169)</f>
        <v/>
      </c>
      <c r="O169" s="18">
        <f>IF(OR($B169="",N(D169)=0),"",(D169-L169)/D169)</f>
        <v/>
      </c>
      <c r="P169" s="19">
        <f>IF(OR($B169="",N(D169)=0,N(L169)=0),"",D169/L169)</f>
        <v/>
      </c>
      <c r="Q169" s="20">
        <f>IF($B169="","",SUMPRODUCT(MAX(('Movimentações'!$C$6:$C$3005=$B169)*('Movimentações'!$B$6:$B$3005="Venda")*'Movimentações'!$A$6:$A$3005)))</f>
        <v/>
      </c>
      <c r="R169" s="21">
        <f>IF($B169="","",IF(COUNTIF($B$6:$B$505,$B169)&gt;1,"Nome repetido",IF(K169&lt;=0,"Sem estoque",IF(K169&lt;=N(E169),"Repor",IF(TODAY()-MAX(Q169,SUMPRODUCT(MAX(('Movimentações'!$C$6:$C$3005=$B169)*('Movimentações'!$B$6:$B$3005="Compra")*'Movimentações'!$A$6:$A$3005)),'Comece aqui'!$C$6)&gt;60,"Parado","OK")))))</f>
        <v/>
      </c>
      <c r="S169" s="17">
        <f>IF($B169="","",SUMIFS('Movimentações'!$I$6:$I$3005,'Movimentações'!$C$6:$C$3005,$B169,'Movimentações'!$B$6:$B$3005,"Venda")-SUMIFS('Movimentações'!$I$6:$I$3005,'Movimentações'!$C$6:$C$3005,$B169,'Movimentações'!$B$6:$B$3005,"Devolução de venda"))</f>
        <v/>
      </c>
      <c r="T169" s="17">
        <f>IF($B169="","",SUMIFS('Movimentações'!$K$6:$K$3005,'Movimentações'!$C$6:$C$3005,$B169))</f>
        <v/>
      </c>
      <c r="U169" s="21">
        <f>IF(OR($B169="",N(S169)&lt;=0),"",IF(SUMIF($S$6:$S$505,"&gt;"&amp;S169)/SUM($S$6:$S$505)&lt;0.8,"A",IF(SUMIF($S$6:$S$505,"&gt;"&amp;S169)/SUM($S$6:$S$505)&lt;0.95,"B","C")))</f>
        <v/>
      </c>
    </row>
    <row r="170">
      <c r="A170" s="14" t="n"/>
      <c r="B170" s="14" t="n"/>
      <c r="C170" s="14" t="n"/>
      <c r="D170" s="15" t="n"/>
      <c r="E170" s="14" t="n"/>
      <c r="F170" s="14" t="n"/>
      <c r="G170" s="15" t="n"/>
      <c r="H170" s="16">
        <f>IF($B170="","",SUMIFS('Movimentações'!$D$6:$D$3005,'Movimentações'!$C$6:$C$3005,$B170,'Movimentações'!$B$6:$B$3005,"Compra"))</f>
        <v/>
      </c>
      <c r="I170" s="16">
        <f>IF($B170="","",SUMIFS('Movimentações'!$D$6:$D$3005,'Movimentações'!$C$6:$C$3005,$B170,'Movimentações'!$B$6:$B$3005,"Venda")-SUMIFS('Movimentações'!$D$6:$D$3005,'Movimentações'!$C$6:$C$3005,$B170,'Movimentações'!$B$6:$B$3005,"Devolução de venda"))</f>
        <v/>
      </c>
      <c r="J170" s="16">
        <f>IF($B170="","",SUMIFS('Movimentações'!$D$6:$D$3005,'Movimentações'!$C$6:$C$3005,$B170,'Movimentações'!$B$6:$B$3005,"Ajuste para mais")-SUMIFS('Movimentações'!$D$6:$D$3005,'Movimentações'!$C$6:$C$3005,$B170,'Movimentações'!$B$6:$B$3005,"Ajuste para menos"))</f>
        <v/>
      </c>
      <c r="K170" s="16">
        <f>IF($B170="","",N(F170)+H170-I170+J170)</f>
        <v/>
      </c>
      <c r="L170" s="17">
        <f>IF($B170="","",IF(N(F170)+H170=0,0,(N(F170)*N(G170)+SUMIFS('Movimentações'!$I$6:$I$3005,'Movimentações'!$C$6:$C$3005,$B170,'Movimentações'!$B$6:$B$3005,"Compra"))/(N(F170)+H170)))</f>
        <v/>
      </c>
      <c r="M170" s="17">
        <f>IF($B170="","",MAX(K170,0)*L170)</f>
        <v/>
      </c>
      <c r="N170" s="17">
        <f>IF(OR($B170="",N(D170)=0),"",D170-L170)</f>
        <v/>
      </c>
      <c r="O170" s="18">
        <f>IF(OR($B170="",N(D170)=0),"",(D170-L170)/D170)</f>
        <v/>
      </c>
      <c r="P170" s="19">
        <f>IF(OR($B170="",N(D170)=0,N(L170)=0),"",D170/L170)</f>
        <v/>
      </c>
      <c r="Q170" s="20">
        <f>IF($B170="","",SUMPRODUCT(MAX(('Movimentações'!$C$6:$C$3005=$B170)*('Movimentações'!$B$6:$B$3005="Venda")*'Movimentações'!$A$6:$A$3005)))</f>
        <v/>
      </c>
      <c r="R170" s="21">
        <f>IF($B170="","",IF(COUNTIF($B$6:$B$505,$B170)&gt;1,"Nome repetido",IF(K170&lt;=0,"Sem estoque",IF(K170&lt;=N(E170),"Repor",IF(TODAY()-MAX(Q170,SUMPRODUCT(MAX(('Movimentações'!$C$6:$C$3005=$B170)*('Movimentações'!$B$6:$B$3005="Compra")*'Movimentações'!$A$6:$A$3005)),'Comece aqui'!$C$6)&gt;60,"Parado","OK")))))</f>
        <v/>
      </c>
      <c r="S170" s="17">
        <f>IF($B170="","",SUMIFS('Movimentações'!$I$6:$I$3005,'Movimentações'!$C$6:$C$3005,$B170,'Movimentações'!$B$6:$B$3005,"Venda")-SUMIFS('Movimentações'!$I$6:$I$3005,'Movimentações'!$C$6:$C$3005,$B170,'Movimentações'!$B$6:$B$3005,"Devolução de venda"))</f>
        <v/>
      </c>
      <c r="T170" s="17">
        <f>IF($B170="","",SUMIFS('Movimentações'!$K$6:$K$3005,'Movimentações'!$C$6:$C$3005,$B170))</f>
        <v/>
      </c>
      <c r="U170" s="21">
        <f>IF(OR($B170="",N(S170)&lt;=0),"",IF(SUMIF($S$6:$S$505,"&gt;"&amp;S170)/SUM($S$6:$S$505)&lt;0.8,"A",IF(SUMIF($S$6:$S$505,"&gt;"&amp;S170)/SUM($S$6:$S$505)&lt;0.95,"B","C")))</f>
        <v/>
      </c>
    </row>
    <row r="171">
      <c r="A171" s="14" t="n"/>
      <c r="B171" s="14" t="n"/>
      <c r="C171" s="14" t="n"/>
      <c r="D171" s="15" t="n"/>
      <c r="E171" s="14" t="n"/>
      <c r="F171" s="14" t="n"/>
      <c r="G171" s="15" t="n"/>
      <c r="H171" s="16">
        <f>IF($B171="","",SUMIFS('Movimentações'!$D$6:$D$3005,'Movimentações'!$C$6:$C$3005,$B171,'Movimentações'!$B$6:$B$3005,"Compra"))</f>
        <v/>
      </c>
      <c r="I171" s="16">
        <f>IF($B171="","",SUMIFS('Movimentações'!$D$6:$D$3005,'Movimentações'!$C$6:$C$3005,$B171,'Movimentações'!$B$6:$B$3005,"Venda")-SUMIFS('Movimentações'!$D$6:$D$3005,'Movimentações'!$C$6:$C$3005,$B171,'Movimentações'!$B$6:$B$3005,"Devolução de venda"))</f>
        <v/>
      </c>
      <c r="J171" s="16">
        <f>IF($B171="","",SUMIFS('Movimentações'!$D$6:$D$3005,'Movimentações'!$C$6:$C$3005,$B171,'Movimentações'!$B$6:$B$3005,"Ajuste para mais")-SUMIFS('Movimentações'!$D$6:$D$3005,'Movimentações'!$C$6:$C$3005,$B171,'Movimentações'!$B$6:$B$3005,"Ajuste para menos"))</f>
        <v/>
      </c>
      <c r="K171" s="16">
        <f>IF($B171="","",N(F171)+H171-I171+J171)</f>
        <v/>
      </c>
      <c r="L171" s="17">
        <f>IF($B171="","",IF(N(F171)+H171=0,0,(N(F171)*N(G171)+SUMIFS('Movimentações'!$I$6:$I$3005,'Movimentações'!$C$6:$C$3005,$B171,'Movimentações'!$B$6:$B$3005,"Compra"))/(N(F171)+H171)))</f>
        <v/>
      </c>
      <c r="M171" s="17">
        <f>IF($B171="","",MAX(K171,0)*L171)</f>
        <v/>
      </c>
      <c r="N171" s="17">
        <f>IF(OR($B171="",N(D171)=0),"",D171-L171)</f>
        <v/>
      </c>
      <c r="O171" s="18">
        <f>IF(OR($B171="",N(D171)=0),"",(D171-L171)/D171)</f>
        <v/>
      </c>
      <c r="P171" s="19">
        <f>IF(OR($B171="",N(D171)=0,N(L171)=0),"",D171/L171)</f>
        <v/>
      </c>
      <c r="Q171" s="20">
        <f>IF($B171="","",SUMPRODUCT(MAX(('Movimentações'!$C$6:$C$3005=$B171)*('Movimentações'!$B$6:$B$3005="Venda")*'Movimentações'!$A$6:$A$3005)))</f>
        <v/>
      </c>
      <c r="R171" s="21">
        <f>IF($B171="","",IF(COUNTIF($B$6:$B$505,$B171)&gt;1,"Nome repetido",IF(K171&lt;=0,"Sem estoque",IF(K171&lt;=N(E171),"Repor",IF(TODAY()-MAX(Q171,SUMPRODUCT(MAX(('Movimentações'!$C$6:$C$3005=$B171)*('Movimentações'!$B$6:$B$3005="Compra")*'Movimentações'!$A$6:$A$3005)),'Comece aqui'!$C$6)&gt;60,"Parado","OK")))))</f>
        <v/>
      </c>
      <c r="S171" s="17">
        <f>IF($B171="","",SUMIFS('Movimentações'!$I$6:$I$3005,'Movimentações'!$C$6:$C$3005,$B171,'Movimentações'!$B$6:$B$3005,"Venda")-SUMIFS('Movimentações'!$I$6:$I$3005,'Movimentações'!$C$6:$C$3005,$B171,'Movimentações'!$B$6:$B$3005,"Devolução de venda"))</f>
        <v/>
      </c>
      <c r="T171" s="17">
        <f>IF($B171="","",SUMIFS('Movimentações'!$K$6:$K$3005,'Movimentações'!$C$6:$C$3005,$B171))</f>
        <v/>
      </c>
      <c r="U171" s="21">
        <f>IF(OR($B171="",N(S171)&lt;=0),"",IF(SUMIF($S$6:$S$505,"&gt;"&amp;S171)/SUM($S$6:$S$505)&lt;0.8,"A",IF(SUMIF($S$6:$S$505,"&gt;"&amp;S171)/SUM($S$6:$S$505)&lt;0.95,"B","C")))</f>
        <v/>
      </c>
    </row>
    <row r="172">
      <c r="A172" s="14" t="n"/>
      <c r="B172" s="14" t="n"/>
      <c r="C172" s="14" t="n"/>
      <c r="D172" s="15" t="n"/>
      <c r="E172" s="14" t="n"/>
      <c r="F172" s="14" t="n"/>
      <c r="G172" s="15" t="n"/>
      <c r="H172" s="16">
        <f>IF($B172="","",SUMIFS('Movimentações'!$D$6:$D$3005,'Movimentações'!$C$6:$C$3005,$B172,'Movimentações'!$B$6:$B$3005,"Compra"))</f>
        <v/>
      </c>
      <c r="I172" s="16">
        <f>IF($B172="","",SUMIFS('Movimentações'!$D$6:$D$3005,'Movimentações'!$C$6:$C$3005,$B172,'Movimentações'!$B$6:$B$3005,"Venda")-SUMIFS('Movimentações'!$D$6:$D$3005,'Movimentações'!$C$6:$C$3005,$B172,'Movimentações'!$B$6:$B$3005,"Devolução de venda"))</f>
        <v/>
      </c>
      <c r="J172" s="16">
        <f>IF($B172="","",SUMIFS('Movimentações'!$D$6:$D$3005,'Movimentações'!$C$6:$C$3005,$B172,'Movimentações'!$B$6:$B$3005,"Ajuste para mais")-SUMIFS('Movimentações'!$D$6:$D$3005,'Movimentações'!$C$6:$C$3005,$B172,'Movimentações'!$B$6:$B$3005,"Ajuste para menos"))</f>
        <v/>
      </c>
      <c r="K172" s="16">
        <f>IF($B172="","",N(F172)+H172-I172+J172)</f>
        <v/>
      </c>
      <c r="L172" s="17">
        <f>IF($B172="","",IF(N(F172)+H172=0,0,(N(F172)*N(G172)+SUMIFS('Movimentações'!$I$6:$I$3005,'Movimentações'!$C$6:$C$3005,$B172,'Movimentações'!$B$6:$B$3005,"Compra"))/(N(F172)+H172)))</f>
        <v/>
      </c>
      <c r="M172" s="17">
        <f>IF($B172="","",MAX(K172,0)*L172)</f>
        <v/>
      </c>
      <c r="N172" s="17">
        <f>IF(OR($B172="",N(D172)=0),"",D172-L172)</f>
        <v/>
      </c>
      <c r="O172" s="18">
        <f>IF(OR($B172="",N(D172)=0),"",(D172-L172)/D172)</f>
        <v/>
      </c>
      <c r="P172" s="19">
        <f>IF(OR($B172="",N(D172)=0,N(L172)=0),"",D172/L172)</f>
        <v/>
      </c>
      <c r="Q172" s="20">
        <f>IF($B172="","",SUMPRODUCT(MAX(('Movimentações'!$C$6:$C$3005=$B172)*('Movimentações'!$B$6:$B$3005="Venda")*'Movimentações'!$A$6:$A$3005)))</f>
        <v/>
      </c>
      <c r="R172" s="21">
        <f>IF($B172="","",IF(COUNTIF($B$6:$B$505,$B172)&gt;1,"Nome repetido",IF(K172&lt;=0,"Sem estoque",IF(K172&lt;=N(E172),"Repor",IF(TODAY()-MAX(Q172,SUMPRODUCT(MAX(('Movimentações'!$C$6:$C$3005=$B172)*('Movimentações'!$B$6:$B$3005="Compra")*'Movimentações'!$A$6:$A$3005)),'Comece aqui'!$C$6)&gt;60,"Parado","OK")))))</f>
        <v/>
      </c>
      <c r="S172" s="17">
        <f>IF($B172="","",SUMIFS('Movimentações'!$I$6:$I$3005,'Movimentações'!$C$6:$C$3005,$B172,'Movimentações'!$B$6:$B$3005,"Venda")-SUMIFS('Movimentações'!$I$6:$I$3005,'Movimentações'!$C$6:$C$3005,$B172,'Movimentações'!$B$6:$B$3005,"Devolução de venda"))</f>
        <v/>
      </c>
      <c r="T172" s="17">
        <f>IF($B172="","",SUMIFS('Movimentações'!$K$6:$K$3005,'Movimentações'!$C$6:$C$3005,$B172))</f>
        <v/>
      </c>
      <c r="U172" s="21">
        <f>IF(OR($B172="",N(S172)&lt;=0),"",IF(SUMIF($S$6:$S$505,"&gt;"&amp;S172)/SUM($S$6:$S$505)&lt;0.8,"A",IF(SUMIF($S$6:$S$505,"&gt;"&amp;S172)/SUM($S$6:$S$505)&lt;0.95,"B","C")))</f>
        <v/>
      </c>
    </row>
    <row r="173">
      <c r="A173" s="14" t="n"/>
      <c r="B173" s="14" t="n"/>
      <c r="C173" s="14" t="n"/>
      <c r="D173" s="15" t="n"/>
      <c r="E173" s="14" t="n"/>
      <c r="F173" s="14" t="n"/>
      <c r="G173" s="15" t="n"/>
      <c r="H173" s="16">
        <f>IF($B173="","",SUMIFS('Movimentações'!$D$6:$D$3005,'Movimentações'!$C$6:$C$3005,$B173,'Movimentações'!$B$6:$B$3005,"Compra"))</f>
        <v/>
      </c>
      <c r="I173" s="16">
        <f>IF($B173="","",SUMIFS('Movimentações'!$D$6:$D$3005,'Movimentações'!$C$6:$C$3005,$B173,'Movimentações'!$B$6:$B$3005,"Venda")-SUMIFS('Movimentações'!$D$6:$D$3005,'Movimentações'!$C$6:$C$3005,$B173,'Movimentações'!$B$6:$B$3005,"Devolução de venda"))</f>
        <v/>
      </c>
      <c r="J173" s="16">
        <f>IF($B173="","",SUMIFS('Movimentações'!$D$6:$D$3005,'Movimentações'!$C$6:$C$3005,$B173,'Movimentações'!$B$6:$B$3005,"Ajuste para mais")-SUMIFS('Movimentações'!$D$6:$D$3005,'Movimentações'!$C$6:$C$3005,$B173,'Movimentações'!$B$6:$B$3005,"Ajuste para menos"))</f>
        <v/>
      </c>
      <c r="K173" s="16">
        <f>IF($B173="","",N(F173)+H173-I173+J173)</f>
        <v/>
      </c>
      <c r="L173" s="17">
        <f>IF($B173="","",IF(N(F173)+H173=0,0,(N(F173)*N(G173)+SUMIFS('Movimentações'!$I$6:$I$3005,'Movimentações'!$C$6:$C$3005,$B173,'Movimentações'!$B$6:$B$3005,"Compra"))/(N(F173)+H173)))</f>
        <v/>
      </c>
      <c r="M173" s="17">
        <f>IF($B173="","",MAX(K173,0)*L173)</f>
        <v/>
      </c>
      <c r="N173" s="17">
        <f>IF(OR($B173="",N(D173)=0),"",D173-L173)</f>
        <v/>
      </c>
      <c r="O173" s="18">
        <f>IF(OR($B173="",N(D173)=0),"",(D173-L173)/D173)</f>
        <v/>
      </c>
      <c r="P173" s="19">
        <f>IF(OR($B173="",N(D173)=0,N(L173)=0),"",D173/L173)</f>
        <v/>
      </c>
      <c r="Q173" s="20">
        <f>IF($B173="","",SUMPRODUCT(MAX(('Movimentações'!$C$6:$C$3005=$B173)*('Movimentações'!$B$6:$B$3005="Venda")*'Movimentações'!$A$6:$A$3005)))</f>
        <v/>
      </c>
      <c r="R173" s="21">
        <f>IF($B173="","",IF(COUNTIF($B$6:$B$505,$B173)&gt;1,"Nome repetido",IF(K173&lt;=0,"Sem estoque",IF(K173&lt;=N(E173),"Repor",IF(TODAY()-MAX(Q173,SUMPRODUCT(MAX(('Movimentações'!$C$6:$C$3005=$B173)*('Movimentações'!$B$6:$B$3005="Compra")*'Movimentações'!$A$6:$A$3005)),'Comece aqui'!$C$6)&gt;60,"Parado","OK")))))</f>
        <v/>
      </c>
      <c r="S173" s="17">
        <f>IF($B173="","",SUMIFS('Movimentações'!$I$6:$I$3005,'Movimentações'!$C$6:$C$3005,$B173,'Movimentações'!$B$6:$B$3005,"Venda")-SUMIFS('Movimentações'!$I$6:$I$3005,'Movimentações'!$C$6:$C$3005,$B173,'Movimentações'!$B$6:$B$3005,"Devolução de venda"))</f>
        <v/>
      </c>
      <c r="T173" s="17">
        <f>IF($B173="","",SUMIFS('Movimentações'!$K$6:$K$3005,'Movimentações'!$C$6:$C$3005,$B173))</f>
        <v/>
      </c>
      <c r="U173" s="21">
        <f>IF(OR($B173="",N(S173)&lt;=0),"",IF(SUMIF($S$6:$S$505,"&gt;"&amp;S173)/SUM($S$6:$S$505)&lt;0.8,"A",IF(SUMIF($S$6:$S$505,"&gt;"&amp;S173)/SUM($S$6:$S$505)&lt;0.95,"B","C")))</f>
        <v/>
      </c>
    </row>
    <row r="174">
      <c r="A174" s="14" t="n"/>
      <c r="B174" s="14" t="n"/>
      <c r="C174" s="14" t="n"/>
      <c r="D174" s="15" t="n"/>
      <c r="E174" s="14" t="n"/>
      <c r="F174" s="14" t="n"/>
      <c r="G174" s="15" t="n"/>
      <c r="H174" s="16">
        <f>IF($B174="","",SUMIFS('Movimentações'!$D$6:$D$3005,'Movimentações'!$C$6:$C$3005,$B174,'Movimentações'!$B$6:$B$3005,"Compra"))</f>
        <v/>
      </c>
      <c r="I174" s="16">
        <f>IF($B174="","",SUMIFS('Movimentações'!$D$6:$D$3005,'Movimentações'!$C$6:$C$3005,$B174,'Movimentações'!$B$6:$B$3005,"Venda")-SUMIFS('Movimentações'!$D$6:$D$3005,'Movimentações'!$C$6:$C$3005,$B174,'Movimentações'!$B$6:$B$3005,"Devolução de venda"))</f>
        <v/>
      </c>
      <c r="J174" s="16">
        <f>IF($B174="","",SUMIFS('Movimentações'!$D$6:$D$3005,'Movimentações'!$C$6:$C$3005,$B174,'Movimentações'!$B$6:$B$3005,"Ajuste para mais")-SUMIFS('Movimentações'!$D$6:$D$3005,'Movimentações'!$C$6:$C$3005,$B174,'Movimentações'!$B$6:$B$3005,"Ajuste para menos"))</f>
        <v/>
      </c>
      <c r="K174" s="16">
        <f>IF($B174="","",N(F174)+H174-I174+J174)</f>
        <v/>
      </c>
      <c r="L174" s="17">
        <f>IF($B174="","",IF(N(F174)+H174=0,0,(N(F174)*N(G174)+SUMIFS('Movimentações'!$I$6:$I$3005,'Movimentações'!$C$6:$C$3005,$B174,'Movimentações'!$B$6:$B$3005,"Compra"))/(N(F174)+H174)))</f>
        <v/>
      </c>
      <c r="M174" s="17">
        <f>IF($B174="","",MAX(K174,0)*L174)</f>
        <v/>
      </c>
      <c r="N174" s="17">
        <f>IF(OR($B174="",N(D174)=0),"",D174-L174)</f>
        <v/>
      </c>
      <c r="O174" s="18">
        <f>IF(OR($B174="",N(D174)=0),"",(D174-L174)/D174)</f>
        <v/>
      </c>
      <c r="P174" s="19">
        <f>IF(OR($B174="",N(D174)=0,N(L174)=0),"",D174/L174)</f>
        <v/>
      </c>
      <c r="Q174" s="20">
        <f>IF($B174="","",SUMPRODUCT(MAX(('Movimentações'!$C$6:$C$3005=$B174)*('Movimentações'!$B$6:$B$3005="Venda")*'Movimentações'!$A$6:$A$3005)))</f>
        <v/>
      </c>
      <c r="R174" s="21">
        <f>IF($B174="","",IF(COUNTIF($B$6:$B$505,$B174)&gt;1,"Nome repetido",IF(K174&lt;=0,"Sem estoque",IF(K174&lt;=N(E174),"Repor",IF(TODAY()-MAX(Q174,SUMPRODUCT(MAX(('Movimentações'!$C$6:$C$3005=$B174)*('Movimentações'!$B$6:$B$3005="Compra")*'Movimentações'!$A$6:$A$3005)),'Comece aqui'!$C$6)&gt;60,"Parado","OK")))))</f>
        <v/>
      </c>
      <c r="S174" s="17">
        <f>IF($B174="","",SUMIFS('Movimentações'!$I$6:$I$3005,'Movimentações'!$C$6:$C$3005,$B174,'Movimentações'!$B$6:$B$3005,"Venda")-SUMIFS('Movimentações'!$I$6:$I$3005,'Movimentações'!$C$6:$C$3005,$B174,'Movimentações'!$B$6:$B$3005,"Devolução de venda"))</f>
        <v/>
      </c>
      <c r="T174" s="17">
        <f>IF($B174="","",SUMIFS('Movimentações'!$K$6:$K$3005,'Movimentações'!$C$6:$C$3005,$B174))</f>
        <v/>
      </c>
      <c r="U174" s="21">
        <f>IF(OR($B174="",N(S174)&lt;=0),"",IF(SUMIF($S$6:$S$505,"&gt;"&amp;S174)/SUM($S$6:$S$505)&lt;0.8,"A",IF(SUMIF($S$6:$S$505,"&gt;"&amp;S174)/SUM($S$6:$S$505)&lt;0.95,"B","C")))</f>
        <v/>
      </c>
    </row>
    <row r="175">
      <c r="A175" s="14" t="n"/>
      <c r="B175" s="14" t="n"/>
      <c r="C175" s="14" t="n"/>
      <c r="D175" s="15" t="n"/>
      <c r="E175" s="14" t="n"/>
      <c r="F175" s="14" t="n"/>
      <c r="G175" s="15" t="n"/>
      <c r="H175" s="16">
        <f>IF($B175="","",SUMIFS('Movimentações'!$D$6:$D$3005,'Movimentações'!$C$6:$C$3005,$B175,'Movimentações'!$B$6:$B$3005,"Compra"))</f>
        <v/>
      </c>
      <c r="I175" s="16">
        <f>IF($B175="","",SUMIFS('Movimentações'!$D$6:$D$3005,'Movimentações'!$C$6:$C$3005,$B175,'Movimentações'!$B$6:$B$3005,"Venda")-SUMIFS('Movimentações'!$D$6:$D$3005,'Movimentações'!$C$6:$C$3005,$B175,'Movimentações'!$B$6:$B$3005,"Devolução de venda"))</f>
        <v/>
      </c>
      <c r="J175" s="16">
        <f>IF($B175="","",SUMIFS('Movimentações'!$D$6:$D$3005,'Movimentações'!$C$6:$C$3005,$B175,'Movimentações'!$B$6:$B$3005,"Ajuste para mais")-SUMIFS('Movimentações'!$D$6:$D$3005,'Movimentações'!$C$6:$C$3005,$B175,'Movimentações'!$B$6:$B$3005,"Ajuste para menos"))</f>
        <v/>
      </c>
      <c r="K175" s="16">
        <f>IF($B175="","",N(F175)+H175-I175+J175)</f>
        <v/>
      </c>
      <c r="L175" s="17">
        <f>IF($B175="","",IF(N(F175)+H175=0,0,(N(F175)*N(G175)+SUMIFS('Movimentações'!$I$6:$I$3005,'Movimentações'!$C$6:$C$3005,$B175,'Movimentações'!$B$6:$B$3005,"Compra"))/(N(F175)+H175)))</f>
        <v/>
      </c>
      <c r="M175" s="17">
        <f>IF($B175="","",MAX(K175,0)*L175)</f>
        <v/>
      </c>
      <c r="N175" s="17">
        <f>IF(OR($B175="",N(D175)=0),"",D175-L175)</f>
        <v/>
      </c>
      <c r="O175" s="18">
        <f>IF(OR($B175="",N(D175)=0),"",(D175-L175)/D175)</f>
        <v/>
      </c>
      <c r="P175" s="19">
        <f>IF(OR($B175="",N(D175)=0,N(L175)=0),"",D175/L175)</f>
        <v/>
      </c>
      <c r="Q175" s="20">
        <f>IF($B175="","",SUMPRODUCT(MAX(('Movimentações'!$C$6:$C$3005=$B175)*('Movimentações'!$B$6:$B$3005="Venda")*'Movimentações'!$A$6:$A$3005)))</f>
        <v/>
      </c>
      <c r="R175" s="21">
        <f>IF($B175="","",IF(COUNTIF($B$6:$B$505,$B175)&gt;1,"Nome repetido",IF(K175&lt;=0,"Sem estoque",IF(K175&lt;=N(E175),"Repor",IF(TODAY()-MAX(Q175,SUMPRODUCT(MAX(('Movimentações'!$C$6:$C$3005=$B175)*('Movimentações'!$B$6:$B$3005="Compra")*'Movimentações'!$A$6:$A$3005)),'Comece aqui'!$C$6)&gt;60,"Parado","OK")))))</f>
        <v/>
      </c>
      <c r="S175" s="17">
        <f>IF($B175="","",SUMIFS('Movimentações'!$I$6:$I$3005,'Movimentações'!$C$6:$C$3005,$B175,'Movimentações'!$B$6:$B$3005,"Venda")-SUMIFS('Movimentações'!$I$6:$I$3005,'Movimentações'!$C$6:$C$3005,$B175,'Movimentações'!$B$6:$B$3005,"Devolução de venda"))</f>
        <v/>
      </c>
      <c r="T175" s="17">
        <f>IF($B175="","",SUMIFS('Movimentações'!$K$6:$K$3005,'Movimentações'!$C$6:$C$3005,$B175))</f>
        <v/>
      </c>
      <c r="U175" s="21">
        <f>IF(OR($B175="",N(S175)&lt;=0),"",IF(SUMIF($S$6:$S$505,"&gt;"&amp;S175)/SUM($S$6:$S$505)&lt;0.8,"A",IF(SUMIF($S$6:$S$505,"&gt;"&amp;S175)/SUM($S$6:$S$505)&lt;0.95,"B","C")))</f>
        <v/>
      </c>
    </row>
    <row r="176">
      <c r="A176" s="14" t="n"/>
      <c r="B176" s="14" t="n"/>
      <c r="C176" s="14" t="n"/>
      <c r="D176" s="15" t="n"/>
      <c r="E176" s="14" t="n"/>
      <c r="F176" s="14" t="n"/>
      <c r="G176" s="15" t="n"/>
      <c r="H176" s="16">
        <f>IF($B176="","",SUMIFS('Movimentações'!$D$6:$D$3005,'Movimentações'!$C$6:$C$3005,$B176,'Movimentações'!$B$6:$B$3005,"Compra"))</f>
        <v/>
      </c>
      <c r="I176" s="16">
        <f>IF($B176="","",SUMIFS('Movimentações'!$D$6:$D$3005,'Movimentações'!$C$6:$C$3005,$B176,'Movimentações'!$B$6:$B$3005,"Venda")-SUMIFS('Movimentações'!$D$6:$D$3005,'Movimentações'!$C$6:$C$3005,$B176,'Movimentações'!$B$6:$B$3005,"Devolução de venda"))</f>
        <v/>
      </c>
      <c r="J176" s="16">
        <f>IF($B176="","",SUMIFS('Movimentações'!$D$6:$D$3005,'Movimentações'!$C$6:$C$3005,$B176,'Movimentações'!$B$6:$B$3005,"Ajuste para mais")-SUMIFS('Movimentações'!$D$6:$D$3005,'Movimentações'!$C$6:$C$3005,$B176,'Movimentações'!$B$6:$B$3005,"Ajuste para menos"))</f>
        <v/>
      </c>
      <c r="K176" s="16">
        <f>IF($B176="","",N(F176)+H176-I176+J176)</f>
        <v/>
      </c>
      <c r="L176" s="17">
        <f>IF($B176="","",IF(N(F176)+H176=0,0,(N(F176)*N(G176)+SUMIFS('Movimentações'!$I$6:$I$3005,'Movimentações'!$C$6:$C$3005,$B176,'Movimentações'!$B$6:$B$3005,"Compra"))/(N(F176)+H176)))</f>
        <v/>
      </c>
      <c r="M176" s="17">
        <f>IF($B176="","",MAX(K176,0)*L176)</f>
        <v/>
      </c>
      <c r="N176" s="17">
        <f>IF(OR($B176="",N(D176)=0),"",D176-L176)</f>
        <v/>
      </c>
      <c r="O176" s="18">
        <f>IF(OR($B176="",N(D176)=0),"",(D176-L176)/D176)</f>
        <v/>
      </c>
      <c r="P176" s="19">
        <f>IF(OR($B176="",N(D176)=0,N(L176)=0),"",D176/L176)</f>
        <v/>
      </c>
      <c r="Q176" s="20">
        <f>IF($B176="","",SUMPRODUCT(MAX(('Movimentações'!$C$6:$C$3005=$B176)*('Movimentações'!$B$6:$B$3005="Venda")*'Movimentações'!$A$6:$A$3005)))</f>
        <v/>
      </c>
      <c r="R176" s="21">
        <f>IF($B176="","",IF(COUNTIF($B$6:$B$505,$B176)&gt;1,"Nome repetido",IF(K176&lt;=0,"Sem estoque",IF(K176&lt;=N(E176),"Repor",IF(TODAY()-MAX(Q176,SUMPRODUCT(MAX(('Movimentações'!$C$6:$C$3005=$B176)*('Movimentações'!$B$6:$B$3005="Compra")*'Movimentações'!$A$6:$A$3005)),'Comece aqui'!$C$6)&gt;60,"Parado","OK")))))</f>
        <v/>
      </c>
      <c r="S176" s="17">
        <f>IF($B176="","",SUMIFS('Movimentações'!$I$6:$I$3005,'Movimentações'!$C$6:$C$3005,$B176,'Movimentações'!$B$6:$B$3005,"Venda")-SUMIFS('Movimentações'!$I$6:$I$3005,'Movimentações'!$C$6:$C$3005,$B176,'Movimentações'!$B$6:$B$3005,"Devolução de venda"))</f>
        <v/>
      </c>
      <c r="T176" s="17">
        <f>IF($B176="","",SUMIFS('Movimentações'!$K$6:$K$3005,'Movimentações'!$C$6:$C$3005,$B176))</f>
        <v/>
      </c>
      <c r="U176" s="21">
        <f>IF(OR($B176="",N(S176)&lt;=0),"",IF(SUMIF($S$6:$S$505,"&gt;"&amp;S176)/SUM($S$6:$S$505)&lt;0.8,"A",IF(SUMIF($S$6:$S$505,"&gt;"&amp;S176)/SUM($S$6:$S$505)&lt;0.95,"B","C")))</f>
        <v/>
      </c>
    </row>
    <row r="177">
      <c r="A177" s="14" t="n"/>
      <c r="B177" s="14" t="n"/>
      <c r="C177" s="14" t="n"/>
      <c r="D177" s="15" t="n"/>
      <c r="E177" s="14" t="n"/>
      <c r="F177" s="14" t="n"/>
      <c r="G177" s="15" t="n"/>
      <c r="H177" s="16">
        <f>IF($B177="","",SUMIFS('Movimentações'!$D$6:$D$3005,'Movimentações'!$C$6:$C$3005,$B177,'Movimentações'!$B$6:$B$3005,"Compra"))</f>
        <v/>
      </c>
      <c r="I177" s="16">
        <f>IF($B177="","",SUMIFS('Movimentações'!$D$6:$D$3005,'Movimentações'!$C$6:$C$3005,$B177,'Movimentações'!$B$6:$B$3005,"Venda")-SUMIFS('Movimentações'!$D$6:$D$3005,'Movimentações'!$C$6:$C$3005,$B177,'Movimentações'!$B$6:$B$3005,"Devolução de venda"))</f>
        <v/>
      </c>
      <c r="J177" s="16">
        <f>IF($B177="","",SUMIFS('Movimentações'!$D$6:$D$3005,'Movimentações'!$C$6:$C$3005,$B177,'Movimentações'!$B$6:$B$3005,"Ajuste para mais")-SUMIFS('Movimentações'!$D$6:$D$3005,'Movimentações'!$C$6:$C$3005,$B177,'Movimentações'!$B$6:$B$3005,"Ajuste para menos"))</f>
        <v/>
      </c>
      <c r="K177" s="16">
        <f>IF($B177="","",N(F177)+H177-I177+J177)</f>
        <v/>
      </c>
      <c r="L177" s="17">
        <f>IF($B177="","",IF(N(F177)+H177=0,0,(N(F177)*N(G177)+SUMIFS('Movimentações'!$I$6:$I$3005,'Movimentações'!$C$6:$C$3005,$B177,'Movimentações'!$B$6:$B$3005,"Compra"))/(N(F177)+H177)))</f>
        <v/>
      </c>
      <c r="M177" s="17">
        <f>IF($B177="","",MAX(K177,0)*L177)</f>
        <v/>
      </c>
      <c r="N177" s="17">
        <f>IF(OR($B177="",N(D177)=0),"",D177-L177)</f>
        <v/>
      </c>
      <c r="O177" s="18">
        <f>IF(OR($B177="",N(D177)=0),"",(D177-L177)/D177)</f>
        <v/>
      </c>
      <c r="P177" s="19">
        <f>IF(OR($B177="",N(D177)=0,N(L177)=0),"",D177/L177)</f>
        <v/>
      </c>
      <c r="Q177" s="20">
        <f>IF($B177="","",SUMPRODUCT(MAX(('Movimentações'!$C$6:$C$3005=$B177)*('Movimentações'!$B$6:$B$3005="Venda")*'Movimentações'!$A$6:$A$3005)))</f>
        <v/>
      </c>
      <c r="R177" s="21">
        <f>IF($B177="","",IF(COUNTIF($B$6:$B$505,$B177)&gt;1,"Nome repetido",IF(K177&lt;=0,"Sem estoque",IF(K177&lt;=N(E177),"Repor",IF(TODAY()-MAX(Q177,SUMPRODUCT(MAX(('Movimentações'!$C$6:$C$3005=$B177)*('Movimentações'!$B$6:$B$3005="Compra")*'Movimentações'!$A$6:$A$3005)),'Comece aqui'!$C$6)&gt;60,"Parado","OK")))))</f>
        <v/>
      </c>
      <c r="S177" s="17">
        <f>IF($B177="","",SUMIFS('Movimentações'!$I$6:$I$3005,'Movimentações'!$C$6:$C$3005,$B177,'Movimentações'!$B$6:$B$3005,"Venda")-SUMIFS('Movimentações'!$I$6:$I$3005,'Movimentações'!$C$6:$C$3005,$B177,'Movimentações'!$B$6:$B$3005,"Devolução de venda"))</f>
        <v/>
      </c>
      <c r="T177" s="17">
        <f>IF($B177="","",SUMIFS('Movimentações'!$K$6:$K$3005,'Movimentações'!$C$6:$C$3005,$B177))</f>
        <v/>
      </c>
      <c r="U177" s="21">
        <f>IF(OR($B177="",N(S177)&lt;=0),"",IF(SUMIF($S$6:$S$505,"&gt;"&amp;S177)/SUM($S$6:$S$505)&lt;0.8,"A",IF(SUMIF($S$6:$S$505,"&gt;"&amp;S177)/SUM($S$6:$S$505)&lt;0.95,"B","C")))</f>
        <v/>
      </c>
    </row>
    <row r="178">
      <c r="A178" s="14" t="n"/>
      <c r="B178" s="14" t="n"/>
      <c r="C178" s="14" t="n"/>
      <c r="D178" s="15" t="n"/>
      <c r="E178" s="14" t="n"/>
      <c r="F178" s="14" t="n"/>
      <c r="G178" s="15" t="n"/>
      <c r="H178" s="16">
        <f>IF($B178="","",SUMIFS('Movimentações'!$D$6:$D$3005,'Movimentações'!$C$6:$C$3005,$B178,'Movimentações'!$B$6:$B$3005,"Compra"))</f>
        <v/>
      </c>
      <c r="I178" s="16">
        <f>IF($B178="","",SUMIFS('Movimentações'!$D$6:$D$3005,'Movimentações'!$C$6:$C$3005,$B178,'Movimentações'!$B$6:$B$3005,"Venda")-SUMIFS('Movimentações'!$D$6:$D$3005,'Movimentações'!$C$6:$C$3005,$B178,'Movimentações'!$B$6:$B$3005,"Devolução de venda"))</f>
        <v/>
      </c>
      <c r="J178" s="16">
        <f>IF($B178="","",SUMIFS('Movimentações'!$D$6:$D$3005,'Movimentações'!$C$6:$C$3005,$B178,'Movimentações'!$B$6:$B$3005,"Ajuste para mais")-SUMIFS('Movimentações'!$D$6:$D$3005,'Movimentações'!$C$6:$C$3005,$B178,'Movimentações'!$B$6:$B$3005,"Ajuste para menos"))</f>
        <v/>
      </c>
      <c r="K178" s="16">
        <f>IF($B178="","",N(F178)+H178-I178+J178)</f>
        <v/>
      </c>
      <c r="L178" s="17">
        <f>IF($B178="","",IF(N(F178)+H178=0,0,(N(F178)*N(G178)+SUMIFS('Movimentações'!$I$6:$I$3005,'Movimentações'!$C$6:$C$3005,$B178,'Movimentações'!$B$6:$B$3005,"Compra"))/(N(F178)+H178)))</f>
        <v/>
      </c>
      <c r="M178" s="17">
        <f>IF($B178="","",MAX(K178,0)*L178)</f>
        <v/>
      </c>
      <c r="N178" s="17">
        <f>IF(OR($B178="",N(D178)=0),"",D178-L178)</f>
        <v/>
      </c>
      <c r="O178" s="18">
        <f>IF(OR($B178="",N(D178)=0),"",(D178-L178)/D178)</f>
        <v/>
      </c>
      <c r="P178" s="19">
        <f>IF(OR($B178="",N(D178)=0,N(L178)=0),"",D178/L178)</f>
        <v/>
      </c>
      <c r="Q178" s="20">
        <f>IF($B178="","",SUMPRODUCT(MAX(('Movimentações'!$C$6:$C$3005=$B178)*('Movimentações'!$B$6:$B$3005="Venda")*'Movimentações'!$A$6:$A$3005)))</f>
        <v/>
      </c>
      <c r="R178" s="21">
        <f>IF($B178="","",IF(COUNTIF($B$6:$B$505,$B178)&gt;1,"Nome repetido",IF(K178&lt;=0,"Sem estoque",IF(K178&lt;=N(E178),"Repor",IF(TODAY()-MAX(Q178,SUMPRODUCT(MAX(('Movimentações'!$C$6:$C$3005=$B178)*('Movimentações'!$B$6:$B$3005="Compra")*'Movimentações'!$A$6:$A$3005)),'Comece aqui'!$C$6)&gt;60,"Parado","OK")))))</f>
        <v/>
      </c>
      <c r="S178" s="17">
        <f>IF($B178="","",SUMIFS('Movimentações'!$I$6:$I$3005,'Movimentações'!$C$6:$C$3005,$B178,'Movimentações'!$B$6:$B$3005,"Venda")-SUMIFS('Movimentações'!$I$6:$I$3005,'Movimentações'!$C$6:$C$3005,$B178,'Movimentações'!$B$6:$B$3005,"Devolução de venda"))</f>
        <v/>
      </c>
      <c r="T178" s="17">
        <f>IF($B178="","",SUMIFS('Movimentações'!$K$6:$K$3005,'Movimentações'!$C$6:$C$3005,$B178))</f>
        <v/>
      </c>
      <c r="U178" s="21">
        <f>IF(OR($B178="",N(S178)&lt;=0),"",IF(SUMIF($S$6:$S$505,"&gt;"&amp;S178)/SUM($S$6:$S$505)&lt;0.8,"A",IF(SUMIF($S$6:$S$505,"&gt;"&amp;S178)/SUM($S$6:$S$505)&lt;0.95,"B","C")))</f>
        <v/>
      </c>
    </row>
    <row r="179">
      <c r="A179" s="14" t="n"/>
      <c r="B179" s="14" t="n"/>
      <c r="C179" s="14" t="n"/>
      <c r="D179" s="15" t="n"/>
      <c r="E179" s="14" t="n"/>
      <c r="F179" s="14" t="n"/>
      <c r="G179" s="15" t="n"/>
      <c r="H179" s="16">
        <f>IF($B179="","",SUMIFS('Movimentações'!$D$6:$D$3005,'Movimentações'!$C$6:$C$3005,$B179,'Movimentações'!$B$6:$B$3005,"Compra"))</f>
        <v/>
      </c>
      <c r="I179" s="16">
        <f>IF($B179="","",SUMIFS('Movimentações'!$D$6:$D$3005,'Movimentações'!$C$6:$C$3005,$B179,'Movimentações'!$B$6:$B$3005,"Venda")-SUMIFS('Movimentações'!$D$6:$D$3005,'Movimentações'!$C$6:$C$3005,$B179,'Movimentações'!$B$6:$B$3005,"Devolução de venda"))</f>
        <v/>
      </c>
      <c r="J179" s="16">
        <f>IF($B179="","",SUMIFS('Movimentações'!$D$6:$D$3005,'Movimentações'!$C$6:$C$3005,$B179,'Movimentações'!$B$6:$B$3005,"Ajuste para mais")-SUMIFS('Movimentações'!$D$6:$D$3005,'Movimentações'!$C$6:$C$3005,$B179,'Movimentações'!$B$6:$B$3005,"Ajuste para menos"))</f>
        <v/>
      </c>
      <c r="K179" s="16">
        <f>IF($B179="","",N(F179)+H179-I179+J179)</f>
        <v/>
      </c>
      <c r="L179" s="17">
        <f>IF($B179="","",IF(N(F179)+H179=0,0,(N(F179)*N(G179)+SUMIFS('Movimentações'!$I$6:$I$3005,'Movimentações'!$C$6:$C$3005,$B179,'Movimentações'!$B$6:$B$3005,"Compra"))/(N(F179)+H179)))</f>
        <v/>
      </c>
      <c r="M179" s="17">
        <f>IF($B179="","",MAX(K179,0)*L179)</f>
        <v/>
      </c>
      <c r="N179" s="17">
        <f>IF(OR($B179="",N(D179)=0),"",D179-L179)</f>
        <v/>
      </c>
      <c r="O179" s="18">
        <f>IF(OR($B179="",N(D179)=0),"",(D179-L179)/D179)</f>
        <v/>
      </c>
      <c r="P179" s="19">
        <f>IF(OR($B179="",N(D179)=0,N(L179)=0),"",D179/L179)</f>
        <v/>
      </c>
      <c r="Q179" s="20">
        <f>IF($B179="","",SUMPRODUCT(MAX(('Movimentações'!$C$6:$C$3005=$B179)*('Movimentações'!$B$6:$B$3005="Venda")*'Movimentações'!$A$6:$A$3005)))</f>
        <v/>
      </c>
      <c r="R179" s="21">
        <f>IF($B179="","",IF(COUNTIF($B$6:$B$505,$B179)&gt;1,"Nome repetido",IF(K179&lt;=0,"Sem estoque",IF(K179&lt;=N(E179),"Repor",IF(TODAY()-MAX(Q179,SUMPRODUCT(MAX(('Movimentações'!$C$6:$C$3005=$B179)*('Movimentações'!$B$6:$B$3005="Compra")*'Movimentações'!$A$6:$A$3005)),'Comece aqui'!$C$6)&gt;60,"Parado","OK")))))</f>
        <v/>
      </c>
      <c r="S179" s="17">
        <f>IF($B179="","",SUMIFS('Movimentações'!$I$6:$I$3005,'Movimentações'!$C$6:$C$3005,$B179,'Movimentações'!$B$6:$B$3005,"Venda")-SUMIFS('Movimentações'!$I$6:$I$3005,'Movimentações'!$C$6:$C$3005,$B179,'Movimentações'!$B$6:$B$3005,"Devolução de venda"))</f>
        <v/>
      </c>
      <c r="T179" s="17">
        <f>IF($B179="","",SUMIFS('Movimentações'!$K$6:$K$3005,'Movimentações'!$C$6:$C$3005,$B179))</f>
        <v/>
      </c>
      <c r="U179" s="21">
        <f>IF(OR($B179="",N(S179)&lt;=0),"",IF(SUMIF($S$6:$S$505,"&gt;"&amp;S179)/SUM($S$6:$S$505)&lt;0.8,"A",IF(SUMIF($S$6:$S$505,"&gt;"&amp;S179)/SUM($S$6:$S$505)&lt;0.95,"B","C")))</f>
        <v/>
      </c>
    </row>
    <row r="180">
      <c r="A180" s="14" t="n"/>
      <c r="B180" s="14" t="n"/>
      <c r="C180" s="14" t="n"/>
      <c r="D180" s="15" t="n"/>
      <c r="E180" s="14" t="n"/>
      <c r="F180" s="14" t="n"/>
      <c r="G180" s="15" t="n"/>
      <c r="H180" s="16">
        <f>IF($B180="","",SUMIFS('Movimentações'!$D$6:$D$3005,'Movimentações'!$C$6:$C$3005,$B180,'Movimentações'!$B$6:$B$3005,"Compra"))</f>
        <v/>
      </c>
      <c r="I180" s="16">
        <f>IF($B180="","",SUMIFS('Movimentações'!$D$6:$D$3005,'Movimentações'!$C$6:$C$3005,$B180,'Movimentações'!$B$6:$B$3005,"Venda")-SUMIFS('Movimentações'!$D$6:$D$3005,'Movimentações'!$C$6:$C$3005,$B180,'Movimentações'!$B$6:$B$3005,"Devolução de venda"))</f>
        <v/>
      </c>
      <c r="J180" s="16">
        <f>IF($B180="","",SUMIFS('Movimentações'!$D$6:$D$3005,'Movimentações'!$C$6:$C$3005,$B180,'Movimentações'!$B$6:$B$3005,"Ajuste para mais")-SUMIFS('Movimentações'!$D$6:$D$3005,'Movimentações'!$C$6:$C$3005,$B180,'Movimentações'!$B$6:$B$3005,"Ajuste para menos"))</f>
        <v/>
      </c>
      <c r="K180" s="16">
        <f>IF($B180="","",N(F180)+H180-I180+J180)</f>
        <v/>
      </c>
      <c r="L180" s="17">
        <f>IF($B180="","",IF(N(F180)+H180=0,0,(N(F180)*N(G180)+SUMIFS('Movimentações'!$I$6:$I$3005,'Movimentações'!$C$6:$C$3005,$B180,'Movimentações'!$B$6:$B$3005,"Compra"))/(N(F180)+H180)))</f>
        <v/>
      </c>
      <c r="M180" s="17">
        <f>IF($B180="","",MAX(K180,0)*L180)</f>
        <v/>
      </c>
      <c r="N180" s="17">
        <f>IF(OR($B180="",N(D180)=0),"",D180-L180)</f>
        <v/>
      </c>
      <c r="O180" s="18">
        <f>IF(OR($B180="",N(D180)=0),"",(D180-L180)/D180)</f>
        <v/>
      </c>
      <c r="P180" s="19">
        <f>IF(OR($B180="",N(D180)=0,N(L180)=0),"",D180/L180)</f>
        <v/>
      </c>
      <c r="Q180" s="20">
        <f>IF($B180="","",SUMPRODUCT(MAX(('Movimentações'!$C$6:$C$3005=$B180)*('Movimentações'!$B$6:$B$3005="Venda")*'Movimentações'!$A$6:$A$3005)))</f>
        <v/>
      </c>
      <c r="R180" s="21">
        <f>IF($B180="","",IF(COUNTIF($B$6:$B$505,$B180)&gt;1,"Nome repetido",IF(K180&lt;=0,"Sem estoque",IF(K180&lt;=N(E180),"Repor",IF(TODAY()-MAX(Q180,SUMPRODUCT(MAX(('Movimentações'!$C$6:$C$3005=$B180)*('Movimentações'!$B$6:$B$3005="Compra")*'Movimentações'!$A$6:$A$3005)),'Comece aqui'!$C$6)&gt;60,"Parado","OK")))))</f>
        <v/>
      </c>
      <c r="S180" s="17">
        <f>IF($B180="","",SUMIFS('Movimentações'!$I$6:$I$3005,'Movimentações'!$C$6:$C$3005,$B180,'Movimentações'!$B$6:$B$3005,"Venda")-SUMIFS('Movimentações'!$I$6:$I$3005,'Movimentações'!$C$6:$C$3005,$B180,'Movimentações'!$B$6:$B$3005,"Devolução de venda"))</f>
        <v/>
      </c>
      <c r="T180" s="17">
        <f>IF($B180="","",SUMIFS('Movimentações'!$K$6:$K$3005,'Movimentações'!$C$6:$C$3005,$B180))</f>
        <v/>
      </c>
      <c r="U180" s="21">
        <f>IF(OR($B180="",N(S180)&lt;=0),"",IF(SUMIF($S$6:$S$505,"&gt;"&amp;S180)/SUM($S$6:$S$505)&lt;0.8,"A",IF(SUMIF($S$6:$S$505,"&gt;"&amp;S180)/SUM($S$6:$S$505)&lt;0.95,"B","C")))</f>
        <v/>
      </c>
    </row>
    <row r="181">
      <c r="A181" s="14" t="n"/>
      <c r="B181" s="14" t="n"/>
      <c r="C181" s="14" t="n"/>
      <c r="D181" s="15" t="n"/>
      <c r="E181" s="14" t="n"/>
      <c r="F181" s="14" t="n"/>
      <c r="G181" s="15" t="n"/>
      <c r="H181" s="16">
        <f>IF($B181="","",SUMIFS('Movimentações'!$D$6:$D$3005,'Movimentações'!$C$6:$C$3005,$B181,'Movimentações'!$B$6:$B$3005,"Compra"))</f>
        <v/>
      </c>
      <c r="I181" s="16">
        <f>IF($B181="","",SUMIFS('Movimentações'!$D$6:$D$3005,'Movimentações'!$C$6:$C$3005,$B181,'Movimentações'!$B$6:$B$3005,"Venda")-SUMIFS('Movimentações'!$D$6:$D$3005,'Movimentações'!$C$6:$C$3005,$B181,'Movimentações'!$B$6:$B$3005,"Devolução de venda"))</f>
        <v/>
      </c>
      <c r="J181" s="16">
        <f>IF($B181="","",SUMIFS('Movimentações'!$D$6:$D$3005,'Movimentações'!$C$6:$C$3005,$B181,'Movimentações'!$B$6:$B$3005,"Ajuste para mais")-SUMIFS('Movimentações'!$D$6:$D$3005,'Movimentações'!$C$6:$C$3005,$B181,'Movimentações'!$B$6:$B$3005,"Ajuste para menos"))</f>
        <v/>
      </c>
      <c r="K181" s="16">
        <f>IF($B181="","",N(F181)+H181-I181+J181)</f>
        <v/>
      </c>
      <c r="L181" s="17">
        <f>IF($B181="","",IF(N(F181)+H181=0,0,(N(F181)*N(G181)+SUMIFS('Movimentações'!$I$6:$I$3005,'Movimentações'!$C$6:$C$3005,$B181,'Movimentações'!$B$6:$B$3005,"Compra"))/(N(F181)+H181)))</f>
        <v/>
      </c>
      <c r="M181" s="17">
        <f>IF($B181="","",MAX(K181,0)*L181)</f>
        <v/>
      </c>
      <c r="N181" s="17">
        <f>IF(OR($B181="",N(D181)=0),"",D181-L181)</f>
        <v/>
      </c>
      <c r="O181" s="18">
        <f>IF(OR($B181="",N(D181)=0),"",(D181-L181)/D181)</f>
        <v/>
      </c>
      <c r="P181" s="19">
        <f>IF(OR($B181="",N(D181)=0,N(L181)=0),"",D181/L181)</f>
        <v/>
      </c>
      <c r="Q181" s="20">
        <f>IF($B181="","",SUMPRODUCT(MAX(('Movimentações'!$C$6:$C$3005=$B181)*('Movimentações'!$B$6:$B$3005="Venda")*'Movimentações'!$A$6:$A$3005)))</f>
        <v/>
      </c>
      <c r="R181" s="21">
        <f>IF($B181="","",IF(COUNTIF($B$6:$B$505,$B181)&gt;1,"Nome repetido",IF(K181&lt;=0,"Sem estoque",IF(K181&lt;=N(E181),"Repor",IF(TODAY()-MAX(Q181,SUMPRODUCT(MAX(('Movimentações'!$C$6:$C$3005=$B181)*('Movimentações'!$B$6:$B$3005="Compra")*'Movimentações'!$A$6:$A$3005)),'Comece aqui'!$C$6)&gt;60,"Parado","OK")))))</f>
        <v/>
      </c>
      <c r="S181" s="17">
        <f>IF($B181="","",SUMIFS('Movimentações'!$I$6:$I$3005,'Movimentações'!$C$6:$C$3005,$B181,'Movimentações'!$B$6:$B$3005,"Venda")-SUMIFS('Movimentações'!$I$6:$I$3005,'Movimentações'!$C$6:$C$3005,$B181,'Movimentações'!$B$6:$B$3005,"Devolução de venda"))</f>
        <v/>
      </c>
      <c r="T181" s="17">
        <f>IF($B181="","",SUMIFS('Movimentações'!$K$6:$K$3005,'Movimentações'!$C$6:$C$3005,$B181))</f>
        <v/>
      </c>
      <c r="U181" s="21">
        <f>IF(OR($B181="",N(S181)&lt;=0),"",IF(SUMIF($S$6:$S$505,"&gt;"&amp;S181)/SUM($S$6:$S$505)&lt;0.8,"A",IF(SUMIF($S$6:$S$505,"&gt;"&amp;S181)/SUM($S$6:$S$505)&lt;0.95,"B","C")))</f>
        <v/>
      </c>
    </row>
    <row r="182">
      <c r="A182" s="14" t="n"/>
      <c r="B182" s="14" t="n"/>
      <c r="C182" s="14" t="n"/>
      <c r="D182" s="15" t="n"/>
      <c r="E182" s="14" t="n"/>
      <c r="F182" s="14" t="n"/>
      <c r="G182" s="15" t="n"/>
      <c r="H182" s="16">
        <f>IF($B182="","",SUMIFS('Movimentações'!$D$6:$D$3005,'Movimentações'!$C$6:$C$3005,$B182,'Movimentações'!$B$6:$B$3005,"Compra"))</f>
        <v/>
      </c>
      <c r="I182" s="16">
        <f>IF($B182="","",SUMIFS('Movimentações'!$D$6:$D$3005,'Movimentações'!$C$6:$C$3005,$B182,'Movimentações'!$B$6:$B$3005,"Venda")-SUMIFS('Movimentações'!$D$6:$D$3005,'Movimentações'!$C$6:$C$3005,$B182,'Movimentações'!$B$6:$B$3005,"Devolução de venda"))</f>
        <v/>
      </c>
      <c r="J182" s="16">
        <f>IF($B182="","",SUMIFS('Movimentações'!$D$6:$D$3005,'Movimentações'!$C$6:$C$3005,$B182,'Movimentações'!$B$6:$B$3005,"Ajuste para mais")-SUMIFS('Movimentações'!$D$6:$D$3005,'Movimentações'!$C$6:$C$3005,$B182,'Movimentações'!$B$6:$B$3005,"Ajuste para menos"))</f>
        <v/>
      </c>
      <c r="K182" s="16">
        <f>IF($B182="","",N(F182)+H182-I182+J182)</f>
        <v/>
      </c>
      <c r="L182" s="17">
        <f>IF($B182="","",IF(N(F182)+H182=0,0,(N(F182)*N(G182)+SUMIFS('Movimentações'!$I$6:$I$3005,'Movimentações'!$C$6:$C$3005,$B182,'Movimentações'!$B$6:$B$3005,"Compra"))/(N(F182)+H182)))</f>
        <v/>
      </c>
      <c r="M182" s="17">
        <f>IF($B182="","",MAX(K182,0)*L182)</f>
        <v/>
      </c>
      <c r="N182" s="17">
        <f>IF(OR($B182="",N(D182)=0),"",D182-L182)</f>
        <v/>
      </c>
      <c r="O182" s="18">
        <f>IF(OR($B182="",N(D182)=0),"",(D182-L182)/D182)</f>
        <v/>
      </c>
      <c r="P182" s="19">
        <f>IF(OR($B182="",N(D182)=0,N(L182)=0),"",D182/L182)</f>
        <v/>
      </c>
      <c r="Q182" s="20">
        <f>IF($B182="","",SUMPRODUCT(MAX(('Movimentações'!$C$6:$C$3005=$B182)*('Movimentações'!$B$6:$B$3005="Venda")*'Movimentações'!$A$6:$A$3005)))</f>
        <v/>
      </c>
      <c r="R182" s="21">
        <f>IF($B182="","",IF(COUNTIF($B$6:$B$505,$B182)&gt;1,"Nome repetido",IF(K182&lt;=0,"Sem estoque",IF(K182&lt;=N(E182),"Repor",IF(TODAY()-MAX(Q182,SUMPRODUCT(MAX(('Movimentações'!$C$6:$C$3005=$B182)*('Movimentações'!$B$6:$B$3005="Compra")*'Movimentações'!$A$6:$A$3005)),'Comece aqui'!$C$6)&gt;60,"Parado","OK")))))</f>
        <v/>
      </c>
      <c r="S182" s="17">
        <f>IF($B182="","",SUMIFS('Movimentações'!$I$6:$I$3005,'Movimentações'!$C$6:$C$3005,$B182,'Movimentações'!$B$6:$B$3005,"Venda")-SUMIFS('Movimentações'!$I$6:$I$3005,'Movimentações'!$C$6:$C$3005,$B182,'Movimentações'!$B$6:$B$3005,"Devolução de venda"))</f>
        <v/>
      </c>
      <c r="T182" s="17">
        <f>IF($B182="","",SUMIFS('Movimentações'!$K$6:$K$3005,'Movimentações'!$C$6:$C$3005,$B182))</f>
        <v/>
      </c>
      <c r="U182" s="21">
        <f>IF(OR($B182="",N(S182)&lt;=0),"",IF(SUMIF($S$6:$S$505,"&gt;"&amp;S182)/SUM($S$6:$S$505)&lt;0.8,"A",IF(SUMIF($S$6:$S$505,"&gt;"&amp;S182)/SUM($S$6:$S$505)&lt;0.95,"B","C")))</f>
        <v/>
      </c>
    </row>
    <row r="183">
      <c r="A183" s="14" t="n"/>
      <c r="B183" s="14" t="n"/>
      <c r="C183" s="14" t="n"/>
      <c r="D183" s="15" t="n"/>
      <c r="E183" s="14" t="n"/>
      <c r="F183" s="14" t="n"/>
      <c r="G183" s="15" t="n"/>
      <c r="H183" s="16">
        <f>IF($B183="","",SUMIFS('Movimentações'!$D$6:$D$3005,'Movimentações'!$C$6:$C$3005,$B183,'Movimentações'!$B$6:$B$3005,"Compra"))</f>
        <v/>
      </c>
      <c r="I183" s="16">
        <f>IF($B183="","",SUMIFS('Movimentações'!$D$6:$D$3005,'Movimentações'!$C$6:$C$3005,$B183,'Movimentações'!$B$6:$B$3005,"Venda")-SUMIFS('Movimentações'!$D$6:$D$3005,'Movimentações'!$C$6:$C$3005,$B183,'Movimentações'!$B$6:$B$3005,"Devolução de venda"))</f>
        <v/>
      </c>
      <c r="J183" s="16">
        <f>IF($B183="","",SUMIFS('Movimentações'!$D$6:$D$3005,'Movimentações'!$C$6:$C$3005,$B183,'Movimentações'!$B$6:$B$3005,"Ajuste para mais")-SUMIFS('Movimentações'!$D$6:$D$3005,'Movimentações'!$C$6:$C$3005,$B183,'Movimentações'!$B$6:$B$3005,"Ajuste para menos"))</f>
        <v/>
      </c>
      <c r="K183" s="16">
        <f>IF($B183="","",N(F183)+H183-I183+J183)</f>
        <v/>
      </c>
      <c r="L183" s="17">
        <f>IF($B183="","",IF(N(F183)+H183=0,0,(N(F183)*N(G183)+SUMIFS('Movimentações'!$I$6:$I$3005,'Movimentações'!$C$6:$C$3005,$B183,'Movimentações'!$B$6:$B$3005,"Compra"))/(N(F183)+H183)))</f>
        <v/>
      </c>
      <c r="M183" s="17">
        <f>IF($B183="","",MAX(K183,0)*L183)</f>
        <v/>
      </c>
      <c r="N183" s="17">
        <f>IF(OR($B183="",N(D183)=0),"",D183-L183)</f>
        <v/>
      </c>
      <c r="O183" s="18">
        <f>IF(OR($B183="",N(D183)=0),"",(D183-L183)/D183)</f>
        <v/>
      </c>
      <c r="P183" s="19">
        <f>IF(OR($B183="",N(D183)=0,N(L183)=0),"",D183/L183)</f>
        <v/>
      </c>
      <c r="Q183" s="20">
        <f>IF($B183="","",SUMPRODUCT(MAX(('Movimentações'!$C$6:$C$3005=$B183)*('Movimentações'!$B$6:$B$3005="Venda")*'Movimentações'!$A$6:$A$3005)))</f>
        <v/>
      </c>
      <c r="R183" s="21">
        <f>IF($B183="","",IF(COUNTIF($B$6:$B$505,$B183)&gt;1,"Nome repetido",IF(K183&lt;=0,"Sem estoque",IF(K183&lt;=N(E183),"Repor",IF(TODAY()-MAX(Q183,SUMPRODUCT(MAX(('Movimentações'!$C$6:$C$3005=$B183)*('Movimentações'!$B$6:$B$3005="Compra")*'Movimentações'!$A$6:$A$3005)),'Comece aqui'!$C$6)&gt;60,"Parado","OK")))))</f>
        <v/>
      </c>
      <c r="S183" s="17">
        <f>IF($B183="","",SUMIFS('Movimentações'!$I$6:$I$3005,'Movimentações'!$C$6:$C$3005,$B183,'Movimentações'!$B$6:$B$3005,"Venda")-SUMIFS('Movimentações'!$I$6:$I$3005,'Movimentações'!$C$6:$C$3005,$B183,'Movimentações'!$B$6:$B$3005,"Devolução de venda"))</f>
        <v/>
      </c>
      <c r="T183" s="17">
        <f>IF($B183="","",SUMIFS('Movimentações'!$K$6:$K$3005,'Movimentações'!$C$6:$C$3005,$B183))</f>
        <v/>
      </c>
      <c r="U183" s="21">
        <f>IF(OR($B183="",N(S183)&lt;=0),"",IF(SUMIF($S$6:$S$505,"&gt;"&amp;S183)/SUM($S$6:$S$505)&lt;0.8,"A",IF(SUMIF($S$6:$S$505,"&gt;"&amp;S183)/SUM($S$6:$S$505)&lt;0.95,"B","C")))</f>
        <v/>
      </c>
    </row>
    <row r="184">
      <c r="A184" s="14" t="n"/>
      <c r="B184" s="14" t="n"/>
      <c r="C184" s="14" t="n"/>
      <c r="D184" s="15" t="n"/>
      <c r="E184" s="14" t="n"/>
      <c r="F184" s="14" t="n"/>
      <c r="G184" s="15" t="n"/>
      <c r="H184" s="16">
        <f>IF($B184="","",SUMIFS('Movimentações'!$D$6:$D$3005,'Movimentações'!$C$6:$C$3005,$B184,'Movimentações'!$B$6:$B$3005,"Compra"))</f>
        <v/>
      </c>
      <c r="I184" s="16">
        <f>IF($B184="","",SUMIFS('Movimentações'!$D$6:$D$3005,'Movimentações'!$C$6:$C$3005,$B184,'Movimentações'!$B$6:$B$3005,"Venda")-SUMIFS('Movimentações'!$D$6:$D$3005,'Movimentações'!$C$6:$C$3005,$B184,'Movimentações'!$B$6:$B$3005,"Devolução de venda"))</f>
        <v/>
      </c>
      <c r="J184" s="16">
        <f>IF($B184="","",SUMIFS('Movimentações'!$D$6:$D$3005,'Movimentações'!$C$6:$C$3005,$B184,'Movimentações'!$B$6:$B$3005,"Ajuste para mais")-SUMIFS('Movimentações'!$D$6:$D$3005,'Movimentações'!$C$6:$C$3005,$B184,'Movimentações'!$B$6:$B$3005,"Ajuste para menos"))</f>
        <v/>
      </c>
      <c r="K184" s="16">
        <f>IF($B184="","",N(F184)+H184-I184+J184)</f>
        <v/>
      </c>
      <c r="L184" s="17">
        <f>IF($B184="","",IF(N(F184)+H184=0,0,(N(F184)*N(G184)+SUMIFS('Movimentações'!$I$6:$I$3005,'Movimentações'!$C$6:$C$3005,$B184,'Movimentações'!$B$6:$B$3005,"Compra"))/(N(F184)+H184)))</f>
        <v/>
      </c>
      <c r="M184" s="17">
        <f>IF($B184="","",MAX(K184,0)*L184)</f>
        <v/>
      </c>
      <c r="N184" s="17">
        <f>IF(OR($B184="",N(D184)=0),"",D184-L184)</f>
        <v/>
      </c>
      <c r="O184" s="18">
        <f>IF(OR($B184="",N(D184)=0),"",(D184-L184)/D184)</f>
        <v/>
      </c>
      <c r="P184" s="19">
        <f>IF(OR($B184="",N(D184)=0,N(L184)=0),"",D184/L184)</f>
        <v/>
      </c>
      <c r="Q184" s="20">
        <f>IF($B184="","",SUMPRODUCT(MAX(('Movimentações'!$C$6:$C$3005=$B184)*('Movimentações'!$B$6:$B$3005="Venda")*'Movimentações'!$A$6:$A$3005)))</f>
        <v/>
      </c>
      <c r="R184" s="21">
        <f>IF($B184="","",IF(COUNTIF($B$6:$B$505,$B184)&gt;1,"Nome repetido",IF(K184&lt;=0,"Sem estoque",IF(K184&lt;=N(E184),"Repor",IF(TODAY()-MAX(Q184,SUMPRODUCT(MAX(('Movimentações'!$C$6:$C$3005=$B184)*('Movimentações'!$B$6:$B$3005="Compra")*'Movimentações'!$A$6:$A$3005)),'Comece aqui'!$C$6)&gt;60,"Parado","OK")))))</f>
        <v/>
      </c>
      <c r="S184" s="17">
        <f>IF($B184="","",SUMIFS('Movimentações'!$I$6:$I$3005,'Movimentações'!$C$6:$C$3005,$B184,'Movimentações'!$B$6:$B$3005,"Venda")-SUMIFS('Movimentações'!$I$6:$I$3005,'Movimentações'!$C$6:$C$3005,$B184,'Movimentações'!$B$6:$B$3005,"Devolução de venda"))</f>
        <v/>
      </c>
      <c r="T184" s="17">
        <f>IF($B184="","",SUMIFS('Movimentações'!$K$6:$K$3005,'Movimentações'!$C$6:$C$3005,$B184))</f>
        <v/>
      </c>
      <c r="U184" s="21">
        <f>IF(OR($B184="",N(S184)&lt;=0),"",IF(SUMIF($S$6:$S$505,"&gt;"&amp;S184)/SUM($S$6:$S$505)&lt;0.8,"A",IF(SUMIF($S$6:$S$505,"&gt;"&amp;S184)/SUM($S$6:$S$505)&lt;0.95,"B","C")))</f>
        <v/>
      </c>
    </row>
    <row r="185">
      <c r="A185" s="14" t="n"/>
      <c r="B185" s="14" t="n"/>
      <c r="C185" s="14" t="n"/>
      <c r="D185" s="15" t="n"/>
      <c r="E185" s="14" t="n"/>
      <c r="F185" s="14" t="n"/>
      <c r="G185" s="15" t="n"/>
      <c r="H185" s="16">
        <f>IF($B185="","",SUMIFS('Movimentações'!$D$6:$D$3005,'Movimentações'!$C$6:$C$3005,$B185,'Movimentações'!$B$6:$B$3005,"Compra"))</f>
        <v/>
      </c>
      <c r="I185" s="16">
        <f>IF($B185="","",SUMIFS('Movimentações'!$D$6:$D$3005,'Movimentações'!$C$6:$C$3005,$B185,'Movimentações'!$B$6:$B$3005,"Venda")-SUMIFS('Movimentações'!$D$6:$D$3005,'Movimentações'!$C$6:$C$3005,$B185,'Movimentações'!$B$6:$B$3005,"Devolução de venda"))</f>
        <v/>
      </c>
      <c r="J185" s="16">
        <f>IF($B185="","",SUMIFS('Movimentações'!$D$6:$D$3005,'Movimentações'!$C$6:$C$3005,$B185,'Movimentações'!$B$6:$B$3005,"Ajuste para mais")-SUMIFS('Movimentações'!$D$6:$D$3005,'Movimentações'!$C$6:$C$3005,$B185,'Movimentações'!$B$6:$B$3005,"Ajuste para menos"))</f>
        <v/>
      </c>
      <c r="K185" s="16">
        <f>IF($B185="","",N(F185)+H185-I185+J185)</f>
        <v/>
      </c>
      <c r="L185" s="17">
        <f>IF($B185="","",IF(N(F185)+H185=0,0,(N(F185)*N(G185)+SUMIFS('Movimentações'!$I$6:$I$3005,'Movimentações'!$C$6:$C$3005,$B185,'Movimentações'!$B$6:$B$3005,"Compra"))/(N(F185)+H185)))</f>
        <v/>
      </c>
      <c r="M185" s="17">
        <f>IF($B185="","",MAX(K185,0)*L185)</f>
        <v/>
      </c>
      <c r="N185" s="17">
        <f>IF(OR($B185="",N(D185)=0),"",D185-L185)</f>
        <v/>
      </c>
      <c r="O185" s="18">
        <f>IF(OR($B185="",N(D185)=0),"",(D185-L185)/D185)</f>
        <v/>
      </c>
      <c r="P185" s="19">
        <f>IF(OR($B185="",N(D185)=0,N(L185)=0),"",D185/L185)</f>
        <v/>
      </c>
      <c r="Q185" s="20">
        <f>IF($B185="","",SUMPRODUCT(MAX(('Movimentações'!$C$6:$C$3005=$B185)*('Movimentações'!$B$6:$B$3005="Venda")*'Movimentações'!$A$6:$A$3005)))</f>
        <v/>
      </c>
      <c r="R185" s="21">
        <f>IF($B185="","",IF(COUNTIF($B$6:$B$505,$B185)&gt;1,"Nome repetido",IF(K185&lt;=0,"Sem estoque",IF(K185&lt;=N(E185),"Repor",IF(TODAY()-MAX(Q185,SUMPRODUCT(MAX(('Movimentações'!$C$6:$C$3005=$B185)*('Movimentações'!$B$6:$B$3005="Compra")*'Movimentações'!$A$6:$A$3005)),'Comece aqui'!$C$6)&gt;60,"Parado","OK")))))</f>
        <v/>
      </c>
      <c r="S185" s="17">
        <f>IF($B185="","",SUMIFS('Movimentações'!$I$6:$I$3005,'Movimentações'!$C$6:$C$3005,$B185,'Movimentações'!$B$6:$B$3005,"Venda")-SUMIFS('Movimentações'!$I$6:$I$3005,'Movimentações'!$C$6:$C$3005,$B185,'Movimentações'!$B$6:$B$3005,"Devolução de venda"))</f>
        <v/>
      </c>
      <c r="T185" s="17">
        <f>IF($B185="","",SUMIFS('Movimentações'!$K$6:$K$3005,'Movimentações'!$C$6:$C$3005,$B185))</f>
        <v/>
      </c>
      <c r="U185" s="21">
        <f>IF(OR($B185="",N(S185)&lt;=0),"",IF(SUMIF($S$6:$S$505,"&gt;"&amp;S185)/SUM($S$6:$S$505)&lt;0.8,"A",IF(SUMIF($S$6:$S$505,"&gt;"&amp;S185)/SUM($S$6:$S$505)&lt;0.95,"B","C")))</f>
        <v/>
      </c>
    </row>
    <row r="186">
      <c r="A186" s="14" t="n"/>
      <c r="B186" s="14" t="n"/>
      <c r="C186" s="14" t="n"/>
      <c r="D186" s="15" t="n"/>
      <c r="E186" s="14" t="n"/>
      <c r="F186" s="14" t="n"/>
      <c r="G186" s="15" t="n"/>
      <c r="H186" s="16">
        <f>IF($B186="","",SUMIFS('Movimentações'!$D$6:$D$3005,'Movimentações'!$C$6:$C$3005,$B186,'Movimentações'!$B$6:$B$3005,"Compra"))</f>
        <v/>
      </c>
      <c r="I186" s="16">
        <f>IF($B186="","",SUMIFS('Movimentações'!$D$6:$D$3005,'Movimentações'!$C$6:$C$3005,$B186,'Movimentações'!$B$6:$B$3005,"Venda")-SUMIFS('Movimentações'!$D$6:$D$3005,'Movimentações'!$C$6:$C$3005,$B186,'Movimentações'!$B$6:$B$3005,"Devolução de venda"))</f>
        <v/>
      </c>
      <c r="J186" s="16">
        <f>IF($B186="","",SUMIFS('Movimentações'!$D$6:$D$3005,'Movimentações'!$C$6:$C$3005,$B186,'Movimentações'!$B$6:$B$3005,"Ajuste para mais")-SUMIFS('Movimentações'!$D$6:$D$3005,'Movimentações'!$C$6:$C$3005,$B186,'Movimentações'!$B$6:$B$3005,"Ajuste para menos"))</f>
        <v/>
      </c>
      <c r="K186" s="16">
        <f>IF($B186="","",N(F186)+H186-I186+J186)</f>
        <v/>
      </c>
      <c r="L186" s="17">
        <f>IF($B186="","",IF(N(F186)+H186=0,0,(N(F186)*N(G186)+SUMIFS('Movimentações'!$I$6:$I$3005,'Movimentações'!$C$6:$C$3005,$B186,'Movimentações'!$B$6:$B$3005,"Compra"))/(N(F186)+H186)))</f>
        <v/>
      </c>
      <c r="M186" s="17">
        <f>IF($B186="","",MAX(K186,0)*L186)</f>
        <v/>
      </c>
      <c r="N186" s="17">
        <f>IF(OR($B186="",N(D186)=0),"",D186-L186)</f>
        <v/>
      </c>
      <c r="O186" s="18">
        <f>IF(OR($B186="",N(D186)=0),"",(D186-L186)/D186)</f>
        <v/>
      </c>
      <c r="P186" s="19">
        <f>IF(OR($B186="",N(D186)=0,N(L186)=0),"",D186/L186)</f>
        <v/>
      </c>
      <c r="Q186" s="20">
        <f>IF($B186="","",SUMPRODUCT(MAX(('Movimentações'!$C$6:$C$3005=$B186)*('Movimentações'!$B$6:$B$3005="Venda")*'Movimentações'!$A$6:$A$3005)))</f>
        <v/>
      </c>
      <c r="R186" s="21">
        <f>IF($B186="","",IF(COUNTIF($B$6:$B$505,$B186)&gt;1,"Nome repetido",IF(K186&lt;=0,"Sem estoque",IF(K186&lt;=N(E186),"Repor",IF(TODAY()-MAX(Q186,SUMPRODUCT(MAX(('Movimentações'!$C$6:$C$3005=$B186)*('Movimentações'!$B$6:$B$3005="Compra")*'Movimentações'!$A$6:$A$3005)),'Comece aqui'!$C$6)&gt;60,"Parado","OK")))))</f>
        <v/>
      </c>
      <c r="S186" s="17">
        <f>IF($B186="","",SUMIFS('Movimentações'!$I$6:$I$3005,'Movimentações'!$C$6:$C$3005,$B186,'Movimentações'!$B$6:$B$3005,"Venda")-SUMIFS('Movimentações'!$I$6:$I$3005,'Movimentações'!$C$6:$C$3005,$B186,'Movimentações'!$B$6:$B$3005,"Devolução de venda"))</f>
        <v/>
      </c>
      <c r="T186" s="17">
        <f>IF($B186="","",SUMIFS('Movimentações'!$K$6:$K$3005,'Movimentações'!$C$6:$C$3005,$B186))</f>
        <v/>
      </c>
      <c r="U186" s="21">
        <f>IF(OR($B186="",N(S186)&lt;=0),"",IF(SUMIF($S$6:$S$505,"&gt;"&amp;S186)/SUM($S$6:$S$505)&lt;0.8,"A",IF(SUMIF($S$6:$S$505,"&gt;"&amp;S186)/SUM($S$6:$S$505)&lt;0.95,"B","C")))</f>
        <v/>
      </c>
    </row>
    <row r="187">
      <c r="A187" s="14" t="n"/>
      <c r="B187" s="14" t="n"/>
      <c r="C187" s="14" t="n"/>
      <c r="D187" s="15" t="n"/>
      <c r="E187" s="14" t="n"/>
      <c r="F187" s="14" t="n"/>
      <c r="G187" s="15" t="n"/>
      <c r="H187" s="16">
        <f>IF($B187="","",SUMIFS('Movimentações'!$D$6:$D$3005,'Movimentações'!$C$6:$C$3005,$B187,'Movimentações'!$B$6:$B$3005,"Compra"))</f>
        <v/>
      </c>
      <c r="I187" s="16">
        <f>IF($B187="","",SUMIFS('Movimentações'!$D$6:$D$3005,'Movimentações'!$C$6:$C$3005,$B187,'Movimentações'!$B$6:$B$3005,"Venda")-SUMIFS('Movimentações'!$D$6:$D$3005,'Movimentações'!$C$6:$C$3005,$B187,'Movimentações'!$B$6:$B$3005,"Devolução de venda"))</f>
        <v/>
      </c>
      <c r="J187" s="16">
        <f>IF($B187="","",SUMIFS('Movimentações'!$D$6:$D$3005,'Movimentações'!$C$6:$C$3005,$B187,'Movimentações'!$B$6:$B$3005,"Ajuste para mais")-SUMIFS('Movimentações'!$D$6:$D$3005,'Movimentações'!$C$6:$C$3005,$B187,'Movimentações'!$B$6:$B$3005,"Ajuste para menos"))</f>
        <v/>
      </c>
      <c r="K187" s="16">
        <f>IF($B187="","",N(F187)+H187-I187+J187)</f>
        <v/>
      </c>
      <c r="L187" s="17">
        <f>IF($B187="","",IF(N(F187)+H187=0,0,(N(F187)*N(G187)+SUMIFS('Movimentações'!$I$6:$I$3005,'Movimentações'!$C$6:$C$3005,$B187,'Movimentações'!$B$6:$B$3005,"Compra"))/(N(F187)+H187)))</f>
        <v/>
      </c>
      <c r="M187" s="17">
        <f>IF($B187="","",MAX(K187,0)*L187)</f>
        <v/>
      </c>
      <c r="N187" s="17">
        <f>IF(OR($B187="",N(D187)=0),"",D187-L187)</f>
        <v/>
      </c>
      <c r="O187" s="18">
        <f>IF(OR($B187="",N(D187)=0),"",(D187-L187)/D187)</f>
        <v/>
      </c>
      <c r="P187" s="19">
        <f>IF(OR($B187="",N(D187)=0,N(L187)=0),"",D187/L187)</f>
        <v/>
      </c>
      <c r="Q187" s="20">
        <f>IF($B187="","",SUMPRODUCT(MAX(('Movimentações'!$C$6:$C$3005=$B187)*('Movimentações'!$B$6:$B$3005="Venda")*'Movimentações'!$A$6:$A$3005)))</f>
        <v/>
      </c>
      <c r="R187" s="21">
        <f>IF($B187="","",IF(COUNTIF($B$6:$B$505,$B187)&gt;1,"Nome repetido",IF(K187&lt;=0,"Sem estoque",IF(K187&lt;=N(E187),"Repor",IF(TODAY()-MAX(Q187,SUMPRODUCT(MAX(('Movimentações'!$C$6:$C$3005=$B187)*('Movimentações'!$B$6:$B$3005="Compra")*'Movimentações'!$A$6:$A$3005)),'Comece aqui'!$C$6)&gt;60,"Parado","OK")))))</f>
        <v/>
      </c>
      <c r="S187" s="17">
        <f>IF($B187="","",SUMIFS('Movimentações'!$I$6:$I$3005,'Movimentações'!$C$6:$C$3005,$B187,'Movimentações'!$B$6:$B$3005,"Venda")-SUMIFS('Movimentações'!$I$6:$I$3005,'Movimentações'!$C$6:$C$3005,$B187,'Movimentações'!$B$6:$B$3005,"Devolução de venda"))</f>
        <v/>
      </c>
      <c r="T187" s="17">
        <f>IF($B187="","",SUMIFS('Movimentações'!$K$6:$K$3005,'Movimentações'!$C$6:$C$3005,$B187))</f>
        <v/>
      </c>
      <c r="U187" s="21">
        <f>IF(OR($B187="",N(S187)&lt;=0),"",IF(SUMIF($S$6:$S$505,"&gt;"&amp;S187)/SUM($S$6:$S$505)&lt;0.8,"A",IF(SUMIF($S$6:$S$505,"&gt;"&amp;S187)/SUM($S$6:$S$505)&lt;0.95,"B","C")))</f>
        <v/>
      </c>
    </row>
    <row r="188">
      <c r="A188" s="14" t="n"/>
      <c r="B188" s="14" t="n"/>
      <c r="C188" s="14" t="n"/>
      <c r="D188" s="15" t="n"/>
      <c r="E188" s="14" t="n"/>
      <c r="F188" s="14" t="n"/>
      <c r="G188" s="15" t="n"/>
      <c r="H188" s="16">
        <f>IF($B188="","",SUMIFS('Movimentações'!$D$6:$D$3005,'Movimentações'!$C$6:$C$3005,$B188,'Movimentações'!$B$6:$B$3005,"Compra"))</f>
        <v/>
      </c>
      <c r="I188" s="16">
        <f>IF($B188="","",SUMIFS('Movimentações'!$D$6:$D$3005,'Movimentações'!$C$6:$C$3005,$B188,'Movimentações'!$B$6:$B$3005,"Venda")-SUMIFS('Movimentações'!$D$6:$D$3005,'Movimentações'!$C$6:$C$3005,$B188,'Movimentações'!$B$6:$B$3005,"Devolução de venda"))</f>
        <v/>
      </c>
      <c r="J188" s="16">
        <f>IF($B188="","",SUMIFS('Movimentações'!$D$6:$D$3005,'Movimentações'!$C$6:$C$3005,$B188,'Movimentações'!$B$6:$B$3005,"Ajuste para mais")-SUMIFS('Movimentações'!$D$6:$D$3005,'Movimentações'!$C$6:$C$3005,$B188,'Movimentações'!$B$6:$B$3005,"Ajuste para menos"))</f>
        <v/>
      </c>
      <c r="K188" s="16">
        <f>IF($B188="","",N(F188)+H188-I188+J188)</f>
        <v/>
      </c>
      <c r="L188" s="17">
        <f>IF($B188="","",IF(N(F188)+H188=0,0,(N(F188)*N(G188)+SUMIFS('Movimentações'!$I$6:$I$3005,'Movimentações'!$C$6:$C$3005,$B188,'Movimentações'!$B$6:$B$3005,"Compra"))/(N(F188)+H188)))</f>
        <v/>
      </c>
      <c r="M188" s="17">
        <f>IF($B188="","",MAX(K188,0)*L188)</f>
        <v/>
      </c>
      <c r="N188" s="17">
        <f>IF(OR($B188="",N(D188)=0),"",D188-L188)</f>
        <v/>
      </c>
      <c r="O188" s="18">
        <f>IF(OR($B188="",N(D188)=0),"",(D188-L188)/D188)</f>
        <v/>
      </c>
      <c r="P188" s="19">
        <f>IF(OR($B188="",N(D188)=0,N(L188)=0),"",D188/L188)</f>
        <v/>
      </c>
      <c r="Q188" s="20">
        <f>IF($B188="","",SUMPRODUCT(MAX(('Movimentações'!$C$6:$C$3005=$B188)*('Movimentações'!$B$6:$B$3005="Venda")*'Movimentações'!$A$6:$A$3005)))</f>
        <v/>
      </c>
      <c r="R188" s="21">
        <f>IF($B188="","",IF(COUNTIF($B$6:$B$505,$B188)&gt;1,"Nome repetido",IF(K188&lt;=0,"Sem estoque",IF(K188&lt;=N(E188),"Repor",IF(TODAY()-MAX(Q188,SUMPRODUCT(MAX(('Movimentações'!$C$6:$C$3005=$B188)*('Movimentações'!$B$6:$B$3005="Compra")*'Movimentações'!$A$6:$A$3005)),'Comece aqui'!$C$6)&gt;60,"Parado","OK")))))</f>
        <v/>
      </c>
      <c r="S188" s="17">
        <f>IF($B188="","",SUMIFS('Movimentações'!$I$6:$I$3005,'Movimentações'!$C$6:$C$3005,$B188,'Movimentações'!$B$6:$B$3005,"Venda")-SUMIFS('Movimentações'!$I$6:$I$3005,'Movimentações'!$C$6:$C$3005,$B188,'Movimentações'!$B$6:$B$3005,"Devolução de venda"))</f>
        <v/>
      </c>
      <c r="T188" s="17">
        <f>IF($B188="","",SUMIFS('Movimentações'!$K$6:$K$3005,'Movimentações'!$C$6:$C$3005,$B188))</f>
        <v/>
      </c>
      <c r="U188" s="21">
        <f>IF(OR($B188="",N(S188)&lt;=0),"",IF(SUMIF($S$6:$S$505,"&gt;"&amp;S188)/SUM($S$6:$S$505)&lt;0.8,"A",IF(SUMIF($S$6:$S$505,"&gt;"&amp;S188)/SUM($S$6:$S$505)&lt;0.95,"B","C")))</f>
        <v/>
      </c>
    </row>
    <row r="189">
      <c r="A189" s="14" t="n"/>
      <c r="B189" s="14" t="n"/>
      <c r="C189" s="14" t="n"/>
      <c r="D189" s="15" t="n"/>
      <c r="E189" s="14" t="n"/>
      <c r="F189" s="14" t="n"/>
      <c r="G189" s="15" t="n"/>
      <c r="H189" s="16">
        <f>IF($B189="","",SUMIFS('Movimentações'!$D$6:$D$3005,'Movimentações'!$C$6:$C$3005,$B189,'Movimentações'!$B$6:$B$3005,"Compra"))</f>
        <v/>
      </c>
      <c r="I189" s="16">
        <f>IF($B189="","",SUMIFS('Movimentações'!$D$6:$D$3005,'Movimentações'!$C$6:$C$3005,$B189,'Movimentações'!$B$6:$B$3005,"Venda")-SUMIFS('Movimentações'!$D$6:$D$3005,'Movimentações'!$C$6:$C$3005,$B189,'Movimentações'!$B$6:$B$3005,"Devolução de venda"))</f>
        <v/>
      </c>
      <c r="J189" s="16">
        <f>IF($B189="","",SUMIFS('Movimentações'!$D$6:$D$3005,'Movimentações'!$C$6:$C$3005,$B189,'Movimentações'!$B$6:$B$3005,"Ajuste para mais")-SUMIFS('Movimentações'!$D$6:$D$3005,'Movimentações'!$C$6:$C$3005,$B189,'Movimentações'!$B$6:$B$3005,"Ajuste para menos"))</f>
        <v/>
      </c>
      <c r="K189" s="16">
        <f>IF($B189="","",N(F189)+H189-I189+J189)</f>
        <v/>
      </c>
      <c r="L189" s="17">
        <f>IF($B189="","",IF(N(F189)+H189=0,0,(N(F189)*N(G189)+SUMIFS('Movimentações'!$I$6:$I$3005,'Movimentações'!$C$6:$C$3005,$B189,'Movimentações'!$B$6:$B$3005,"Compra"))/(N(F189)+H189)))</f>
        <v/>
      </c>
      <c r="M189" s="17">
        <f>IF($B189="","",MAX(K189,0)*L189)</f>
        <v/>
      </c>
      <c r="N189" s="17">
        <f>IF(OR($B189="",N(D189)=0),"",D189-L189)</f>
        <v/>
      </c>
      <c r="O189" s="18">
        <f>IF(OR($B189="",N(D189)=0),"",(D189-L189)/D189)</f>
        <v/>
      </c>
      <c r="P189" s="19">
        <f>IF(OR($B189="",N(D189)=0,N(L189)=0),"",D189/L189)</f>
        <v/>
      </c>
      <c r="Q189" s="20">
        <f>IF($B189="","",SUMPRODUCT(MAX(('Movimentações'!$C$6:$C$3005=$B189)*('Movimentações'!$B$6:$B$3005="Venda")*'Movimentações'!$A$6:$A$3005)))</f>
        <v/>
      </c>
      <c r="R189" s="21">
        <f>IF($B189="","",IF(COUNTIF($B$6:$B$505,$B189)&gt;1,"Nome repetido",IF(K189&lt;=0,"Sem estoque",IF(K189&lt;=N(E189),"Repor",IF(TODAY()-MAX(Q189,SUMPRODUCT(MAX(('Movimentações'!$C$6:$C$3005=$B189)*('Movimentações'!$B$6:$B$3005="Compra")*'Movimentações'!$A$6:$A$3005)),'Comece aqui'!$C$6)&gt;60,"Parado","OK")))))</f>
        <v/>
      </c>
      <c r="S189" s="17">
        <f>IF($B189="","",SUMIFS('Movimentações'!$I$6:$I$3005,'Movimentações'!$C$6:$C$3005,$B189,'Movimentações'!$B$6:$B$3005,"Venda")-SUMIFS('Movimentações'!$I$6:$I$3005,'Movimentações'!$C$6:$C$3005,$B189,'Movimentações'!$B$6:$B$3005,"Devolução de venda"))</f>
        <v/>
      </c>
      <c r="T189" s="17">
        <f>IF($B189="","",SUMIFS('Movimentações'!$K$6:$K$3005,'Movimentações'!$C$6:$C$3005,$B189))</f>
        <v/>
      </c>
      <c r="U189" s="21">
        <f>IF(OR($B189="",N(S189)&lt;=0),"",IF(SUMIF($S$6:$S$505,"&gt;"&amp;S189)/SUM($S$6:$S$505)&lt;0.8,"A",IF(SUMIF($S$6:$S$505,"&gt;"&amp;S189)/SUM($S$6:$S$505)&lt;0.95,"B","C")))</f>
        <v/>
      </c>
    </row>
    <row r="190">
      <c r="A190" s="14" t="n"/>
      <c r="B190" s="14" t="n"/>
      <c r="C190" s="14" t="n"/>
      <c r="D190" s="15" t="n"/>
      <c r="E190" s="14" t="n"/>
      <c r="F190" s="14" t="n"/>
      <c r="G190" s="15" t="n"/>
      <c r="H190" s="16">
        <f>IF($B190="","",SUMIFS('Movimentações'!$D$6:$D$3005,'Movimentações'!$C$6:$C$3005,$B190,'Movimentações'!$B$6:$B$3005,"Compra"))</f>
        <v/>
      </c>
      <c r="I190" s="16">
        <f>IF($B190="","",SUMIFS('Movimentações'!$D$6:$D$3005,'Movimentações'!$C$6:$C$3005,$B190,'Movimentações'!$B$6:$B$3005,"Venda")-SUMIFS('Movimentações'!$D$6:$D$3005,'Movimentações'!$C$6:$C$3005,$B190,'Movimentações'!$B$6:$B$3005,"Devolução de venda"))</f>
        <v/>
      </c>
      <c r="J190" s="16">
        <f>IF($B190="","",SUMIFS('Movimentações'!$D$6:$D$3005,'Movimentações'!$C$6:$C$3005,$B190,'Movimentações'!$B$6:$B$3005,"Ajuste para mais")-SUMIFS('Movimentações'!$D$6:$D$3005,'Movimentações'!$C$6:$C$3005,$B190,'Movimentações'!$B$6:$B$3005,"Ajuste para menos"))</f>
        <v/>
      </c>
      <c r="K190" s="16">
        <f>IF($B190="","",N(F190)+H190-I190+J190)</f>
        <v/>
      </c>
      <c r="L190" s="17">
        <f>IF($B190="","",IF(N(F190)+H190=0,0,(N(F190)*N(G190)+SUMIFS('Movimentações'!$I$6:$I$3005,'Movimentações'!$C$6:$C$3005,$B190,'Movimentações'!$B$6:$B$3005,"Compra"))/(N(F190)+H190)))</f>
        <v/>
      </c>
      <c r="M190" s="17">
        <f>IF($B190="","",MAX(K190,0)*L190)</f>
        <v/>
      </c>
      <c r="N190" s="17">
        <f>IF(OR($B190="",N(D190)=0),"",D190-L190)</f>
        <v/>
      </c>
      <c r="O190" s="18">
        <f>IF(OR($B190="",N(D190)=0),"",(D190-L190)/D190)</f>
        <v/>
      </c>
      <c r="P190" s="19">
        <f>IF(OR($B190="",N(D190)=0,N(L190)=0),"",D190/L190)</f>
        <v/>
      </c>
      <c r="Q190" s="20">
        <f>IF($B190="","",SUMPRODUCT(MAX(('Movimentações'!$C$6:$C$3005=$B190)*('Movimentações'!$B$6:$B$3005="Venda")*'Movimentações'!$A$6:$A$3005)))</f>
        <v/>
      </c>
      <c r="R190" s="21">
        <f>IF($B190="","",IF(COUNTIF($B$6:$B$505,$B190)&gt;1,"Nome repetido",IF(K190&lt;=0,"Sem estoque",IF(K190&lt;=N(E190),"Repor",IF(TODAY()-MAX(Q190,SUMPRODUCT(MAX(('Movimentações'!$C$6:$C$3005=$B190)*('Movimentações'!$B$6:$B$3005="Compra")*'Movimentações'!$A$6:$A$3005)),'Comece aqui'!$C$6)&gt;60,"Parado","OK")))))</f>
        <v/>
      </c>
      <c r="S190" s="17">
        <f>IF($B190="","",SUMIFS('Movimentações'!$I$6:$I$3005,'Movimentações'!$C$6:$C$3005,$B190,'Movimentações'!$B$6:$B$3005,"Venda")-SUMIFS('Movimentações'!$I$6:$I$3005,'Movimentações'!$C$6:$C$3005,$B190,'Movimentações'!$B$6:$B$3005,"Devolução de venda"))</f>
        <v/>
      </c>
      <c r="T190" s="17">
        <f>IF($B190="","",SUMIFS('Movimentações'!$K$6:$K$3005,'Movimentações'!$C$6:$C$3005,$B190))</f>
        <v/>
      </c>
      <c r="U190" s="21">
        <f>IF(OR($B190="",N(S190)&lt;=0),"",IF(SUMIF($S$6:$S$505,"&gt;"&amp;S190)/SUM($S$6:$S$505)&lt;0.8,"A",IF(SUMIF($S$6:$S$505,"&gt;"&amp;S190)/SUM($S$6:$S$505)&lt;0.95,"B","C")))</f>
        <v/>
      </c>
    </row>
    <row r="191">
      <c r="A191" s="14" t="n"/>
      <c r="B191" s="14" t="n"/>
      <c r="C191" s="14" t="n"/>
      <c r="D191" s="15" t="n"/>
      <c r="E191" s="14" t="n"/>
      <c r="F191" s="14" t="n"/>
      <c r="G191" s="15" t="n"/>
      <c r="H191" s="16">
        <f>IF($B191="","",SUMIFS('Movimentações'!$D$6:$D$3005,'Movimentações'!$C$6:$C$3005,$B191,'Movimentações'!$B$6:$B$3005,"Compra"))</f>
        <v/>
      </c>
      <c r="I191" s="16">
        <f>IF($B191="","",SUMIFS('Movimentações'!$D$6:$D$3005,'Movimentações'!$C$6:$C$3005,$B191,'Movimentações'!$B$6:$B$3005,"Venda")-SUMIFS('Movimentações'!$D$6:$D$3005,'Movimentações'!$C$6:$C$3005,$B191,'Movimentações'!$B$6:$B$3005,"Devolução de venda"))</f>
        <v/>
      </c>
      <c r="J191" s="16">
        <f>IF($B191="","",SUMIFS('Movimentações'!$D$6:$D$3005,'Movimentações'!$C$6:$C$3005,$B191,'Movimentações'!$B$6:$B$3005,"Ajuste para mais")-SUMIFS('Movimentações'!$D$6:$D$3005,'Movimentações'!$C$6:$C$3005,$B191,'Movimentações'!$B$6:$B$3005,"Ajuste para menos"))</f>
        <v/>
      </c>
      <c r="K191" s="16">
        <f>IF($B191="","",N(F191)+H191-I191+J191)</f>
        <v/>
      </c>
      <c r="L191" s="17">
        <f>IF($B191="","",IF(N(F191)+H191=0,0,(N(F191)*N(G191)+SUMIFS('Movimentações'!$I$6:$I$3005,'Movimentações'!$C$6:$C$3005,$B191,'Movimentações'!$B$6:$B$3005,"Compra"))/(N(F191)+H191)))</f>
        <v/>
      </c>
      <c r="M191" s="17">
        <f>IF($B191="","",MAX(K191,0)*L191)</f>
        <v/>
      </c>
      <c r="N191" s="17">
        <f>IF(OR($B191="",N(D191)=0),"",D191-L191)</f>
        <v/>
      </c>
      <c r="O191" s="18">
        <f>IF(OR($B191="",N(D191)=0),"",(D191-L191)/D191)</f>
        <v/>
      </c>
      <c r="P191" s="19">
        <f>IF(OR($B191="",N(D191)=0,N(L191)=0),"",D191/L191)</f>
        <v/>
      </c>
      <c r="Q191" s="20">
        <f>IF($B191="","",SUMPRODUCT(MAX(('Movimentações'!$C$6:$C$3005=$B191)*('Movimentações'!$B$6:$B$3005="Venda")*'Movimentações'!$A$6:$A$3005)))</f>
        <v/>
      </c>
      <c r="R191" s="21">
        <f>IF($B191="","",IF(COUNTIF($B$6:$B$505,$B191)&gt;1,"Nome repetido",IF(K191&lt;=0,"Sem estoque",IF(K191&lt;=N(E191),"Repor",IF(TODAY()-MAX(Q191,SUMPRODUCT(MAX(('Movimentações'!$C$6:$C$3005=$B191)*('Movimentações'!$B$6:$B$3005="Compra")*'Movimentações'!$A$6:$A$3005)),'Comece aqui'!$C$6)&gt;60,"Parado","OK")))))</f>
        <v/>
      </c>
      <c r="S191" s="17">
        <f>IF($B191="","",SUMIFS('Movimentações'!$I$6:$I$3005,'Movimentações'!$C$6:$C$3005,$B191,'Movimentações'!$B$6:$B$3005,"Venda")-SUMIFS('Movimentações'!$I$6:$I$3005,'Movimentações'!$C$6:$C$3005,$B191,'Movimentações'!$B$6:$B$3005,"Devolução de venda"))</f>
        <v/>
      </c>
      <c r="T191" s="17">
        <f>IF($B191="","",SUMIFS('Movimentações'!$K$6:$K$3005,'Movimentações'!$C$6:$C$3005,$B191))</f>
        <v/>
      </c>
      <c r="U191" s="21">
        <f>IF(OR($B191="",N(S191)&lt;=0),"",IF(SUMIF($S$6:$S$505,"&gt;"&amp;S191)/SUM($S$6:$S$505)&lt;0.8,"A",IF(SUMIF($S$6:$S$505,"&gt;"&amp;S191)/SUM($S$6:$S$505)&lt;0.95,"B","C")))</f>
        <v/>
      </c>
    </row>
    <row r="192">
      <c r="A192" s="14" t="n"/>
      <c r="B192" s="14" t="n"/>
      <c r="C192" s="14" t="n"/>
      <c r="D192" s="15" t="n"/>
      <c r="E192" s="14" t="n"/>
      <c r="F192" s="14" t="n"/>
      <c r="G192" s="15" t="n"/>
      <c r="H192" s="16">
        <f>IF($B192="","",SUMIFS('Movimentações'!$D$6:$D$3005,'Movimentações'!$C$6:$C$3005,$B192,'Movimentações'!$B$6:$B$3005,"Compra"))</f>
        <v/>
      </c>
      <c r="I192" s="16">
        <f>IF($B192="","",SUMIFS('Movimentações'!$D$6:$D$3005,'Movimentações'!$C$6:$C$3005,$B192,'Movimentações'!$B$6:$B$3005,"Venda")-SUMIFS('Movimentações'!$D$6:$D$3005,'Movimentações'!$C$6:$C$3005,$B192,'Movimentações'!$B$6:$B$3005,"Devolução de venda"))</f>
        <v/>
      </c>
      <c r="J192" s="16">
        <f>IF($B192="","",SUMIFS('Movimentações'!$D$6:$D$3005,'Movimentações'!$C$6:$C$3005,$B192,'Movimentações'!$B$6:$B$3005,"Ajuste para mais")-SUMIFS('Movimentações'!$D$6:$D$3005,'Movimentações'!$C$6:$C$3005,$B192,'Movimentações'!$B$6:$B$3005,"Ajuste para menos"))</f>
        <v/>
      </c>
      <c r="K192" s="16">
        <f>IF($B192="","",N(F192)+H192-I192+J192)</f>
        <v/>
      </c>
      <c r="L192" s="17">
        <f>IF($B192="","",IF(N(F192)+H192=0,0,(N(F192)*N(G192)+SUMIFS('Movimentações'!$I$6:$I$3005,'Movimentações'!$C$6:$C$3005,$B192,'Movimentações'!$B$6:$B$3005,"Compra"))/(N(F192)+H192)))</f>
        <v/>
      </c>
      <c r="M192" s="17">
        <f>IF($B192="","",MAX(K192,0)*L192)</f>
        <v/>
      </c>
      <c r="N192" s="17">
        <f>IF(OR($B192="",N(D192)=0),"",D192-L192)</f>
        <v/>
      </c>
      <c r="O192" s="18">
        <f>IF(OR($B192="",N(D192)=0),"",(D192-L192)/D192)</f>
        <v/>
      </c>
      <c r="P192" s="19">
        <f>IF(OR($B192="",N(D192)=0,N(L192)=0),"",D192/L192)</f>
        <v/>
      </c>
      <c r="Q192" s="20">
        <f>IF($B192="","",SUMPRODUCT(MAX(('Movimentações'!$C$6:$C$3005=$B192)*('Movimentações'!$B$6:$B$3005="Venda")*'Movimentações'!$A$6:$A$3005)))</f>
        <v/>
      </c>
      <c r="R192" s="21">
        <f>IF($B192="","",IF(COUNTIF($B$6:$B$505,$B192)&gt;1,"Nome repetido",IF(K192&lt;=0,"Sem estoque",IF(K192&lt;=N(E192),"Repor",IF(TODAY()-MAX(Q192,SUMPRODUCT(MAX(('Movimentações'!$C$6:$C$3005=$B192)*('Movimentações'!$B$6:$B$3005="Compra")*'Movimentações'!$A$6:$A$3005)),'Comece aqui'!$C$6)&gt;60,"Parado","OK")))))</f>
        <v/>
      </c>
      <c r="S192" s="17">
        <f>IF($B192="","",SUMIFS('Movimentações'!$I$6:$I$3005,'Movimentações'!$C$6:$C$3005,$B192,'Movimentações'!$B$6:$B$3005,"Venda")-SUMIFS('Movimentações'!$I$6:$I$3005,'Movimentações'!$C$6:$C$3005,$B192,'Movimentações'!$B$6:$B$3005,"Devolução de venda"))</f>
        <v/>
      </c>
      <c r="T192" s="17">
        <f>IF($B192="","",SUMIFS('Movimentações'!$K$6:$K$3005,'Movimentações'!$C$6:$C$3005,$B192))</f>
        <v/>
      </c>
      <c r="U192" s="21">
        <f>IF(OR($B192="",N(S192)&lt;=0),"",IF(SUMIF($S$6:$S$505,"&gt;"&amp;S192)/SUM($S$6:$S$505)&lt;0.8,"A",IF(SUMIF($S$6:$S$505,"&gt;"&amp;S192)/SUM($S$6:$S$505)&lt;0.95,"B","C")))</f>
        <v/>
      </c>
    </row>
    <row r="193">
      <c r="A193" s="14" t="n"/>
      <c r="B193" s="14" t="n"/>
      <c r="C193" s="14" t="n"/>
      <c r="D193" s="15" t="n"/>
      <c r="E193" s="14" t="n"/>
      <c r="F193" s="14" t="n"/>
      <c r="G193" s="15" t="n"/>
      <c r="H193" s="16">
        <f>IF($B193="","",SUMIFS('Movimentações'!$D$6:$D$3005,'Movimentações'!$C$6:$C$3005,$B193,'Movimentações'!$B$6:$B$3005,"Compra"))</f>
        <v/>
      </c>
      <c r="I193" s="16">
        <f>IF($B193="","",SUMIFS('Movimentações'!$D$6:$D$3005,'Movimentações'!$C$6:$C$3005,$B193,'Movimentações'!$B$6:$B$3005,"Venda")-SUMIFS('Movimentações'!$D$6:$D$3005,'Movimentações'!$C$6:$C$3005,$B193,'Movimentações'!$B$6:$B$3005,"Devolução de venda"))</f>
        <v/>
      </c>
      <c r="J193" s="16">
        <f>IF($B193="","",SUMIFS('Movimentações'!$D$6:$D$3005,'Movimentações'!$C$6:$C$3005,$B193,'Movimentações'!$B$6:$B$3005,"Ajuste para mais")-SUMIFS('Movimentações'!$D$6:$D$3005,'Movimentações'!$C$6:$C$3005,$B193,'Movimentações'!$B$6:$B$3005,"Ajuste para menos"))</f>
        <v/>
      </c>
      <c r="K193" s="16">
        <f>IF($B193="","",N(F193)+H193-I193+J193)</f>
        <v/>
      </c>
      <c r="L193" s="17">
        <f>IF($B193="","",IF(N(F193)+H193=0,0,(N(F193)*N(G193)+SUMIFS('Movimentações'!$I$6:$I$3005,'Movimentações'!$C$6:$C$3005,$B193,'Movimentações'!$B$6:$B$3005,"Compra"))/(N(F193)+H193)))</f>
        <v/>
      </c>
      <c r="M193" s="17">
        <f>IF($B193="","",MAX(K193,0)*L193)</f>
        <v/>
      </c>
      <c r="N193" s="17">
        <f>IF(OR($B193="",N(D193)=0),"",D193-L193)</f>
        <v/>
      </c>
      <c r="O193" s="18">
        <f>IF(OR($B193="",N(D193)=0),"",(D193-L193)/D193)</f>
        <v/>
      </c>
      <c r="P193" s="19">
        <f>IF(OR($B193="",N(D193)=0,N(L193)=0),"",D193/L193)</f>
        <v/>
      </c>
      <c r="Q193" s="20">
        <f>IF($B193="","",SUMPRODUCT(MAX(('Movimentações'!$C$6:$C$3005=$B193)*('Movimentações'!$B$6:$B$3005="Venda")*'Movimentações'!$A$6:$A$3005)))</f>
        <v/>
      </c>
      <c r="R193" s="21">
        <f>IF($B193="","",IF(COUNTIF($B$6:$B$505,$B193)&gt;1,"Nome repetido",IF(K193&lt;=0,"Sem estoque",IF(K193&lt;=N(E193),"Repor",IF(TODAY()-MAX(Q193,SUMPRODUCT(MAX(('Movimentações'!$C$6:$C$3005=$B193)*('Movimentações'!$B$6:$B$3005="Compra")*'Movimentações'!$A$6:$A$3005)),'Comece aqui'!$C$6)&gt;60,"Parado","OK")))))</f>
        <v/>
      </c>
      <c r="S193" s="17">
        <f>IF($B193="","",SUMIFS('Movimentações'!$I$6:$I$3005,'Movimentações'!$C$6:$C$3005,$B193,'Movimentações'!$B$6:$B$3005,"Venda")-SUMIFS('Movimentações'!$I$6:$I$3005,'Movimentações'!$C$6:$C$3005,$B193,'Movimentações'!$B$6:$B$3005,"Devolução de venda"))</f>
        <v/>
      </c>
      <c r="T193" s="17">
        <f>IF($B193="","",SUMIFS('Movimentações'!$K$6:$K$3005,'Movimentações'!$C$6:$C$3005,$B193))</f>
        <v/>
      </c>
      <c r="U193" s="21">
        <f>IF(OR($B193="",N(S193)&lt;=0),"",IF(SUMIF($S$6:$S$505,"&gt;"&amp;S193)/SUM($S$6:$S$505)&lt;0.8,"A",IF(SUMIF($S$6:$S$505,"&gt;"&amp;S193)/SUM($S$6:$S$505)&lt;0.95,"B","C")))</f>
        <v/>
      </c>
    </row>
    <row r="194">
      <c r="A194" s="14" t="n"/>
      <c r="B194" s="14" t="n"/>
      <c r="C194" s="14" t="n"/>
      <c r="D194" s="15" t="n"/>
      <c r="E194" s="14" t="n"/>
      <c r="F194" s="14" t="n"/>
      <c r="G194" s="15" t="n"/>
      <c r="H194" s="16">
        <f>IF($B194="","",SUMIFS('Movimentações'!$D$6:$D$3005,'Movimentações'!$C$6:$C$3005,$B194,'Movimentações'!$B$6:$B$3005,"Compra"))</f>
        <v/>
      </c>
      <c r="I194" s="16">
        <f>IF($B194="","",SUMIFS('Movimentações'!$D$6:$D$3005,'Movimentações'!$C$6:$C$3005,$B194,'Movimentações'!$B$6:$B$3005,"Venda")-SUMIFS('Movimentações'!$D$6:$D$3005,'Movimentações'!$C$6:$C$3005,$B194,'Movimentações'!$B$6:$B$3005,"Devolução de venda"))</f>
        <v/>
      </c>
      <c r="J194" s="16">
        <f>IF($B194="","",SUMIFS('Movimentações'!$D$6:$D$3005,'Movimentações'!$C$6:$C$3005,$B194,'Movimentações'!$B$6:$B$3005,"Ajuste para mais")-SUMIFS('Movimentações'!$D$6:$D$3005,'Movimentações'!$C$6:$C$3005,$B194,'Movimentações'!$B$6:$B$3005,"Ajuste para menos"))</f>
        <v/>
      </c>
      <c r="K194" s="16">
        <f>IF($B194="","",N(F194)+H194-I194+J194)</f>
        <v/>
      </c>
      <c r="L194" s="17">
        <f>IF($B194="","",IF(N(F194)+H194=0,0,(N(F194)*N(G194)+SUMIFS('Movimentações'!$I$6:$I$3005,'Movimentações'!$C$6:$C$3005,$B194,'Movimentações'!$B$6:$B$3005,"Compra"))/(N(F194)+H194)))</f>
        <v/>
      </c>
      <c r="M194" s="17">
        <f>IF($B194="","",MAX(K194,0)*L194)</f>
        <v/>
      </c>
      <c r="N194" s="17">
        <f>IF(OR($B194="",N(D194)=0),"",D194-L194)</f>
        <v/>
      </c>
      <c r="O194" s="18">
        <f>IF(OR($B194="",N(D194)=0),"",(D194-L194)/D194)</f>
        <v/>
      </c>
      <c r="P194" s="19">
        <f>IF(OR($B194="",N(D194)=0,N(L194)=0),"",D194/L194)</f>
        <v/>
      </c>
      <c r="Q194" s="20">
        <f>IF($B194="","",SUMPRODUCT(MAX(('Movimentações'!$C$6:$C$3005=$B194)*('Movimentações'!$B$6:$B$3005="Venda")*'Movimentações'!$A$6:$A$3005)))</f>
        <v/>
      </c>
      <c r="R194" s="21">
        <f>IF($B194="","",IF(COUNTIF($B$6:$B$505,$B194)&gt;1,"Nome repetido",IF(K194&lt;=0,"Sem estoque",IF(K194&lt;=N(E194),"Repor",IF(TODAY()-MAX(Q194,SUMPRODUCT(MAX(('Movimentações'!$C$6:$C$3005=$B194)*('Movimentações'!$B$6:$B$3005="Compra")*'Movimentações'!$A$6:$A$3005)),'Comece aqui'!$C$6)&gt;60,"Parado","OK")))))</f>
        <v/>
      </c>
      <c r="S194" s="17">
        <f>IF($B194="","",SUMIFS('Movimentações'!$I$6:$I$3005,'Movimentações'!$C$6:$C$3005,$B194,'Movimentações'!$B$6:$B$3005,"Venda")-SUMIFS('Movimentações'!$I$6:$I$3005,'Movimentações'!$C$6:$C$3005,$B194,'Movimentações'!$B$6:$B$3005,"Devolução de venda"))</f>
        <v/>
      </c>
      <c r="T194" s="17">
        <f>IF($B194="","",SUMIFS('Movimentações'!$K$6:$K$3005,'Movimentações'!$C$6:$C$3005,$B194))</f>
        <v/>
      </c>
      <c r="U194" s="21">
        <f>IF(OR($B194="",N(S194)&lt;=0),"",IF(SUMIF($S$6:$S$505,"&gt;"&amp;S194)/SUM($S$6:$S$505)&lt;0.8,"A",IF(SUMIF($S$6:$S$505,"&gt;"&amp;S194)/SUM($S$6:$S$505)&lt;0.95,"B","C")))</f>
        <v/>
      </c>
    </row>
    <row r="195">
      <c r="A195" s="14" t="n"/>
      <c r="B195" s="14" t="n"/>
      <c r="C195" s="14" t="n"/>
      <c r="D195" s="15" t="n"/>
      <c r="E195" s="14" t="n"/>
      <c r="F195" s="14" t="n"/>
      <c r="G195" s="15" t="n"/>
      <c r="H195" s="16">
        <f>IF($B195="","",SUMIFS('Movimentações'!$D$6:$D$3005,'Movimentações'!$C$6:$C$3005,$B195,'Movimentações'!$B$6:$B$3005,"Compra"))</f>
        <v/>
      </c>
      <c r="I195" s="16">
        <f>IF($B195="","",SUMIFS('Movimentações'!$D$6:$D$3005,'Movimentações'!$C$6:$C$3005,$B195,'Movimentações'!$B$6:$B$3005,"Venda")-SUMIFS('Movimentações'!$D$6:$D$3005,'Movimentações'!$C$6:$C$3005,$B195,'Movimentações'!$B$6:$B$3005,"Devolução de venda"))</f>
        <v/>
      </c>
      <c r="J195" s="16">
        <f>IF($B195="","",SUMIFS('Movimentações'!$D$6:$D$3005,'Movimentações'!$C$6:$C$3005,$B195,'Movimentações'!$B$6:$B$3005,"Ajuste para mais")-SUMIFS('Movimentações'!$D$6:$D$3005,'Movimentações'!$C$6:$C$3005,$B195,'Movimentações'!$B$6:$B$3005,"Ajuste para menos"))</f>
        <v/>
      </c>
      <c r="K195" s="16">
        <f>IF($B195="","",N(F195)+H195-I195+J195)</f>
        <v/>
      </c>
      <c r="L195" s="17">
        <f>IF($B195="","",IF(N(F195)+H195=0,0,(N(F195)*N(G195)+SUMIFS('Movimentações'!$I$6:$I$3005,'Movimentações'!$C$6:$C$3005,$B195,'Movimentações'!$B$6:$B$3005,"Compra"))/(N(F195)+H195)))</f>
        <v/>
      </c>
      <c r="M195" s="17">
        <f>IF($B195="","",MAX(K195,0)*L195)</f>
        <v/>
      </c>
      <c r="N195" s="17">
        <f>IF(OR($B195="",N(D195)=0),"",D195-L195)</f>
        <v/>
      </c>
      <c r="O195" s="18">
        <f>IF(OR($B195="",N(D195)=0),"",(D195-L195)/D195)</f>
        <v/>
      </c>
      <c r="P195" s="19">
        <f>IF(OR($B195="",N(D195)=0,N(L195)=0),"",D195/L195)</f>
        <v/>
      </c>
      <c r="Q195" s="20">
        <f>IF($B195="","",SUMPRODUCT(MAX(('Movimentações'!$C$6:$C$3005=$B195)*('Movimentações'!$B$6:$B$3005="Venda")*'Movimentações'!$A$6:$A$3005)))</f>
        <v/>
      </c>
      <c r="R195" s="21">
        <f>IF($B195="","",IF(COUNTIF($B$6:$B$505,$B195)&gt;1,"Nome repetido",IF(K195&lt;=0,"Sem estoque",IF(K195&lt;=N(E195),"Repor",IF(TODAY()-MAX(Q195,SUMPRODUCT(MAX(('Movimentações'!$C$6:$C$3005=$B195)*('Movimentações'!$B$6:$B$3005="Compra")*'Movimentações'!$A$6:$A$3005)),'Comece aqui'!$C$6)&gt;60,"Parado","OK")))))</f>
        <v/>
      </c>
      <c r="S195" s="17">
        <f>IF($B195="","",SUMIFS('Movimentações'!$I$6:$I$3005,'Movimentações'!$C$6:$C$3005,$B195,'Movimentações'!$B$6:$B$3005,"Venda")-SUMIFS('Movimentações'!$I$6:$I$3005,'Movimentações'!$C$6:$C$3005,$B195,'Movimentações'!$B$6:$B$3005,"Devolução de venda"))</f>
        <v/>
      </c>
      <c r="T195" s="17">
        <f>IF($B195="","",SUMIFS('Movimentações'!$K$6:$K$3005,'Movimentações'!$C$6:$C$3005,$B195))</f>
        <v/>
      </c>
      <c r="U195" s="21">
        <f>IF(OR($B195="",N(S195)&lt;=0),"",IF(SUMIF($S$6:$S$505,"&gt;"&amp;S195)/SUM($S$6:$S$505)&lt;0.8,"A",IF(SUMIF($S$6:$S$505,"&gt;"&amp;S195)/SUM($S$6:$S$505)&lt;0.95,"B","C")))</f>
        <v/>
      </c>
    </row>
    <row r="196">
      <c r="A196" s="14" t="n"/>
      <c r="B196" s="14" t="n"/>
      <c r="C196" s="14" t="n"/>
      <c r="D196" s="15" t="n"/>
      <c r="E196" s="14" t="n"/>
      <c r="F196" s="14" t="n"/>
      <c r="G196" s="15" t="n"/>
      <c r="H196" s="16">
        <f>IF($B196="","",SUMIFS('Movimentações'!$D$6:$D$3005,'Movimentações'!$C$6:$C$3005,$B196,'Movimentações'!$B$6:$B$3005,"Compra"))</f>
        <v/>
      </c>
      <c r="I196" s="16">
        <f>IF($B196="","",SUMIFS('Movimentações'!$D$6:$D$3005,'Movimentações'!$C$6:$C$3005,$B196,'Movimentações'!$B$6:$B$3005,"Venda")-SUMIFS('Movimentações'!$D$6:$D$3005,'Movimentações'!$C$6:$C$3005,$B196,'Movimentações'!$B$6:$B$3005,"Devolução de venda"))</f>
        <v/>
      </c>
      <c r="J196" s="16">
        <f>IF($B196="","",SUMIFS('Movimentações'!$D$6:$D$3005,'Movimentações'!$C$6:$C$3005,$B196,'Movimentações'!$B$6:$B$3005,"Ajuste para mais")-SUMIFS('Movimentações'!$D$6:$D$3005,'Movimentações'!$C$6:$C$3005,$B196,'Movimentações'!$B$6:$B$3005,"Ajuste para menos"))</f>
        <v/>
      </c>
      <c r="K196" s="16">
        <f>IF($B196="","",N(F196)+H196-I196+J196)</f>
        <v/>
      </c>
      <c r="L196" s="17">
        <f>IF($B196="","",IF(N(F196)+H196=0,0,(N(F196)*N(G196)+SUMIFS('Movimentações'!$I$6:$I$3005,'Movimentações'!$C$6:$C$3005,$B196,'Movimentações'!$B$6:$B$3005,"Compra"))/(N(F196)+H196)))</f>
        <v/>
      </c>
      <c r="M196" s="17">
        <f>IF($B196="","",MAX(K196,0)*L196)</f>
        <v/>
      </c>
      <c r="N196" s="17">
        <f>IF(OR($B196="",N(D196)=0),"",D196-L196)</f>
        <v/>
      </c>
      <c r="O196" s="18">
        <f>IF(OR($B196="",N(D196)=0),"",(D196-L196)/D196)</f>
        <v/>
      </c>
      <c r="P196" s="19">
        <f>IF(OR($B196="",N(D196)=0,N(L196)=0),"",D196/L196)</f>
        <v/>
      </c>
      <c r="Q196" s="20">
        <f>IF($B196="","",SUMPRODUCT(MAX(('Movimentações'!$C$6:$C$3005=$B196)*('Movimentações'!$B$6:$B$3005="Venda")*'Movimentações'!$A$6:$A$3005)))</f>
        <v/>
      </c>
      <c r="R196" s="21">
        <f>IF($B196="","",IF(COUNTIF($B$6:$B$505,$B196)&gt;1,"Nome repetido",IF(K196&lt;=0,"Sem estoque",IF(K196&lt;=N(E196),"Repor",IF(TODAY()-MAX(Q196,SUMPRODUCT(MAX(('Movimentações'!$C$6:$C$3005=$B196)*('Movimentações'!$B$6:$B$3005="Compra")*'Movimentações'!$A$6:$A$3005)),'Comece aqui'!$C$6)&gt;60,"Parado","OK")))))</f>
        <v/>
      </c>
      <c r="S196" s="17">
        <f>IF($B196="","",SUMIFS('Movimentações'!$I$6:$I$3005,'Movimentações'!$C$6:$C$3005,$B196,'Movimentações'!$B$6:$B$3005,"Venda")-SUMIFS('Movimentações'!$I$6:$I$3005,'Movimentações'!$C$6:$C$3005,$B196,'Movimentações'!$B$6:$B$3005,"Devolução de venda"))</f>
        <v/>
      </c>
      <c r="T196" s="17">
        <f>IF($B196="","",SUMIFS('Movimentações'!$K$6:$K$3005,'Movimentações'!$C$6:$C$3005,$B196))</f>
        <v/>
      </c>
      <c r="U196" s="21">
        <f>IF(OR($B196="",N(S196)&lt;=0),"",IF(SUMIF($S$6:$S$505,"&gt;"&amp;S196)/SUM($S$6:$S$505)&lt;0.8,"A",IF(SUMIF($S$6:$S$505,"&gt;"&amp;S196)/SUM($S$6:$S$505)&lt;0.95,"B","C")))</f>
        <v/>
      </c>
    </row>
    <row r="197">
      <c r="A197" s="14" t="n"/>
      <c r="B197" s="14" t="n"/>
      <c r="C197" s="14" t="n"/>
      <c r="D197" s="15" t="n"/>
      <c r="E197" s="14" t="n"/>
      <c r="F197" s="14" t="n"/>
      <c r="G197" s="15" t="n"/>
      <c r="H197" s="16">
        <f>IF($B197="","",SUMIFS('Movimentações'!$D$6:$D$3005,'Movimentações'!$C$6:$C$3005,$B197,'Movimentações'!$B$6:$B$3005,"Compra"))</f>
        <v/>
      </c>
      <c r="I197" s="16">
        <f>IF($B197="","",SUMIFS('Movimentações'!$D$6:$D$3005,'Movimentações'!$C$6:$C$3005,$B197,'Movimentações'!$B$6:$B$3005,"Venda")-SUMIFS('Movimentações'!$D$6:$D$3005,'Movimentações'!$C$6:$C$3005,$B197,'Movimentações'!$B$6:$B$3005,"Devolução de venda"))</f>
        <v/>
      </c>
      <c r="J197" s="16">
        <f>IF($B197="","",SUMIFS('Movimentações'!$D$6:$D$3005,'Movimentações'!$C$6:$C$3005,$B197,'Movimentações'!$B$6:$B$3005,"Ajuste para mais")-SUMIFS('Movimentações'!$D$6:$D$3005,'Movimentações'!$C$6:$C$3005,$B197,'Movimentações'!$B$6:$B$3005,"Ajuste para menos"))</f>
        <v/>
      </c>
      <c r="K197" s="16">
        <f>IF($B197="","",N(F197)+H197-I197+J197)</f>
        <v/>
      </c>
      <c r="L197" s="17">
        <f>IF($B197="","",IF(N(F197)+H197=0,0,(N(F197)*N(G197)+SUMIFS('Movimentações'!$I$6:$I$3005,'Movimentações'!$C$6:$C$3005,$B197,'Movimentações'!$B$6:$B$3005,"Compra"))/(N(F197)+H197)))</f>
        <v/>
      </c>
      <c r="M197" s="17">
        <f>IF($B197="","",MAX(K197,0)*L197)</f>
        <v/>
      </c>
      <c r="N197" s="17">
        <f>IF(OR($B197="",N(D197)=0),"",D197-L197)</f>
        <v/>
      </c>
      <c r="O197" s="18">
        <f>IF(OR($B197="",N(D197)=0),"",(D197-L197)/D197)</f>
        <v/>
      </c>
      <c r="P197" s="19">
        <f>IF(OR($B197="",N(D197)=0,N(L197)=0),"",D197/L197)</f>
        <v/>
      </c>
      <c r="Q197" s="20">
        <f>IF($B197="","",SUMPRODUCT(MAX(('Movimentações'!$C$6:$C$3005=$B197)*('Movimentações'!$B$6:$B$3005="Venda")*'Movimentações'!$A$6:$A$3005)))</f>
        <v/>
      </c>
      <c r="R197" s="21">
        <f>IF($B197="","",IF(COUNTIF($B$6:$B$505,$B197)&gt;1,"Nome repetido",IF(K197&lt;=0,"Sem estoque",IF(K197&lt;=N(E197),"Repor",IF(TODAY()-MAX(Q197,SUMPRODUCT(MAX(('Movimentações'!$C$6:$C$3005=$B197)*('Movimentações'!$B$6:$B$3005="Compra")*'Movimentações'!$A$6:$A$3005)),'Comece aqui'!$C$6)&gt;60,"Parado","OK")))))</f>
        <v/>
      </c>
      <c r="S197" s="17">
        <f>IF($B197="","",SUMIFS('Movimentações'!$I$6:$I$3005,'Movimentações'!$C$6:$C$3005,$B197,'Movimentações'!$B$6:$B$3005,"Venda")-SUMIFS('Movimentações'!$I$6:$I$3005,'Movimentações'!$C$6:$C$3005,$B197,'Movimentações'!$B$6:$B$3005,"Devolução de venda"))</f>
        <v/>
      </c>
      <c r="T197" s="17">
        <f>IF($B197="","",SUMIFS('Movimentações'!$K$6:$K$3005,'Movimentações'!$C$6:$C$3005,$B197))</f>
        <v/>
      </c>
      <c r="U197" s="21">
        <f>IF(OR($B197="",N(S197)&lt;=0),"",IF(SUMIF($S$6:$S$505,"&gt;"&amp;S197)/SUM($S$6:$S$505)&lt;0.8,"A",IF(SUMIF($S$6:$S$505,"&gt;"&amp;S197)/SUM($S$6:$S$505)&lt;0.95,"B","C")))</f>
        <v/>
      </c>
    </row>
    <row r="198">
      <c r="A198" s="14" t="n"/>
      <c r="B198" s="14" t="n"/>
      <c r="C198" s="14" t="n"/>
      <c r="D198" s="15" t="n"/>
      <c r="E198" s="14" t="n"/>
      <c r="F198" s="14" t="n"/>
      <c r="G198" s="15" t="n"/>
      <c r="H198" s="16">
        <f>IF($B198="","",SUMIFS('Movimentações'!$D$6:$D$3005,'Movimentações'!$C$6:$C$3005,$B198,'Movimentações'!$B$6:$B$3005,"Compra"))</f>
        <v/>
      </c>
      <c r="I198" s="16">
        <f>IF($B198="","",SUMIFS('Movimentações'!$D$6:$D$3005,'Movimentações'!$C$6:$C$3005,$B198,'Movimentações'!$B$6:$B$3005,"Venda")-SUMIFS('Movimentações'!$D$6:$D$3005,'Movimentações'!$C$6:$C$3005,$B198,'Movimentações'!$B$6:$B$3005,"Devolução de venda"))</f>
        <v/>
      </c>
      <c r="J198" s="16">
        <f>IF($B198="","",SUMIFS('Movimentações'!$D$6:$D$3005,'Movimentações'!$C$6:$C$3005,$B198,'Movimentações'!$B$6:$B$3005,"Ajuste para mais")-SUMIFS('Movimentações'!$D$6:$D$3005,'Movimentações'!$C$6:$C$3005,$B198,'Movimentações'!$B$6:$B$3005,"Ajuste para menos"))</f>
        <v/>
      </c>
      <c r="K198" s="16">
        <f>IF($B198="","",N(F198)+H198-I198+J198)</f>
        <v/>
      </c>
      <c r="L198" s="17">
        <f>IF($B198="","",IF(N(F198)+H198=0,0,(N(F198)*N(G198)+SUMIFS('Movimentações'!$I$6:$I$3005,'Movimentações'!$C$6:$C$3005,$B198,'Movimentações'!$B$6:$B$3005,"Compra"))/(N(F198)+H198)))</f>
        <v/>
      </c>
      <c r="M198" s="17">
        <f>IF($B198="","",MAX(K198,0)*L198)</f>
        <v/>
      </c>
      <c r="N198" s="17">
        <f>IF(OR($B198="",N(D198)=0),"",D198-L198)</f>
        <v/>
      </c>
      <c r="O198" s="18">
        <f>IF(OR($B198="",N(D198)=0),"",(D198-L198)/D198)</f>
        <v/>
      </c>
      <c r="P198" s="19">
        <f>IF(OR($B198="",N(D198)=0,N(L198)=0),"",D198/L198)</f>
        <v/>
      </c>
      <c r="Q198" s="20">
        <f>IF($B198="","",SUMPRODUCT(MAX(('Movimentações'!$C$6:$C$3005=$B198)*('Movimentações'!$B$6:$B$3005="Venda")*'Movimentações'!$A$6:$A$3005)))</f>
        <v/>
      </c>
      <c r="R198" s="21">
        <f>IF($B198="","",IF(COUNTIF($B$6:$B$505,$B198)&gt;1,"Nome repetido",IF(K198&lt;=0,"Sem estoque",IF(K198&lt;=N(E198),"Repor",IF(TODAY()-MAX(Q198,SUMPRODUCT(MAX(('Movimentações'!$C$6:$C$3005=$B198)*('Movimentações'!$B$6:$B$3005="Compra")*'Movimentações'!$A$6:$A$3005)),'Comece aqui'!$C$6)&gt;60,"Parado","OK")))))</f>
        <v/>
      </c>
      <c r="S198" s="17">
        <f>IF($B198="","",SUMIFS('Movimentações'!$I$6:$I$3005,'Movimentações'!$C$6:$C$3005,$B198,'Movimentações'!$B$6:$B$3005,"Venda")-SUMIFS('Movimentações'!$I$6:$I$3005,'Movimentações'!$C$6:$C$3005,$B198,'Movimentações'!$B$6:$B$3005,"Devolução de venda"))</f>
        <v/>
      </c>
      <c r="T198" s="17">
        <f>IF($B198="","",SUMIFS('Movimentações'!$K$6:$K$3005,'Movimentações'!$C$6:$C$3005,$B198))</f>
        <v/>
      </c>
      <c r="U198" s="21">
        <f>IF(OR($B198="",N(S198)&lt;=0),"",IF(SUMIF($S$6:$S$505,"&gt;"&amp;S198)/SUM($S$6:$S$505)&lt;0.8,"A",IF(SUMIF($S$6:$S$505,"&gt;"&amp;S198)/SUM($S$6:$S$505)&lt;0.95,"B","C")))</f>
        <v/>
      </c>
    </row>
    <row r="199">
      <c r="A199" s="14" t="n"/>
      <c r="B199" s="14" t="n"/>
      <c r="C199" s="14" t="n"/>
      <c r="D199" s="15" t="n"/>
      <c r="E199" s="14" t="n"/>
      <c r="F199" s="14" t="n"/>
      <c r="G199" s="15" t="n"/>
      <c r="H199" s="16">
        <f>IF($B199="","",SUMIFS('Movimentações'!$D$6:$D$3005,'Movimentações'!$C$6:$C$3005,$B199,'Movimentações'!$B$6:$B$3005,"Compra"))</f>
        <v/>
      </c>
      <c r="I199" s="16">
        <f>IF($B199="","",SUMIFS('Movimentações'!$D$6:$D$3005,'Movimentações'!$C$6:$C$3005,$B199,'Movimentações'!$B$6:$B$3005,"Venda")-SUMIFS('Movimentações'!$D$6:$D$3005,'Movimentações'!$C$6:$C$3005,$B199,'Movimentações'!$B$6:$B$3005,"Devolução de venda"))</f>
        <v/>
      </c>
      <c r="J199" s="16">
        <f>IF($B199="","",SUMIFS('Movimentações'!$D$6:$D$3005,'Movimentações'!$C$6:$C$3005,$B199,'Movimentações'!$B$6:$B$3005,"Ajuste para mais")-SUMIFS('Movimentações'!$D$6:$D$3005,'Movimentações'!$C$6:$C$3005,$B199,'Movimentações'!$B$6:$B$3005,"Ajuste para menos"))</f>
        <v/>
      </c>
      <c r="K199" s="16">
        <f>IF($B199="","",N(F199)+H199-I199+J199)</f>
        <v/>
      </c>
      <c r="L199" s="17">
        <f>IF($B199="","",IF(N(F199)+H199=0,0,(N(F199)*N(G199)+SUMIFS('Movimentações'!$I$6:$I$3005,'Movimentações'!$C$6:$C$3005,$B199,'Movimentações'!$B$6:$B$3005,"Compra"))/(N(F199)+H199)))</f>
        <v/>
      </c>
      <c r="M199" s="17">
        <f>IF($B199="","",MAX(K199,0)*L199)</f>
        <v/>
      </c>
      <c r="N199" s="17">
        <f>IF(OR($B199="",N(D199)=0),"",D199-L199)</f>
        <v/>
      </c>
      <c r="O199" s="18">
        <f>IF(OR($B199="",N(D199)=0),"",(D199-L199)/D199)</f>
        <v/>
      </c>
      <c r="P199" s="19">
        <f>IF(OR($B199="",N(D199)=0,N(L199)=0),"",D199/L199)</f>
        <v/>
      </c>
      <c r="Q199" s="20">
        <f>IF($B199="","",SUMPRODUCT(MAX(('Movimentações'!$C$6:$C$3005=$B199)*('Movimentações'!$B$6:$B$3005="Venda")*'Movimentações'!$A$6:$A$3005)))</f>
        <v/>
      </c>
      <c r="R199" s="21">
        <f>IF($B199="","",IF(COUNTIF($B$6:$B$505,$B199)&gt;1,"Nome repetido",IF(K199&lt;=0,"Sem estoque",IF(K199&lt;=N(E199),"Repor",IF(TODAY()-MAX(Q199,SUMPRODUCT(MAX(('Movimentações'!$C$6:$C$3005=$B199)*('Movimentações'!$B$6:$B$3005="Compra")*'Movimentações'!$A$6:$A$3005)),'Comece aqui'!$C$6)&gt;60,"Parado","OK")))))</f>
        <v/>
      </c>
      <c r="S199" s="17">
        <f>IF($B199="","",SUMIFS('Movimentações'!$I$6:$I$3005,'Movimentações'!$C$6:$C$3005,$B199,'Movimentações'!$B$6:$B$3005,"Venda")-SUMIFS('Movimentações'!$I$6:$I$3005,'Movimentações'!$C$6:$C$3005,$B199,'Movimentações'!$B$6:$B$3005,"Devolução de venda"))</f>
        <v/>
      </c>
      <c r="T199" s="17">
        <f>IF($B199="","",SUMIFS('Movimentações'!$K$6:$K$3005,'Movimentações'!$C$6:$C$3005,$B199))</f>
        <v/>
      </c>
      <c r="U199" s="21">
        <f>IF(OR($B199="",N(S199)&lt;=0),"",IF(SUMIF($S$6:$S$505,"&gt;"&amp;S199)/SUM($S$6:$S$505)&lt;0.8,"A",IF(SUMIF($S$6:$S$505,"&gt;"&amp;S199)/SUM($S$6:$S$505)&lt;0.95,"B","C")))</f>
        <v/>
      </c>
    </row>
    <row r="200">
      <c r="A200" s="14" t="n"/>
      <c r="B200" s="14" t="n"/>
      <c r="C200" s="14" t="n"/>
      <c r="D200" s="15" t="n"/>
      <c r="E200" s="14" t="n"/>
      <c r="F200" s="14" t="n"/>
      <c r="G200" s="15" t="n"/>
      <c r="H200" s="16">
        <f>IF($B200="","",SUMIFS('Movimentações'!$D$6:$D$3005,'Movimentações'!$C$6:$C$3005,$B200,'Movimentações'!$B$6:$B$3005,"Compra"))</f>
        <v/>
      </c>
      <c r="I200" s="16">
        <f>IF($B200="","",SUMIFS('Movimentações'!$D$6:$D$3005,'Movimentações'!$C$6:$C$3005,$B200,'Movimentações'!$B$6:$B$3005,"Venda")-SUMIFS('Movimentações'!$D$6:$D$3005,'Movimentações'!$C$6:$C$3005,$B200,'Movimentações'!$B$6:$B$3005,"Devolução de venda"))</f>
        <v/>
      </c>
      <c r="J200" s="16">
        <f>IF($B200="","",SUMIFS('Movimentações'!$D$6:$D$3005,'Movimentações'!$C$6:$C$3005,$B200,'Movimentações'!$B$6:$B$3005,"Ajuste para mais")-SUMIFS('Movimentações'!$D$6:$D$3005,'Movimentações'!$C$6:$C$3005,$B200,'Movimentações'!$B$6:$B$3005,"Ajuste para menos"))</f>
        <v/>
      </c>
      <c r="K200" s="16">
        <f>IF($B200="","",N(F200)+H200-I200+J200)</f>
        <v/>
      </c>
      <c r="L200" s="17">
        <f>IF($B200="","",IF(N(F200)+H200=0,0,(N(F200)*N(G200)+SUMIFS('Movimentações'!$I$6:$I$3005,'Movimentações'!$C$6:$C$3005,$B200,'Movimentações'!$B$6:$B$3005,"Compra"))/(N(F200)+H200)))</f>
        <v/>
      </c>
      <c r="M200" s="17">
        <f>IF($B200="","",MAX(K200,0)*L200)</f>
        <v/>
      </c>
      <c r="N200" s="17">
        <f>IF(OR($B200="",N(D200)=0),"",D200-L200)</f>
        <v/>
      </c>
      <c r="O200" s="18">
        <f>IF(OR($B200="",N(D200)=0),"",(D200-L200)/D200)</f>
        <v/>
      </c>
      <c r="P200" s="19">
        <f>IF(OR($B200="",N(D200)=0,N(L200)=0),"",D200/L200)</f>
        <v/>
      </c>
      <c r="Q200" s="20">
        <f>IF($B200="","",SUMPRODUCT(MAX(('Movimentações'!$C$6:$C$3005=$B200)*('Movimentações'!$B$6:$B$3005="Venda")*'Movimentações'!$A$6:$A$3005)))</f>
        <v/>
      </c>
      <c r="R200" s="21">
        <f>IF($B200="","",IF(COUNTIF($B$6:$B$505,$B200)&gt;1,"Nome repetido",IF(K200&lt;=0,"Sem estoque",IF(K200&lt;=N(E200),"Repor",IF(TODAY()-MAX(Q200,SUMPRODUCT(MAX(('Movimentações'!$C$6:$C$3005=$B200)*('Movimentações'!$B$6:$B$3005="Compra")*'Movimentações'!$A$6:$A$3005)),'Comece aqui'!$C$6)&gt;60,"Parado","OK")))))</f>
        <v/>
      </c>
      <c r="S200" s="17">
        <f>IF($B200="","",SUMIFS('Movimentações'!$I$6:$I$3005,'Movimentações'!$C$6:$C$3005,$B200,'Movimentações'!$B$6:$B$3005,"Venda")-SUMIFS('Movimentações'!$I$6:$I$3005,'Movimentações'!$C$6:$C$3005,$B200,'Movimentações'!$B$6:$B$3005,"Devolução de venda"))</f>
        <v/>
      </c>
      <c r="T200" s="17">
        <f>IF($B200="","",SUMIFS('Movimentações'!$K$6:$K$3005,'Movimentações'!$C$6:$C$3005,$B200))</f>
        <v/>
      </c>
      <c r="U200" s="21">
        <f>IF(OR($B200="",N(S200)&lt;=0),"",IF(SUMIF($S$6:$S$505,"&gt;"&amp;S200)/SUM($S$6:$S$505)&lt;0.8,"A",IF(SUMIF($S$6:$S$505,"&gt;"&amp;S200)/SUM($S$6:$S$505)&lt;0.95,"B","C")))</f>
        <v/>
      </c>
    </row>
    <row r="201">
      <c r="A201" s="14" t="n"/>
      <c r="B201" s="14" t="n"/>
      <c r="C201" s="14" t="n"/>
      <c r="D201" s="15" t="n"/>
      <c r="E201" s="14" t="n"/>
      <c r="F201" s="14" t="n"/>
      <c r="G201" s="15" t="n"/>
      <c r="H201" s="16">
        <f>IF($B201="","",SUMIFS('Movimentações'!$D$6:$D$3005,'Movimentações'!$C$6:$C$3005,$B201,'Movimentações'!$B$6:$B$3005,"Compra"))</f>
        <v/>
      </c>
      <c r="I201" s="16">
        <f>IF($B201="","",SUMIFS('Movimentações'!$D$6:$D$3005,'Movimentações'!$C$6:$C$3005,$B201,'Movimentações'!$B$6:$B$3005,"Venda")-SUMIFS('Movimentações'!$D$6:$D$3005,'Movimentações'!$C$6:$C$3005,$B201,'Movimentações'!$B$6:$B$3005,"Devolução de venda"))</f>
        <v/>
      </c>
      <c r="J201" s="16">
        <f>IF($B201="","",SUMIFS('Movimentações'!$D$6:$D$3005,'Movimentações'!$C$6:$C$3005,$B201,'Movimentações'!$B$6:$B$3005,"Ajuste para mais")-SUMIFS('Movimentações'!$D$6:$D$3005,'Movimentações'!$C$6:$C$3005,$B201,'Movimentações'!$B$6:$B$3005,"Ajuste para menos"))</f>
        <v/>
      </c>
      <c r="K201" s="16">
        <f>IF($B201="","",N(F201)+H201-I201+J201)</f>
        <v/>
      </c>
      <c r="L201" s="17">
        <f>IF($B201="","",IF(N(F201)+H201=0,0,(N(F201)*N(G201)+SUMIFS('Movimentações'!$I$6:$I$3005,'Movimentações'!$C$6:$C$3005,$B201,'Movimentações'!$B$6:$B$3005,"Compra"))/(N(F201)+H201)))</f>
        <v/>
      </c>
      <c r="M201" s="17">
        <f>IF($B201="","",MAX(K201,0)*L201)</f>
        <v/>
      </c>
      <c r="N201" s="17">
        <f>IF(OR($B201="",N(D201)=0),"",D201-L201)</f>
        <v/>
      </c>
      <c r="O201" s="18">
        <f>IF(OR($B201="",N(D201)=0),"",(D201-L201)/D201)</f>
        <v/>
      </c>
      <c r="P201" s="19">
        <f>IF(OR($B201="",N(D201)=0,N(L201)=0),"",D201/L201)</f>
        <v/>
      </c>
      <c r="Q201" s="20">
        <f>IF($B201="","",SUMPRODUCT(MAX(('Movimentações'!$C$6:$C$3005=$B201)*('Movimentações'!$B$6:$B$3005="Venda")*'Movimentações'!$A$6:$A$3005)))</f>
        <v/>
      </c>
      <c r="R201" s="21">
        <f>IF($B201="","",IF(COUNTIF($B$6:$B$505,$B201)&gt;1,"Nome repetido",IF(K201&lt;=0,"Sem estoque",IF(K201&lt;=N(E201),"Repor",IF(TODAY()-MAX(Q201,SUMPRODUCT(MAX(('Movimentações'!$C$6:$C$3005=$B201)*('Movimentações'!$B$6:$B$3005="Compra")*'Movimentações'!$A$6:$A$3005)),'Comece aqui'!$C$6)&gt;60,"Parado","OK")))))</f>
        <v/>
      </c>
      <c r="S201" s="17">
        <f>IF($B201="","",SUMIFS('Movimentações'!$I$6:$I$3005,'Movimentações'!$C$6:$C$3005,$B201,'Movimentações'!$B$6:$B$3005,"Venda")-SUMIFS('Movimentações'!$I$6:$I$3005,'Movimentações'!$C$6:$C$3005,$B201,'Movimentações'!$B$6:$B$3005,"Devolução de venda"))</f>
        <v/>
      </c>
      <c r="T201" s="17">
        <f>IF($B201="","",SUMIFS('Movimentações'!$K$6:$K$3005,'Movimentações'!$C$6:$C$3005,$B201))</f>
        <v/>
      </c>
      <c r="U201" s="21">
        <f>IF(OR($B201="",N(S201)&lt;=0),"",IF(SUMIF($S$6:$S$505,"&gt;"&amp;S201)/SUM($S$6:$S$505)&lt;0.8,"A",IF(SUMIF($S$6:$S$505,"&gt;"&amp;S201)/SUM($S$6:$S$505)&lt;0.95,"B","C")))</f>
        <v/>
      </c>
    </row>
    <row r="202">
      <c r="A202" s="14" t="n"/>
      <c r="B202" s="14" t="n"/>
      <c r="C202" s="14" t="n"/>
      <c r="D202" s="15" t="n"/>
      <c r="E202" s="14" t="n"/>
      <c r="F202" s="14" t="n"/>
      <c r="G202" s="15" t="n"/>
      <c r="H202" s="16">
        <f>IF($B202="","",SUMIFS('Movimentações'!$D$6:$D$3005,'Movimentações'!$C$6:$C$3005,$B202,'Movimentações'!$B$6:$B$3005,"Compra"))</f>
        <v/>
      </c>
      <c r="I202" s="16">
        <f>IF($B202="","",SUMIFS('Movimentações'!$D$6:$D$3005,'Movimentações'!$C$6:$C$3005,$B202,'Movimentações'!$B$6:$B$3005,"Venda")-SUMIFS('Movimentações'!$D$6:$D$3005,'Movimentações'!$C$6:$C$3005,$B202,'Movimentações'!$B$6:$B$3005,"Devolução de venda"))</f>
        <v/>
      </c>
      <c r="J202" s="16">
        <f>IF($B202="","",SUMIFS('Movimentações'!$D$6:$D$3005,'Movimentações'!$C$6:$C$3005,$B202,'Movimentações'!$B$6:$B$3005,"Ajuste para mais")-SUMIFS('Movimentações'!$D$6:$D$3005,'Movimentações'!$C$6:$C$3005,$B202,'Movimentações'!$B$6:$B$3005,"Ajuste para menos"))</f>
        <v/>
      </c>
      <c r="K202" s="16">
        <f>IF($B202="","",N(F202)+H202-I202+J202)</f>
        <v/>
      </c>
      <c r="L202" s="17">
        <f>IF($B202="","",IF(N(F202)+H202=0,0,(N(F202)*N(G202)+SUMIFS('Movimentações'!$I$6:$I$3005,'Movimentações'!$C$6:$C$3005,$B202,'Movimentações'!$B$6:$B$3005,"Compra"))/(N(F202)+H202)))</f>
        <v/>
      </c>
      <c r="M202" s="17">
        <f>IF($B202="","",MAX(K202,0)*L202)</f>
        <v/>
      </c>
      <c r="N202" s="17">
        <f>IF(OR($B202="",N(D202)=0),"",D202-L202)</f>
        <v/>
      </c>
      <c r="O202" s="18">
        <f>IF(OR($B202="",N(D202)=0),"",(D202-L202)/D202)</f>
        <v/>
      </c>
      <c r="P202" s="19">
        <f>IF(OR($B202="",N(D202)=0,N(L202)=0),"",D202/L202)</f>
        <v/>
      </c>
      <c r="Q202" s="20">
        <f>IF($B202="","",SUMPRODUCT(MAX(('Movimentações'!$C$6:$C$3005=$B202)*('Movimentações'!$B$6:$B$3005="Venda")*'Movimentações'!$A$6:$A$3005)))</f>
        <v/>
      </c>
      <c r="R202" s="21">
        <f>IF($B202="","",IF(COUNTIF($B$6:$B$505,$B202)&gt;1,"Nome repetido",IF(K202&lt;=0,"Sem estoque",IF(K202&lt;=N(E202),"Repor",IF(TODAY()-MAX(Q202,SUMPRODUCT(MAX(('Movimentações'!$C$6:$C$3005=$B202)*('Movimentações'!$B$6:$B$3005="Compra")*'Movimentações'!$A$6:$A$3005)),'Comece aqui'!$C$6)&gt;60,"Parado","OK")))))</f>
        <v/>
      </c>
      <c r="S202" s="17">
        <f>IF($B202="","",SUMIFS('Movimentações'!$I$6:$I$3005,'Movimentações'!$C$6:$C$3005,$B202,'Movimentações'!$B$6:$B$3005,"Venda")-SUMIFS('Movimentações'!$I$6:$I$3005,'Movimentações'!$C$6:$C$3005,$B202,'Movimentações'!$B$6:$B$3005,"Devolução de venda"))</f>
        <v/>
      </c>
      <c r="T202" s="17">
        <f>IF($B202="","",SUMIFS('Movimentações'!$K$6:$K$3005,'Movimentações'!$C$6:$C$3005,$B202))</f>
        <v/>
      </c>
      <c r="U202" s="21">
        <f>IF(OR($B202="",N(S202)&lt;=0),"",IF(SUMIF($S$6:$S$505,"&gt;"&amp;S202)/SUM($S$6:$S$505)&lt;0.8,"A",IF(SUMIF($S$6:$S$505,"&gt;"&amp;S202)/SUM($S$6:$S$505)&lt;0.95,"B","C")))</f>
        <v/>
      </c>
    </row>
    <row r="203">
      <c r="A203" s="14" t="n"/>
      <c r="B203" s="14" t="n"/>
      <c r="C203" s="14" t="n"/>
      <c r="D203" s="15" t="n"/>
      <c r="E203" s="14" t="n"/>
      <c r="F203" s="14" t="n"/>
      <c r="G203" s="15" t="n"/>
      <c r="H203" s="16">
        <f>IF($B203="","",SUMIFS('Movimentações'!$D$6:$D$3005,'Movimentações'!$C$6:$C$3005,$B203,'Movimentações'!$B$6:$B$3005,"Compra"))</f>
        <v/>
      </c>
      <c r="I203" s="16">
        <f>IF($B203="","",SUMIFS('Movimentações'!$D$6:$D$3005,'Movimentações'!$C$6:$C$3005,$B203,'Movimentações'!$B$6:$B$3005,"Venda")-SUMIFS('Movimentações'!$D$6:$D$3005,'Movimentações'!$C$6:$C$3005,$B203,'Movimentações'!$B$6:$B$3005,"Devolução de venda"))</f>
        <v/>
      </c>
      <c r="J203" s="16">
        <f>IF($B203="","",SUMIFS('Movimentações'!$D$6:$D$3005,'Movimentações'!$C$6:$C$3005,$B203,'Movimentações'!$B$6:$B$3005,"Ajuste para mais")-SUMIFS('Movimentações'!$D$6:$D$3005,'Movimentações'!$C$6:$C$3005,$B203,'Movimentações'!$B$6:$B$3005,"Ajuste para menos"))</f>
        <v/>
      </c>
      <c r="K203" s="16">
        <f>IF($B203="","",N(F203)+H203-I203+J203)</f>
        <v/>
      </c>
      <c r="L203" s="17">
        <f>IF($B203="","",IF(N(F203)+H203=0,0,(N(F203)*N(G203)+SUMIFS('Movimentações'!$I$6:$I$3005,'Movimentações'!$C$6:$C$3005,$B203,'Movimentações'!$B$6:$B$3005,"Compra"))/(N(F203)+H203)))</f>
        <v/>
      </c>
      <c r="M203" s="17">
        <f>IF($B203="","",MAX(K203,0)*L203)</f>
        <v/>
      </c>
      <c r="N203" s="17">
        <f>IF(OR($B203="",N(D203)=0),"",D203-L203)</f>
        <v/>
      </c>
      <c r="O203" s="18">
        <f>IF(OR($B203="",N(D203)=0),"",(D203-L203)/D203)</f>
        <v/>
      </c>
      <c r="P203" s="19">
        <f>IF(OR($B203="",N(D203)=0,N(L203)=0),"",D203/L203)</f>
        <v/>
      </c>
      <c r="Q203" s="20">
        <f>IF($B203="","",SUMPRODUCT(MAX(('Movimentações'!$C$6:$C$3005=$B203)*('Movimentações'!$B$6:$B$3005="Venda")*'Movimentações'!$A$6:$A$3005)))</f>
        <v/>
      </c>
      <c r="R203" s="21">
        <f>IF($B203="","",IF(COUNTIF($B$6:$B$505,$B203)&gt;1,"Nome repetido",IF(K203&lt;=0,"Sem estoque",IF(K203&lt;=N(E203),"Repor",IF(TODAY()-MAX(Q203,SUMPRODUCT(MAX(('Movimentações'!$C$6:$C$3005=$B203)*('Movimentações'!$B$6:$B$3005="Compra")*'Movimentações'!$A$6:$A$3005)),'Comece aqui'!$C$6)&gt;60,"Parado","OK")))))</f>
        <v/>
      </c>
      <c r="S203" s="17">
        <f>IF($B203="","",SUMIFS('Movimentações'!$I$6:$I$3005,'Movimentações'!$C$6:$C$3005,$B203,'Movimentações'!$B$6:$B$3005,"Venda")-SUMIFS('Movimentações'!$I$6:$I$3005,'Movimentações'!$C$6:$C$3005,$B203,'Movimentações'!$B$6:$B$3005,"Devolução de venda"))</f>
        <v/>
      </c>
      <c r="T203" s="17">
        <f>IF($B203="","",SUMIFS('Movimentações'!$K$6:$K$3005,'Movimentações'!$C$6:$C$3005,$B203))</f>
        <v/>
      </c>
      <c r="U203" s="21">
        <f>IF(OR($B203="",N(S203)&lt;=0),"",IF(SUMIF($S$6:$S$505,"&gt;"&amp;S203)/SUM($S$6:$S$505)&lt;0.8,"A",IF(SUMIF($S$6:$S$505,"&gt;"&amp;S203)/SUM($S$6:$S$505)&lt;0.95,"B","C")))</f>
        <v/>
      </c>
    </row>
    <row r="204">
      <c r="A204" s="14" t="n"/>
      <c r="B204" s="14" t="n"/>
      <c r="C204" s="14" t="n"/>
      <c r="D204" s="15" t="n"/>
      <c r="E204" s="14" t="n"/>
      <c r="F204" s="14" t="n"/>
      <c r="G204" s="15" t="n"/>
      <c r="H204" s="16">
        <f>IF($B204="","",SUMIFS('Movimentações'!$D$6:$D$3005,'Movimentações'!$C$6:$C$3005,$B204,'Movimentações'!$B$6:$B$3005,"Compra"))</f>
        <v/>
      </c>
      <c r="I204" s="16">
        <f>IF($B204="","",SUMIFS('Movimentações'!$D$6:$D$3005,'Movimentações'!$C$6:$C$3005,$B204,'Movimentações'!$B$6:$B$3005,"Venda")-SUMIFS('Movimentações'!$D$6:$D$3005,'Movimentações'!$C$6:$C$3005,$B204,'Movimentações'!$B$6:$B$3005,"Devolução de venda"))</f>
        <v/>
      </c>
      <c r="J204" s="16">
        <f>IF($B204="","",SUMIFS('Movimentações'!$D$6:$D$3005,'Movimentações'!$C$6:$C$3005,$B204,'Movimentações'!$B$6:$B$3005,"Ajuste para mais")-SUMIFS('Movimentações'!$D$6:$D$3005,'Movimentações'!$C$6:$C$3005,$B204,'Movimentações'!$B$6:$B$3005,"Ajuste para menos"))</f>
        <v/>
      </c>
      <c r="K204" s="16">
        <f>IF($B204="","",N(F204)+H204-I204+J204)</f>
        <v/>
      </c>
      <c r="L204" s="17">
        <f>IF($B204="","",IF(N(F204)+H204=0,0,(N(F204)*N(G204)+SUMIFS('Movimentações'!$I$6:$I$3005,'Movimentações'!$C$6:$C$3005,$B204,'Movimentações'!$B$6:$B$3005,"Compra"))/(N(F204)+H204)))</f>
        <v/>
      </c>
      <c r="M204" s="17">
        <f>IF($B204="","",MAX(K204,0)*L204)</f>
        <v/>
      </c>
      <c r="N204" s="17">
        <f>IF(OR($B204="",N(D204)=0),"",D204-L204)</f>
        <v/>
      </c>
      <c r="O204" s="18">
        <f>IF(OR($B204="",N(D204)=0),"",(D204-L204)/D204)</f>
        <v/>
      </c>
      <c r="P204" s="19">
        <f>IF(OR($B204="",N(D204)=0,N(L204)=0),"",D204/L204)</f>
        <v/>
      </c>
      <c r="Q204" s="20">
        <f>IF($B204="","",SUMPRODUCT(MAX(('Movimentações'!$C$6:$C$3005=$B204)*('Movimentações'!$B$6:$B$3005="Venda")*'Movimentações'!$A$6:$A$3005)))</f>
        <v/>
      </c>
      <c r="R204" s="21">
        <f>IF($B204="","",IF(COUNTIF($B$6:$B$505,$B204)&gt;1,"Nome repetido",IF(K204&lt;=0,"Sem estoque",IF(K204&lt;=N(E204),"Repor",IF(TODAY()-MAX(Q204,SUMPRODUCT(MAX(('Movimentações'!$C$6:$C$3005=$B204)*('Movimentações'!$B$6:$B$3005="Compra")*'Movimentações'!$A$6:$A$3005)),'Comece aqui'!$C$6)&gt;60,"Parado","OK")))))</f>
        <v/>
      </c>
      <c r="S204" s="17">
        <f>IF($B204="","",SUMIFS('Movimentações'!$I$6:$I$3005,'Movimentações'!$C$6:$C$3005,$B204,'Movimentações'!$B$6:$B$3005,"Venda")-SUMIFS('Movimentações'!$I$6:$I$3005,'Movimentações'!$C$6:$C$3005,$B204,'Movimentações'!$B$6:$B$3005,"Devolução de venda"))</f>
        <v/>
      </c>
      <c r="T204" s="17">
        <f>IF($B204="","",SUMIFS('Movimentações'!$K$6:$K$3005,'Movimentações'!$C$6:$C$3005,$B204))</f>
        <v/>
      </c>
      <c r="U204" s="21">
        <f>IF(OR($B204="",N(S204)&lt;=0),"",IF(SUMIF($S$6:$S$505,"&gt;"&amp;S204)/SUM($S$6:$S$505)&lt;0.8,"A",IF(SUMIF($S$6:$S$505,"&gt;"&amp;S204)/SUM($S$6:$S$505)&lt;0.95,"B","C")))</f>
        <v/>
      </c>
    </row>
    <row r="205">
      <c r="A205" s="14" t="n"/>
      <c r="B205" s="14" t="n"/>
      <c r="C205" s="14" t="n"/>
      <c r="D205" s="15" t="n"/>
      <c r="E205" s="14" t="n"/>
      <c r="F205" s="14" t="n"/>
      <c r="G205" s="15" t="n"/>
      <c r="H205" s="16">
        <f>IF($B205="","",SUMIFS('Movimentações'!$D$6:$D$3005,'Movimentações'!$C$6:$C$3005,$B205,'Movimentações'!$B$6:$B$3005,"Compra"))</f>
        <v/>
      </c>
      <c r="I205" s="16">
        <f>IF($B205="","",SUMIFS('Movimentações'!$D$6:$D$3005,'Movimentações'!$C$6:$C$3005,$B205,'Movimentações'!$B$6:$B$3005,"Venda")-SUMIFS('Movimentações'!$D$6:$D$3005,'Movimentações'!$C$6:$C$3005,$B205,'Movimentações'!$B$6:$B$3005,"Devolução de venda"))</f>
        <v/>
      </c>
      <c r="J205" s="16">
        <f>IF($B205="","",SUMIFS('Movimentações'!$D$6:$D$3005,'Movimentações'!$C$6:$C$3005,$B205,'Movimentações'!$B$6:$B$3005,"Ajuste para mais")-SUMIFS('Movimentações'!$D$6:$D$3005,'Movimentações'!$C$6:$C$3005,$B205,'Movimentações'!$B$6:$B$3005,"Ajuste para menos"))</f>
        <v/>
      </c>
      <c r="K205" s="16">
        <f>IF($B205="","",N(F205)+H205-I205+J205)</f>
        <v/>
      </c>
      <c r="L205" s="17">
        <f>IF($B205="","",IF(N(F205)+H205=0,0,(N(F205)*N(G205)+SUMIFS('Movimentações'!$I$6:$I$3005,'Movimentações'!$C$6:$C$3005,$B205,'Movimentações'!$B$6:$B$3005,"Compra"))/(N(F205)+H205)))</f>
        <v/>
      </c>
      <c r="M205" s="17">
        <f>IF($B205="","",MAX(K205,0)*L205)</f>
        <v/>
      </c>
      <c r="N205" s="17">
        <f>IF(OR($B205="",N(D205)=0),"",D205-L205)</f>
        <v/>
      </c>
      <c r="O205" s="18">
        <f>IF(OR($B205="",N(D205)=0),"",(D205-L205)/D205)</f>
        <v/>
      </c>
      <c r="P205" s="19">
        <f>IF(OR($B205="",N(D205)=0,N(L205)=0),"",D205/L205)</f>
        <v/>
      </c>
      <c r="Q205" s="20">
        <f>IF($B205="","",SUMPRODUCT(MAX(('Movimentações'!$C$6:$C$3005=$B205)*('Movimentações'!$B$6:$B$3005="Venda")*'Movimentações'!$A$6:$A$3005)))</f>
        <v/>
      </c>
      <c r="R205" s="21">
        <f>IF($B205="","",IF(COUNTIF($B$6:$B$505,$B205)&gt;1,"Nome repetido",IF(K205&lt;=0,"Sem estoque",IF(K205&lt;=N(E205),"Repor",IF(TODAY()-MAX(Q205,SUMPRODUCT(MAX(('Movimentações'!$C$6:$C$3005=$B205)*('Movimentações'!$B$6:$B$3005="Compra")*'Movimentações'!$A$6:$A$3005)),'Comece aqui'!$C$6)&gt;60,"Parado","OK")))))</f>
        <v/>
      </c>
      <c r="S205" s="17">
        <f>IF($B205="","",SUMIFS('Movimentações'!$I$6:$I$3005,'Movimentações'!$C$6:$C$3005,$B205,'Movimentações'!$B$6:$B$3005,"Venda")-SUMIFS('Movimentações'!$I$6:$I$3005,'Movimentações'!$C$6:$C$3005,$B205,'Movimentações'!$B$6:$B$3005,"Devolução de venda"))</f>
        <v/>
      </c>
      <c r="T205" s="17">
        <f>IF($B205="","",SUMIFS('Movimentações'!$K$6:$K$3005,'Movimentações'!$C$6:$C$3005,$B205))</f>
        <v/>
      </c>
      <c r="U205" s="21">
        <f>IF(OR($B205="",N(S205)&lt;=0),"",IF(SUMIF($S$6:$S$505,"&gt;"&amp;S205)/SUM($S$6:$S$505)&lt;0.8,"A",IF(SUMIF($S$6:$S$505,"&gt;"&amp;S205)/SUM($S$6:$S$505)&lt;0.95,"B","C")))</f>
        <v/>
      </c>
    </row>
    <row r="206">
      <c r="A206" s="14" t="n"/>
      <c r="B206" s="14" t="n"/>
      <c r="C206" s="14" t="n"/>
      <c r="D206" s="15" t="n"/>
      <c r="E206" s="14" t="n"/>
      <c r="F206" s="14" t="n"/>
      <c r="G206" s="15" t="n"/>
      <c r="H206" s="16">
        <f>IF($B206="","",SUMIFS('Movimentações'!$D$6:$D$3005,'Movimentações'!$C$6:$C$3005,$B206,'Movimentações'!$B$6:$B$3005,"Compra"))</f>
        <v/>
      </c>
      <c r="I206" s="16">
        <f>IF($B206="","",SUMIFS('Movimentações'!$D$6:$D$3005,'Movimentações'!$C$6:$C$3005,$B206,'Movimentações'!$B$6:$B$3005,"Venda")-SUMIFS('Movimentações'!$D$6:$D$3005,'Movimentações'!$C$6:$C$3005,$B206,'Movimentações'!$B$6:$B$3005,"Devolução de venda"))</f>
        <v/>
      </c>
      <c r="J206" s="16">
        <f>IF($B206="","",SUMIFS('Movimentações'!$D$6:$D$3005,'Movimentações'!$C$6:$C$3005,$B206,'Movimentações'!$B$6:$B$3005,"Ajuste para mais")-SUMIFS('Movimentações'!$D$6:$D$3005,'Movimentações'!$C$6:$C$3005,$B206,'Movimentações'!$B$6:$B$3005,"Ajuste para menos"))</f>
        <v/>
      </c>
      <c r="K206" s="16">
        <f>IF($B206="","",N(F206)+H206-I206+J206)</f>
        <v/>
      </c>
      <c r="L206" s="17">
        <f>IF($B206="","",IF(N(F206)+H206=0,0,(N(F206)*N(G206)+SUMIFS('Movimentações'!$I$6:$I$3005,'Movimentações'!$C$6:$C$3005,$B206,'Movimentações'!$B$6:$B$3005,"Compra"))/(N(F206)+H206)))</f>
        <v/>
      </c>
      <c r="M206" s="17">
        <f>IF($B206="","",MAX(K206,0)*L206)</f>
        <v/>
      </c>
      <c r="N206" s="17">
        <f>IF(OR($B206="",N(D206)=0),"",D206-L206)</f>
        <v/>
      </c>
      <c r="O206" s="18">
        <f>IF(OR($B206="",N(D206)=0),"",(D206-L206)/D206)</f>
        <v/>
      </c>
      <c r="P206" s="19">
        <f>IF(OR($B206="",N(D206)=0,N(L206)=0),"",D206/L206)</f>
        <v/>
      </c>
      <c r="Q206" s="20">
        <f>IF($B206="","",SUMPRODUCT(MAX(('Movimentações'!$C$6:$C$3005=$B206)*('Movimentações'!$B$6:$B$3005="Venda")*'Movimentações'!$A$6:$A$3005)))</f>
        <v/>
      </c>
      <c r="R206" s="21">
        <f>IF($B206="","",IF(COUNTIF($B$6:$B$505,$B206)&gt;1,"Nome repetido",IF(K206&lt;=0,"Sem estoque",IF(K206&lt;=N(E206),"Repor",IF(TODAY()-MAX(Q206,SUMPRODUCT(MAX(('Movimentações'!$C$6:$C$3005=$B206)*('Movimentações'!$B$6:$B$3005="Compra")*'Movimentações'!$A$6:$A$3005)),'Comece aqui'!$C$6)&gt;60,"Parado","OK")))))</f>
        <v/>
      </c>
      <c r="S206" s="17">
        <f>IF($B206="","",SUMIFS('Movimentações'!$I$6:$I$3005,'Movimentações'!$C$6:$C$3005,$B206,'Movimentações'!$B$6:$B$3005,"Venda")-SUMIFS('Movimentações'!$I$6:$I$3005,'Movimentações'!$C$6:$C$3005,$B206,'Movimentações'!$B$6:$B$3005,"Devolução de venda"))</f>
        <v/>
      </c>
      <c r="T206" s="17">
        <f>IF($B206="","",SUMIFS('Movimentações'!$K$6:$K$3005,'Movimentações'!$C$6:$C$3005,$B206))</f>
        <v/>
      </c>
      <c r="U206" s="21">
        <f>IF(OR($B206="",N(S206)&lt;=0),"",IF(SUMIF($S$6:$S$505,"&gt;"&amp;S206)/SUM($S$6:$S$505)&lt;0.8,"A",IF(SUMIF($S$6:$S$505,"&gt;"&amp;S206)/SUM($S$6:$S$505)&lt;0.95,"B","C")))</f>
        <v/>
      </c>
    </row>
    <row r="207">
      <c r="A207" s="14" t="n"/>
      <c r="B207" s="14" t="n"/>
      <c r="C207" s="14" t="n"/>
      <c r="D207" s="15" t="n"/>
      <c r="E207" s="14" t="n"/>
      <c r="F207" s="14" t="n"/>
      <c r="G207" s="15" t="n"/>
      <c r="H207" s="16">
        <f>IF($B207="","",SUMIFS('Movimentações'!$D$6:$D$3005,'Movimentações'!$C$6:$C$3005,$B207,'Movimentações'!$B$6:$B$3005,"Compra"))</f>
        <v/>
      </c>
      <c r="I207" s="16">
        <f>IF($B207="","",SUMIFS('Movimentações'!$D$6:$D$3005,'Movimentações'!$C$6:$C$3005,$B207,'Movimentações'!$B$6:$B$3005,"Venda")-SUMIFS('Movimentações'!$D$6:$D$3005,'Movimentações'!$C$6:$C$3005,$B207,'Movimentações'!$B$6:$B$3005,"Devolução de venda"))</f>
        <v/>
      </c>
      <c r="J207" s="16">
        <f>IF($B207="","",SUMIFS('Movimentações'!$D$6:$D$3005,'Movimentações'!$C$6:$C$3005,$B207,'Movimentações'!$B$6:$B$3005,"Ajuste para mais")-SUMIFS('Movimentações'!$D$6:$D$3005,'Movimentações'!$C$6:$C$3005,$B207,'Movimentações'!$B$6:$B$3005,"Ajuste para menos"))</f>
        <v/>
      </c>
      <c r="K207" s="16">
        <f>IF($B207="","",N(F207)+H207-I207+J207)</f>
        <v/>
      </c>
      <c r="L207" s="17">
        <f>IF($B207="","",IF(N(F207)+H207=0,0,(N(F207)*N(G207)+SUMIFS('Movimentações'!$I$6:$I$3005,'Movimentações'!$C$6:$C$3005,$B207,'Movimentações'!$B$6:$B$3005,"Compra"))/(N(F207)+H207)))</f>
        <v/>
      </c>
      <c r="M207" s="17">
        <f>IF($B207="","",MAX(K207,0)*L207)</f>
        <v/>
      </c>
      <c r="N207" s="17">
        <f>IF(OR($B207="",N(D207)=0),"",D207-L207)</f>
        <v/>
      </c>
      <c r="O207" s="18">
        <f>IF(OR($B207="",N(D207)=0),"",(D207-L207)/D207)</f>
        <v/>
      </c>
      <c r="P207" s="19">
        <f>IF(OR($B207="",N(D207)=0,N(L207)=0),"",D207/L207)</f>
        <v/>
      </c>
      <c r="Q207" s="20">
        <f>IF($B207="","",SUMPRODUCT(MAX(('Movimentações'!$C$6:$C$3005=$B207)*('Movimentações'!$B$6:$B$3005="Venda")*'Movimentações'!$A$6:$A$3005)))</f>
        <v/>
      </c>
      <c r="R207" s="21">
        <f>IF($B207="","",IF(COUNTIF($B$6:$B$505,$B207)&gt;1,"Nome repetido",IF(K207&lt;=0,"Sem estoque",IF(K207&lt;=N(E207),"Repor",IF(TODAY()-MAX(Q207,SUMPRODUCT(MAX(('Movimentações'!$C$6:$C$3005=$B207)*('Movimentações'!$B$6:$B$3005="Compra")*'Movimentações'!$A$6:$A$3005)),'Comece aqui'!$C$6)&gt;60,"Parado","OK")))))</f>
        <v/>
      </c>
      <c r="S207" s="17">
        <f>IF($B207="","",SUMIFS('Movimentações'!$I$6:$I$3005,'Movimentações'!$C$6:$C$3005,$B207,'Movimentações'!$B$6:$B$3005,"Venda")-SUMIFS('Movimentações'!$I$6:$I$3005,'Movimentações'!$C$6:$C$3005,$B207,'Movimentações'!$B$6:$B$3005,"Devolução de venda"))</f>
        <v/>
      </c>
      <c r="T207" s="17">
        <f>IF($B207="","",SUMIFS('Movimentações'!$K$6:$K$3005,'Movimentações'!$C$6:$C$3005,$B207))</f>
        <v/>
      </c>
      <c r="U207" s="21">
        <f>IF(OR($B207="",N(S207)&lt;=0),"",IF(SUMIF($S$6:$S$505,"&gt;"&amp;S207)/SUM($S$6:$S$505)&lt;0.8,"A",IF(SUMIF($S$6:$S$505,"&gt;"&amp;S207)/SUM($S$6:$S$505)&lt;0.95,"B","C")))</f>
        <v/>
      </c>
    </row>
    <row r="208">
      <c r="A208" s="14" t="n"/>
      <c r="B208" s="14" t="n"/>
      <c r="C208" s="14" t="n"/>
      <c r="D208" s="15" t="n"/>
      <c r="E208" s="14" t="n"/>
      <c r="F208" s="14" t="n"/>
      <c r="G208" s="15" t="n"/>
      <c r="H208" s="16">
        <f>IF($B208="","",SUMIFS('Movimentações'!$D$6:$D$3005,'Movimentações'!$C$6:$C$3005,$B208,'Movimentações'!$B$6:$B$3005,"Compra"))</f>
        <v/>
      </c>
      <c r="I208" s="16">
        <f>IF($B208="","",SUMIFS('Movimentações'!$D$6:$D$3005,'Movimentações'!$C$6:$C$3005,$B208,'Movimentações'!$B$6:$B$3005,"Venda")-SUMIFS('Movimentações'!$D$6:$D$3005,'Movimentações'!$C$6:$C$3005,$B208,'Movimentações'!$B$6:$B$3005,"Devolução de venda"))</f>
        <v/>
      </c>
      <c r="J208" s="16">
        <f>IF($B208="","",SUMIFS('Movimentações'!$D$6:$D$3005,'Movimentações'!$C$6:$C$3005,$B208,'Movimentações'!$B$6:$B$3005,"Ajuste para mais")-SUMIFS('Movimentações'!$D$6:$D$3005,'Movimentações'!$C$6:$C$3005,$B208,'Movimentações'!$B$6:$B$3005,"Ajuste para menos"))</f>
        <v/>
      </c>
      <c r="K208" s="16">
        <f>IF($B208="","",N(F208)+H208-I208+J208)</f>
        <v/>
      </c>
      <c r="L208" s="17">
        <f>IF($B208="","",IF(N(F208)+H208=0,0,(N(F208)*N(G208)+SUMIFS('Movimentações'!$I$6:$I$3005,'Movimentações'!$C$6:$C$3005,$B208,'Movimentações'!$B$6:$B$3005,"Compra"))/(N(F208)+H208)))</f>
        <v/>
      </c>
      <c r="M208" s="17">
        <f>IF($B208="","",MAX(K208,0)*L208)</f>
        <v/>
      </c>
      <c r="N208" s="17">
        <f>IF(OR($B208="",N(D208)=0),"",D208-L208)</f>
        <v/>
      </c>
      <c r="O208" s="18">
        <f>IF(OR($B208="",N(D208)=0),"",(D208-L208)/D208)</f>
        <v/>
      </c>
      <c r="P208" s="19">
        <f>IF(OR($B208="",N(D208)=0,N(L208)=0),"",D208/L208)</f>
        <v/>
      </c>
      <c r="Q208" s="20">
        <f>IF($B208="","",SUMPRODUCT(MAX(('Movimentações'!$C$6:$C$3005=$B208)*('Movimentações'!$B$6:$B$3005="Venda")*'Movimentações'!$A$6:$A$3005)))</f>
        <v/>
      </c>
      <c r="R208" s="21">
        <f>IF($B208="","",IF(COUNTIF($B$6:$B$505,$B208)&gt;1,"Nome repetido",IF(K208&lt;=0,"Sem estoque",IF(K208&lt;=N(E208),"Repor",IF(TODAY()-MAX(Q208,SUMPRODUCT(MAX(('Movimentações'!$C$6:$C$3005=$B208)*('Movimentações'!$B$6:$B$3005="Compra")*'Movimentações'!$A$6:$A$3005)),'Comece aqui'!$C$6)&gt;60,"Parado","OK")))))</f>
        <v/>
      </c>
      <c r="S208" s="17">
        <f>IF($B208="","",SUMIFS('Movimentações'!$I$6:$I$3005,'Movimentações'!$C$6:$C$3005,$B208,'Movimentações'!$B$6:$B$3005,"Venda")-SUMIFS('Movimentações'!$I$6:$I$3005,'Movimentações'!$C$6:$C$3005,$B208,'Movimentações'!$B$6:$B$3005,"Devolução de venda"))</f>
        <v/>
      </c>
      <c r="T208" s="17">
        <f>IF($B208="","",SUMIFS('Movimentações'!$K$6:$K$3005,'Movimentações'!$C$6:$C$3005,$B208))</f>
        <v/>
      </c>
      <c r="U208" s="21">
        <f>IF(OR($B208="",N(S208)&lt;=0),"",IF(SUMIF($S$6:$S$505,"&gt;"&amp;S208)/SUM($S$6:$S$505)&lt;0.8,"A",IF(SUMIF($S$6:$S$505,"&gt;"&amp;S208)/SUM($S$6:$S$505)&lt;0.95,"B","C")))</f>
        <v/>
      </c>
    </row>
    <row r="209">
      <c r="A209" s="14" t="n"/>
      <c r="B209" s="14" t="n"/>
      <c r="C209" s="14" t="n"/>
      <c r="D209" s="15" t="n"/>
      <c r="E209" s="14" t="n"/>
      <c r="F209" s="14" t="n"/>
      <c r="G209" s="15" t="n"/>
      <c r="H209" s="16">
        <f>IF($B209="","",SUMIFS('Movimentações'!$D$6:$D$3005,'Movimentações'!$C$6:$C$3005,$B209,'Movimentações'!$B$6:$B$3005,"Compra"))</f>
        <v/>
      </c>
      <c r="I209" s="16">
        <f>IF($B209="","",SUMIFS('Movimentações'!$D$6:$D$3005,'Movimentações'!$C$6:$C$3005,$B209,'Movimentações'!$B$6:$B$3005,"Venda")-SUMIFS('Movimentações'!$D$6:$D$3005,'Movimentações'!$C$6:$C$3005,$B209,'Movimentações'!$B$6:$B$3005,"Devolução de venda"))</f>
        <v/>
      </c>
      <c r="J209" s="16">
        <f>IF($B209="","",SUMIFS('Movimentações'!$D$6:$D$3005,'Movimentações'!$C$6:$C$3005,$B209,'Movimentações'!$B$6:$B$3005,"Ajuste para mais")-SUMIFS('Movimentações'!$D$6:$D$3005,'Movimentações'!$C$6:$C$3005,$B209,'Movimentações'!$B$6:$B$3005,"Ajuste para menos"))</f>
        <v/>
      </c>
      <c r="K209" s="16">
        <f>IF($B209="","",N(F209)+H209-I209+J209)</f>
        <v/>
      </c>
      <c r="L209" s="17">
        <f>IF($B209="","",IF(N(F209)+H209=0,0,(N(F209)*N(G209)+SUMIFS('Movimentações'!$I$6:$I$3005,'Movimentações'!$C$6:$C$3005,$B209,'Movimentações'!$B$6:$B$3005,"Compra"))/(N(F209)+H209)))</f>
        <v/>
      </c>
      <c r="M209" s="17">
        <f>IF($B209="","",MAX(K209,0)*L209)</f>
        <v/>
      </c>
      <c r="N209" s="17">
        <f>IF(OR($B209="",N(D209)=0),"",D209-L209)</f>
        <v/>
      </c>
      <c r="O209" s="18">
        <f>IF(OR($B209="",N(D209)=0),"",(D209-L209)/D209)</f>
        <v/>
      </c>
      <c r="P209" s="19">
        <f>IF(OR($B209="",N(D209)=0,N(L209)=0),"",D209/L209)</f>
        <v/>
      </c>
      <c r="Q209" s="20">
        <f>IF($B209="","",SUMPRODUCT(MAX(('Movimentações'!$C$6:$C$3005=$B209)*('Movimentações'!$B$6:$B$3005="Venda")*'Movimentações'!$A$6:$A$3005)))</f>
        <v/>
      </c>
      <c r="R209" s="21">
        <f>IF($B209="","",IF(COUNTIF($B$6:$B$505,$B209)&gt;1,"Nome repetido",IF(K209&lt;=0,"Sem estoque",IF(K209&lt;=N(E209),"Repor",IF(TODAY()-MAX(Q209,SUMPRODUCT(MAX(('Movimentações'!$C$6:$C$3005=$B209)*('Movimentações'!$B$6:$B$3005="Compra")*'Movimentações'!$A$6:$A$3005)),'Comece aqui'!$C$6)&gt;60,"Parado","OK")))))</f>
        <v/>
      </c>
      <c r="S209" s="17">
        <f>IF($B209="","",SUMIFS('Movimentações'!$I$6:$I$3005,'Movimentações'!$C$6:$C$3005,$B209,'Movimentações'!$B$6:$B$3005,"Venda")-SUMIFS('Movimentações'!$I$6:$I$3005,'Movimentações'!$C$6:$C$3005,$B209,'Movimentações'!$B$6:$B$3005,"Devolução de venda"))</f>
        <v/>
      </c>
      <c r="T209" s="17">
        <f>IF($B209="","",SUMIFS('Movimentações'!$K$6:$K$3005,'Movimentações'!$C$6:$C$3005,$B209))</f>
        <v/>
      </c>
      <c r="U209" s="21">
        <f>IF(OR($B209="",N(S209)&lt;=0),"",IF(SUMIF($S$6:$S$505,"&gt;"&amp;S209)/SUM($S$6:$S$505)&lt;0.8,"A",IF(SUMIF($S$6:$S$505,"&gt;"&amp;S209)/SUM($S$6:$S$505)&lt;0.95,"B","C")))</f>
        <v/>
      </c>
    </row>
    <row r="210">
      <c r="A210" s="14" t="n"/>
      <c r="B210" s="14" t="n"/>
      <c r="C210" s="14" t="n"/>
      <c r="D210" s="15" t="n"/>
      <c r="E210" s="14" t="n"/>
      <c r="F210" s="14" t="n"/>
      <c r="G210" s="15" t="n"/>
      <c r="H210" s="16">
        <f>IF($B210="","",SUMIFS('Movimentações'!$D$6:$D$3005,'Movimentações'!$C$6:$C$3005,$B210,'Movimentações'!$B$6:$B$3005,"Compra"))</f>
        <v/>
      </c>
      <c r="I210" s="16">
        <f>IF($B210="","",SUMIFS('Movimentações'!$D$6:$D$3005,'Movimentações'!$C$6:$C$3005,$B210,'Movimentações'!$B$6:$B$3005,"Venda")-SUMIFS('Movimentações'!$D$6:$D$3005,'Movimentações'!$C$6:$C$3005,$B210,'Movimentações'!$B$6:$B$3005,"Devolução de venda"))</f>
        <v/>
      </c>
      <c r="J210" s="16">
        <f>IF($B210="","",SUMIFS('Movimentações'!$D$6:$D$3005,'Movimentações'!$C$6:$C$3005,$B210,'Movimentações'!$B$6:$B$3005,"Ajuste para mais")-SUMIFS('Movimentações'!$D$6:$D$3005,'Movimentações'!$C$6:$C$3005,$B210,'Movimentações'!$B$6:$B$3005,"Ajuste para menos"))</f>
        <v/>
      </c>
      <c r="K210" s="16">
        <f>IF($B210="","",N(F210)+H210-I210+J210)</f>
        <v/>
      </c>
      <c r="L210" s="17">
        <f>IF($B210="","",IF(N(F210)+H210=0,0,(N(F210)*N(G210)+SUMIFS('Movimentações'!$I$6:$I$3005,'Movimentações'!$C$6:$C$3005,$B210,'Movimentações'!$B$6:$B$3005,"Compra"))/(N(F210)+H210)))</f>
        <v/>
      </c>
      <c r="M210" s="17">
        <f>IF($B210="","",MAX(K210,0)*L210)</f>
        <v/>
      </c>
      <c r="N210" s="17">
        <f>IF(OR($B210="",N(D210)=0),"",D210-L210)</f>
        <v/>
      </c>
      <c r="O210" s="18">
        <f>IF(OR($B210="",N(D210)=0),"",(D210-L210)/D210)</f>
        <v/>
      </c>
      <c r="P210" s="19">
        <f>IF(OR($B210="",N(D210)=0,N(L210)=0),"",D210/L210)</f>
        <v/>
      </c>
      <c r="Q210" s="20">
        <f>IF($B210="","",SUMPRODUCT(MAX(('Movimentações'!$C$6:$C$3005=$B210)*('Movimentações'!$B$6:$B$3005="Venda")*'Movimentações'!$A$6:$A$3005)))</f>
        <v/>
      </c>
      <c r="R210" s="21">
        <f>IF($B210="","",IF(COUNTIF($B$6:$B$505,$B210)&gt;1,"Nome repetido",IF(K210&lt;=0,"Sem estoque",IF(K210&lt;=N(E210),"Repor",IF(TODAY()-MAX(Q210,SUMPRODUCT(MAX(('Movimentações'!$C$6:$C$3005=$B210)*('Movimentações'!$B$6:$B$3005="Compra")*'Movimentações'!$A$6:$A$3005)),'Comece aqui'!$C$6)&gt;60,"Parado","OK")))))</f>
        <v/>
      </c>
      <c r="S210" s="17">
        <f>IF($B210="","",SUMIFS('Movimentações'!$I$6:$I$3005,'Movimentações'!$C$6:$C$3005,$B210,'Movimentações'!$B$6:$B$3005,"Venda")-SUMIFS('Movimentações'!$I$6:$I$3005,'Movimentações'!$C$6:$C$3005,$B210,'Movimentações'!$B$6:$B$3005,"Devolução de venda"))</f>
        <v/>
      </c>
      <c r="T210" s="17">
        <f>IF($B210="","",SUMIFS('Movimentações'!$K$6:$K$3005,'Movimentações'!$C$6:$C$3005,$B210))</f>
        <v/>
      </c>
      <c r="U210" s="21">
        <f>IF(OR($B210="",N(S210)&lt;=0),"",IF(SUMIF($S$6:$S$505,"&gt;"&amp;S210)/SUM($S$6:$S$505)&lt;0.8,"A",IF(SUMIF($S$6:$S$505,"&gt;"&amp;S210)/SUM($S$6:$S$505)&lt;0.95,"B","C")))</f>
        <v/>
      </c>
    </row>
    <row r="211">
      <c r="A211" s="14" t="n"/>
      <c r="B211" s="14" t="n"/>
      <c r="C211" s="14" t="n"/>
      <c r="D211" s="15" t="n"/>
      <c r="E211" s="14" t="n"/>
      <c r="F211" s="14" t="n"/>
      <c r="G211" s="15" t="n"/>
      <c r="H211" s="16">
        <f>IF($B211="","",SUMIFS('Movimentações'!$D$6:$D$3005,'Movimentações'!$C$6:$C$3005,$B211,'Movimentações'!$B$6:$B$3005,"Compra"))</f>
        <v/>
      </c>
      <c r="I211" s="16">
        <f>IF($B211="","",SUMIFS('Movimentações'!$D$6:$D$3005,'Movimentações'!$C$6:$C$3005,$B211,'Movimentações'!$B$6:$B$3005,"Venda")-SUMIFS('Movimentações'!$D$6:$D$3005,'Movimentações'!$C$6:$C$3005,$B211,'Movimentações'!$B$6:$B$3005,"Devolução de venda"))</f>
        <v/>
      </c>
      <c r="J211" s="16">
        <f>IF($B211="","",SUMIFS('Movimentações'!$D$6:$D$3005,'Movimentações'!$C$6:$C$3005,$B211,'Movimentações'!$B$6:$B$3005,"Ajuste para mais")-SUMIFS('Movimentações'!$D$6:$D$3005,'Movimentações'!$C$6:$C$3005,$B211,'Movimentações'!$B$6:$B$3005,"Ajuste para menos"))</f>
        <v/>
      </c>
      <c r="K211" s="16">
        <f>IF($B211="","",N(F211)+H211-I211+J211)</f>
        <v/>
      </c>
      <c r="L211" s="17">
        <f>IF($B211="","",IF(N(F211)+H211=0,0,(N(F211)*N(G211)+SUMIFS('Movimentações'!$I$6:$I$3005,'Movimentações'!$C$6:$C$3005,$B211,'Movimentações'!$B$6:$B$3005,"Compra"))/(N(F211)+H211)))</f>
        <v/>
      </c>
      <c r="M211" s="17">
        <f>IF($B211="","",MAX(K211,0)*L211)</f>
        <v/>
      </c>
      <c r="N211" s="17">
        <f>IF(OR($B211="",N(D211)=0),"",D211-L211)</f>
        <v/>
      </c>
      <c r="O211" s="18">
        <f>IF(OR($B211="",N(D211)=0),"",(D211-L211)/D211)</f>
        <v/>
      </c>
      <c r="P211" s="19">
        <f>IF(OR($B211="",N(D211)=0,N(L211)=0),"",D211/L211)</f>
        <v/>
      </c>
      <c r="Q211" s="20">
        <f>IF($B211="","",SUMPRODUCT(MAX(('Movimentações'!$C$6:$C$3005=$B211)*('Movimentações'!$B$6:$B$3005="Venda")*'Movimentações'!$A$6:$A$3005)))</f>
        <v/>
      </c>
      <c r="R211" s="21">
        <f>IF($B211="","",IF(COUNTIF($B$6:$B$505,$B211)&gt;1,"Nome repetido",IF(K211&lt;=0,"Sem estoque",IF(K211&lt;=N(E211),"Repor",IF(TODAY()-MAX(Q211,SUMPRODUCT(MAX(('Movimentações'!$C$6:$C$3005=$B211)*('Movimentações'!$B$6:$B$3005="Compra")*'Movimentações'!$A$6:$A$3005)),'Comece aqui'!$C$6)&gt;60,"Parado","OK")))))</f>
        <v/>
      </c>
      <c r="S211" s="17">
        <f>IF($B211="","",SUMIFS('Movimentações'!$I$6:$I$3005,'Movimentações'!$C$6:$C$3005,$B211,'Movimentações'!$B$6:$B$3005,"Venda")-SUMIFS('Movimentações'!$I$6:$I$3005,'Movimentações'!$C$6:$C$3005,$B211,'Movimentações'!$B$6:$B$3005,"Devolução de venda"))</f>
        <v/>
      </c>
      <c r="T211" s="17">
        <f>IF($B211="","",SUMIFS('Movimentações'!$K$6:$K$3005,'Movimentações'!$C$6:$C$3005,$B211))</f>
        <v/>
      </c>
      <c r="U211" s="21">
        <f>IF(OR($B211="",N(S211)&lt;=0),"",IF(SUMIF($S$6:$S$505,"&gt;"&amp;S211)/SUM($S$6:$S$505)&lt;0.8,"A",IF(SUMIF($S$6:$S$505,"&gt;"&amp;S211)/SUM($S$6:$S$505)&lt;0.95,"B","C")))</f>
        <v/>
      </c>
    </row>
    <row r="212">
      <c r="A212" s="14" t="n"/>
      <c r="B212" s="14" t="n"/>
      <c r="C212" s="14" t="n"/>
      <c r="D212" s="15" t="n"/>
      <c r="E212" s="14" t="n"/>
      <c r="F212" s="14" t="n"/>
      <c r="G212" s="15" t="n"/>
      <c r="H212" s="16">
        <f>IF($B212="","",SUMIFS('Movimentações'!$D$6:$D$3005,'Movimentações'!$C$6:$C$3005,$B212,'Movimentações'!$B$6:$B$3005,"Compra"))</f>
        <v/>
      </c>
      <c r="I212" s="16">
        <f>IF($B212="","",SUMIFS('Movimentações'!$D$6:$D$3005,'Movimentações'!$C$6:$C$3005,$B212,'Movimentações'!$B$6:$B$3005,"Venda")-SUMIFS('Movimentações'!$D$6:$D$3005,'Movimentações'!$C$6:$C$3005,$B212,'Movimentações'!$B$6:$B$3005,"Devolução de venda"))</f>
        <v/>
      </c>
      <c r="J212" s="16">
        <f>IF($B212="","",SUMIFS('Movimentações'!$D$6:$D$3005,'Movimentações'!$C$6:$C$3005,$B212,'Movimentações'!$B$6:$B$3005,"Ajuste para mais")-SUMIFS('Movimentações'!$D$6:$D$3005,'Movimentações'!$C$6:$C$3005,$B212,'Movimentações'!$B$6:$B$3005,"Ajuste para menos"))</f>
        <v/>
      </c>
      <c r="K212" s="16">
        <f>IF($B212="","",N(F212)+H212-I212+J212)</f>
        <v/>
      </c>
      <c r="L212" s="17">
        <f>IF($B212="","",IF(N(F212)+H212=0,0,(N(F212)*N(G212)+SUMIFS('Movimentações'!$I$6:$I$3005,'Movimentações'!$C$6:$C$3005,$B212,'Movimentações'!$B$6:$B$3005,"Compra"))/(N(F212)+H212)))</f>
        <v/>
      </c>
      <c r="M212" s="17">
        <f>IF($B212="","",MAX(K212,0)*L212)</f>
        <v/>
      </c>
      <c r="N212" s="17">
        <f>IF(OR($B212="",N(D212)=0),"",D212-L212)</f>
        <v/>
      </c>
      <c r="O212" s="18">
        <f>IF(OR($B212="",N(D212)=0),"",(D212-L212)/D212)</f>
        <v/>
      </c>
      <c r="P212" s="19">
        <f>IF(OR($B212="",N(D212)=0,N(L212)=0),"",D212/L212)</f>
        <v/>
      </c>
      <c r="Q212" s="20">
        <f>IF($B212="","",SUMPRODUCT(MAX(('Movimentações'!$C$6:$C$3005=$B212)*('Movimentações'!$B$6:$B$3005="Venda")*'Movimentações'!$A$6:$A$3005)))</f>
        <v/>
      </c>
      <c r="R212" s="21">
        <f>IF($B212="","",IF(COUNTIF($B$6:$B$505,$B212)&gt;1,"Nome repetido",IF(K212&lt;=0,"Sem estoque",IF(K212&lt;=N(E212),"Repor",IF(TODAY()-MAX(Q212,SUMPRODUCT(MAX(('Movimentações'!$C$6:$C$3005=$B212)*('Movimentações'!$B$6:$B$3005="Compra")*'Movimentações'!$A$6:$A$3005)),'Comece aqui'!$C$6)&gt;60,"Parado","OK")))))</f>
        <v/>
      </c>
      <c r="S212" s="17">
        <f>IF($B212="","",SUMIFS('Movimentações'!$I$6:$I$3005,'Movimentações'!$C$6:$C$3005,$B212,'Movimentações'!$B$6:$B$3005,"Venda")-SUMIFS('Movimentações'!$I$6:$I$3005,'Movimentações'!$C$6:$C$3005,$B212,'Movimentações'!$B$6:$B$3005,"Devolução de venda"))</f>
        <v/>
      </c>
      <c r="T212" s="17">
        <f>IF($B212="","",SUMIFS('Movimentações'!$K$6:$K$3005,'Movimentações'!$C$6:$C$3005,$B212))</f>
        <v/>
      </c>
      <c r="U212" s="21">
        <f>IF(OR($B212="",N(S212)&lt;=0),"",IF(SUMIF($S$6:$S$505,"&gt;"&amp;S212)/SUM($S$6:$S$505)&lt;0.8,"A",IF(SUMIF($S$6:$S$505,"&gt;"&amp;S212)/SUM($S$6:$S$505)&lt;0.95,"B","C")))</f>
        <v/>
      </c>
    </row>
    <row r="213">
      <c r="A213" s="14" t="n"/>
      <c r="B213" s="14" t="n"/>
      <c r="C213" s="14" t="n"/>
      <c r="D213" s="15" t="n"/>
      <c r="E213" s="14" t="n"/>
      <c r="F213" s="14" t="n"/>
      <c r="G213" s="15" t="n"/>
      <c r="H213" s="16">
        <f>IF($B213="","",SUMIFS('Movimentações'!$D$6:$D$3005,'Movimentações'!$C$6:$C$3005,$B213,'Movimentações'!$B$6:$B$3005,"Compra"))</f>
        <v/>
      </c>
      <c r="I213" s="16">
        <f>IF($B213="","",SUMIFS('Movimentações'!$D$6:$D$3005,'Movimentações'!$C$6:$C$3005,$B213,'Movimentações'!$B$6:$B$3005,"Venda")-SUMIFS('Movimentações'!$D$6:$D$3005,'Movimentações'!$C$6:$C$3005,$B213,'Movimentações'!$B$6:$B$3005,"Devolução de venda"))</f>
        <v/>
      </c>
      <c r="J213" s="16">
        <f>IF($B213="","",SUMIFS('Movimentações'!$D$6:$D$3005,'Movimentações'!$C$6:$C$3005,$B213,'Movimentações'!$B$6:$B$3005,"Ajuste para mais")-SUMIFS('Movimentações'!$D$6:$D$3005,'Movimentações'!$C$6:$C$3005,$B213,'Movimentações'!$B$6:$B$3005,"Ajuste para menos"))</f>
        <v/>
      </c>
      <c r="K213" s="16">
        <f>IF($B213="","",N(F213)+H213-I213+J213)</f>
        <v/>
      </c>
      <c r="L213" s="17">
        <f>IF($B213="","",IF(N(F213)+H213=0,0,(N(F213)*N(G213)+SUMIFS('Movimentações'!$I$6:$I$3005,'Movimentações'!$C$6:$C$3005,$B213,'Movimentações'!$B$6:$B$3005,"Compra"))/(N(F213)+H213)))</f>
        <v/>
      </c>
      <c r="M213" s="17">
        <f>IF($B213="","",MAX(K213,0)*L213)</f>
        <v/>
      </c>
      <c r="N213" s="17">
        <f>IF(OR($B213="",N(D213)=0),"",D213-L213)</f>
        <v/>
      </c>
      <c r="O213" s="18">
        <f>IF(OR($B213="",N(D213)=0),"",(D213-L213)/D213)</f>
        <v/>
      </c>
      <c r="P213" s="19">
        <f>IF(OR($B213="",N(D213)=0,N(L213)=0),"",D213/L213)</f>
        <v/>
      </c>
      <c r="Q213" s="20">
        <f>IF($B213="","",SUMPRODUCT(MAX(('Movimentações'!$C$6:$C$3005=$B213)*('Movimentações'!$B$6:$B$3005="Venda")*'Movimentações'!$A$6:$A$3005)))</f>
        <v/>
      </c>
      <c r="R213" s="21">
        <f>IF($B213="","",IF(COUNTIF($B$6:$B$505,$B213)&gt;1,"Nome repetido",IF(K213&lt;=0,"Sem estoque",IF(K213&lt;=N(E213),"Repor",IF(TODAY()-MAX(Q213,SUMPRODUCT(MAX(('Movimentações'!$C$6:$C$3005=$B213)*('Movimentações'!$B$6:$B$3005="Compra")*'Movimentações'!$A$6:$A$3005)),'Comece aqui'!$C$6)&gt;60,"Parado","OK")))))</f>
        <v/>
      </c>
      <c r="S213" s="17">
        <f>IF($B213="","",SUMIFS('Movimentações'!$I$6:$I$3005,'Movimentações'!$C$6:$C$3005,$B213,'Movimentações'!$B$6:$B$3005,"Venda")-SUMIFS('Movimentações'!$I$6:$I$3005,'Movimentações'!$C$6:$C$3005,$B213,'Movimentações'!$B$6:$B$3005,"Devolução de venda"))</f>
        <v/>
      </c>
      <c r="T213" s="17">
        <f>IF($B213="","",SUMIFS('Movimentações'!$K$6:$K$3005,'Movimentações'!$C$6:$C$3005,$B213))</f>
        <v/>
      </c>
      <c r="U213" s="21">
        <f>IF(OR($B213="",N(S213)&lt;=0),"",IF(SUMIF($S$6:$S$505,"&gt;"&amp;S213)/SUM($S$6:$S$505)&lt;0.8,"A",IF(SUMIF($S$6:$S$505,"&gt;"&amp;S213)/SUM($S$6:$S$505)&lt;0.95,"B","C")))</f>
        <v/>
      </c>
    </row>
    <row r="214">
      <c r="A214" s="14" t="n"/>
      <c r="B214" s="14" t="n"/>
      <c r="C214" s="14" t="n"/>
      <c r="D214" s="15" t="n"/>
      <c r="E214" s="14" t="n"/>
      <c r="F214" s="14" t="n"/>
      <c r="G214" s="15" t="n"/>
      <c r="H214" s="16">
        <f>IF($B214="","",SUMIFS('Movimentações'!$D$6:$D$3005,'Movimentações'!$C$6:$C$3005,$B214,'Movimentações'!$B$6:$B$3005,"Compra"))</f>
        <v/>
      </c>
      <c r="I214" s="16">
        <f>IF($B214="","",SUMIFS('Movimentações'!$D$6:$D$3005,'Movimentações'!$C$6:$C$3005,$B214,'Movimentações'!$B$6:$B$3005,"Venda")-SUMIFS('Movimentações'!$D$6:$D$3005,'Movimentações'!$C$6:$C$3005,$B214,'Movimentações'!$B$6:$B$3005,"Devolução de venda"))</f>
        <v/>
      </c>
      <c r="J214" s="16">
        <f>IF($B214="","",SUMIFS('Movimentações'!$D$6:$D$3005,'Movimentações'!$C$6:$C$3005,$B214,'Movimentações'!$B$6:$B$3005,"Ajuste para mais")-SUMIFS('Movimentações'!$D$6:$D$3005,'Movimentações'!$C$6:$C$3005,$B214,'Movimentações'!$B$6:$B$3005,"Ajuste para menos"))</f>
        <v/>
      </c>
      <c r="K214" s="16">
        <f>IF($B214="","",N(F214)+H214-I214+J214)</f>
        <v/>
      </c>
      <c r="L214" s="17">
        <f>IF($B214="","",IF(N(F214)+H214=0,0,(N(F214)*N(G214)+SUMIFS('Movimentações'!$I$6:$I$3005,'Movimentações'!$C$6:$C$3005,$B214,'Movimentações'!$B$6:$B$3005,"Compra"))/(N(F214)+H214)))</f>
        <v/>
      </c>
      <c r="M214" s="17">
        <f>IF($B214="","",MAX(K214,0)*L214)</f>
        <v/>
      </c>
      <c r="N214" s="17">
        <f>IF(OR($B214="",N(D214)=0),"",D214-L214)</f>
        <v/>
      </c>
      <c r="O214" s="18">
        <f>IF(OR($B214="",N(D214)=0),"",(D214-L214)/D214)</f>
        <v/>
      </c>
      <c r="P214" s="19">
        <f>IF(OR($B214="",N(D214)=0,N(L214)=0),"",D214/L214)</f>
        <v/>
      </c>
      <c r="Q214" s="20">
        <f>IF($B214="","",SUMPRODUCT(MAX(('Movimentações'!$C$6:$C$3005=$B214)*('Movimentações'!$B$6:$B$3005="Venda")*'Movimentações'!$A$6:$A$3005)))</f>
        <v/>
      </c>
      <c r="R214" s="21">
        <f>IF($B214="","",IF(COUNTIF($B$6:$B$505,$B214)&gt;1,"Nome repetido",IF(K214&lt;=0,"Sem estoque",IF(K214&lt;=N(E214),"Repor",IF(TODAY()-MAX(Q214,SUMPRODUCT(MAX(('Movimentações'!$C$6:$C$3005=$B214)*('Movimentações'!$B$6:$B$3005="Compra")*'Movimentações'!$A$6:$A$3005)),'Comece aqui'!$C$6)&gt;60,"Parado","OK")))))</f>
        <v/>
      </c>
      <c r="S214" s="17">
        <f>IF($B214="","",SUMIFS('Movimentações'!$I$6:$I$3005,'Movimentações'!$C$6:$C$3005,$B214,'Movimentações'!$B$6:$B$3005,"Venda")-SUMIFS('Movimentações'!$I$6:$I$3005,'Movimentações'!$C$6:$C$3005,$B214,'Movimentações'!$B$6:$B$3005,"Devolução de venda"))</f>
        <v/>
      </c>
      <c r="T214" s="17">
        <f>IF($B214="","",SUMIFS('Movimentações'!$K$6:$K$3005,'Movimentações'!$C$6:$C$3005,$B214))</f>
        <v/>
      </c>
      <c r="U214" s="21">
        <f>IF(OR($B214="",N(S214)&lt;=0),"",IF(SUMIF($S$6:$S$505,"&gt;"&amp;S214)/SUM($S$6:$S$505)&lt;0.8,"A",IF(SUMIF($S$6:$S$505,"&gt;"&amp;S214)/SUM($S$6:$S$505)&lt;0.95,"B","C")))</f>
        <v/>
      </c>
    </row>
    <row r="215">
      <c r="A215" s="14" t="n"/>
      <c r="B215" s="14" t="n"/>
      <c r="C215" s="14" t="n"/>
      <c r="D215" s="15" t="n"/>
      <c r="E215" s="14" t="n"/>
      <c r="F215" s="14" t="n"/>
      <c r="G215" s="15" t="n"/>
      <c r="H215" s="16">
        <f>IF($B215="","",SUMIFS('Movimentações'!$D$6:$D$3005,'Movimentações'!$C$6:$C$3005,$B215,'Movimentações'!$B$6:$B$3005,"Compra"))</f>
        <v/>
      </c>
      <c r="I215" s="16">
        <f>IF($B215="","",SUMIFS('Movimentações'!$D$6:$D$3005,'Movimentações'!$C$6:$C$3005,$B215,'Movimentações'!$B$6:$B$3005,"Venda")-SUMIFS('Movimentações'!$D$6:$D$3005,'Movimentações'!$C$6:$C$3005,$B215,'Movimentações'!$B$6:$B$3005,"Devolução de venda"))</f>
        <v/>
      </c>
      <c r="J215" s="16">
        <f>IF($B215="","",SUMIFS('Movimentações'!$D$6:$D$3005,'Movimentações'!$C$6:$C$3005,$B215,'Movimentações'!$B$6:$B$3005,"Ajuste para mais")-SUMIFS('Movimentações'!$D$6:$D$3005,'Movimentações'!$C$6:$C$3005,$B215,'Movimentações'!$B$6:$B$3005,"Ajuste para menos"))</f>
        <v/>
      </c>
      <c r="K215" s="16">
        <f>IF($B215="","",N(F215)+H215-I215+J215)</f>
        <v/>
      </c>
      <c r="L215" s="17">
        <f>IF($B215="","",IF(N(F215)+H215=0,0,(N(F215)*N(G215)+SUMIFS('Movimentações'!$I$6:$I$3005,'Movimentações'!$C$6:$C$3005,$B215,'Movimentações'!$B$6:$B$3005,"Compra"))/(N(F215)+H215)))</f>
        <v/>
      </c>
      <c r="M215" s="17">
        <f>IF($B215="","",MAX(K215,0)*L215)</f>
        <v/>
      </c>
      <c r="N215" s="17">
        <f>IF(OR($B215="",N(D215)=0),"",D215-L215)</f>
        <v/>
      </c>
      <c r="O215" s="18">
        <f>IF(OR($B215="",N(D215)=0),"",(D215-L215)/D215)</f>
        <v/>
      </c>
      <c r="P215" s="19">
        <f>IF(OR($B215="",N(D215)=0,N(L215)=0),"",D215/L215)</f>
        <v/>
      </c>
      <c r="Q215" s="20">
        <f>IF($B215="","",SUMPRODUCT(MAX(('Movimentações'!$C$6:$C$3005=$B215)*('Movimentações'!$B$6:$B$3005="Venda")*'Movimentações'!$A$6:$A$3005)))</f>
        <v/>
      </c>
      <c r="R215" s="21">
        <f>IF($B215="","",IF(COUNTIF($B$6:$B$505,$B215)&gt;1,"Nome repetido",IF(K215&lt;=0,"Sem estoque",IF(K215&lt;=N(E215),"Repor",IF(TODAY()-MAX(Q215,SUMPRODUCT(MAX(('Movimentações'!$C$6:$C$3005=$B215)*('Movimentações'!$B$6:$B$3005="Compra")*'Movimentações'!$A$6:$A$3005)),'Comece aqui'!$C$6)&gt;60,"Parado","OK")))))</f>
        <v/>
      </c>
      <c r="S215" s="17">
        <f>IF($B215="","",SUMIFS('Movimentações'!$I$6:$I$3005,'Movimentações'!$C$6:$C$3005,$B215,'Movimentações'!$B$6:$B$3005,"Venda")-SUMIFS('Movimentações'!$I$6:$I$3005,'Movimentações'!$C$6:$C$3005,$B215,'Movimentações'!$B$6:$B$3005,"Devolução de venda"))</f>
        <v/>
      </c>
      <c r="T215" s="17">
        <f>IF($B215="","",SUMIFS('Movimentações'!$K$6:$K$3005,'Movimentações'!$C$6:$C$3005,$B215))</f>
        <v/>
      </c>
      <c r="U215" s="21">
        <f>IF(OR($B215="",N(S215)&lt;=0),"",IF(SUMIF($S$6:$S$505,"&gt;"&amp;S215)/SUM($S$6:$S$505)&lt;0.8,"A",IF(SUMIF($S$6:$S$505,"&gt;"&amp;S215)/SUM($S$6:$S$505)&lt;0.95,"B","C")))</f>
        <v/>
      </c>
    </row>
    <row r="216">
      <c r="A216" s="14" t="n"/>
      <c r="B216" s="14" t="n"/>
      <c r="C216" s="14" t="n"/>
      <c r="D216" s="15" t="n"/>
      <c r="E216" s="14" t="n"/>
      <c r="F216" s="14" t="n"/>
      <c r="G216" s="15" t="n"/>
      <c r="H216" s="16">
        <f>IF($B216="","",SUMIFS('Movimentações'!$D$6:$D$3005,'Movimentações'!$C$6:$C$3005,$B216,'Movimentações'!$B$6:$B$3005,"Compra"))</f>
        <v/>
      </c>
      <c r="I216" s="16">
        <f>IF($B216="","",SUMIFS('Movimentações'!$D$6:$D$3005,'Movimentações'!$C$6:$C$3005,$B216,'Movimentações'!$B$6:$B$3005,"Venda")-SUMIFS('Movimentações'!$D$6:$D$3005,'Movimentações'!$C$6:$C$3005,$B216,'Movimentações'!$B$6:$B$3005,"Devolução de venda"))</f>
        <v/>
      </c>
      <c r="J216" s="16">
        <f>IF($B216="","",SUMIFS('Movimentações'!$D$6:$D$3005,'Movimentações'!$C$6:$C$3005,$B216,'Movimentações'!$B$6:$B$3005,"Ajuste para mais")-SUMIFS('Movimentações'!$D$6:$D$3005,'Movimentações'!$C$6:$C$3005,$B216,'Movimentações'!$B$6:$B$3005,"Ajuste para menos"))</f>
        <v/>
      </c>
      <c r="K216" s="16">
        <f>IF($B216="","",N(F216)+H216-I216+J216)</f>
        <v/>
      </c>
      <c r="L216" s="17">
        <f>IF($B216="","",IF(N(F216)+H216=0,0,(N(F216)*N(G216)+SUMIFS('Movimentações'!$I$6:$I$3005,'Movimentações'!$C$6:$C$3005,$B216,'Movimentações'!$B$6:$B$3005,"Compra"))/(N(F216)+H216)))</f>
        <v/>
      </c>
      <c r="M216" s="17">
        <f>IF($B216="","",MAX(K216,0)*L216)</f>
        <v/>
      </c>
      <c r="N216" s="17">
        <f>IF(OR($B216="",N(D216)=0),"",D216-L216)</f>
        <v/>
      </c>
      <c r="O216" s="18">
        <f>IF(OR($B216="",N(D216)=0),"",(D216-L216)/D216)</f>
        <v/>
      </c>
      <c r="P216" s="19">
        <f>IF(OR($B216="",N(D216)=0,N(L216)=0),"",D216/L216)</f>
        <v/>
      </c>
      <c r="Q216" s="20">
        <f>IF($B216="","",SUMPRODUCT(MAX(('Movimentações'!$C$6:$C$3005=$B216)*('Movimentações'!$B$6:$B$3005="Venda")*'Movimentações'!$A$6:$A$3005)))</f>
        <v/>
      </c>
      <c r="R216" s="21">
        <f>IF($B216="","",IF(COUNTIF($B$6:$B$505,$B216)&gt;1,"Nome repetido",IF(K216&lt;=0,"Sem estoque",IF(K216&lt;=N(E216),"Repor",IF(TODAY()-MAX(Q216,SUMPRODUCT(MAX(('Movimentações'!$C$6:$C$3005=$B216)*('Movimentações'!$B$6:$B$3005="Compra")*'Movimentações'!$A$6:$A$3005)),'Comece aqui'!$C$6)&gt;60,"Parado","OK")))))</f>
        <v/>
      </c>
      <c r="S216" s="17">
        <f>IF($B216="","",SUMIFS('Movimentações'!$I$6:$I$3005,'Movimentações'!$C$6:$C$3005,$B216,'Movimentações'!$B$6:$B$3005,"Venda")-SUMIFS('Movimentações'!$I$6:$I$3005,'Movimentações'!$C$6:$C$3005,$B216,'Movimentações'!$B$6:$B$3005,"Devolução de venda"))</f>
        <v/>
      </c>
      <c r="T216" s="17">
        <f>IF($B216="","",SUMIFS('Movimentações'!$K$6:$K$3005,'Movimentações'!$C$6:$C$3005,$B216))</f>
        <v/>
      </c>
      <c r="U216" s="21">
        <f>IF(OR($B216="",N(S216)&lt;=0),"",IF(SUMIF($S$6:$S$505,"&gt;"&amp;S216)/SUM($S$6:$S$505)&lt;0.8,"A",IF(SUMIF($S$6:$S$505,"&gt;"&amp;S216)/SUM($S$6:$S$505)&lt;0.95,"B","C")))</f>
        <v/>
      </c>
    </row>
    <row r="217">
      <c r="A217" s="14" t="n"/>
      <c r="B217" s="14" t="n"/>
      <c r="C217" s="14" t="n"/>
      <c r="D217" s="15" t="n"/>
      <c r="E217" s="14" t="n"/>
      <c r="F217" s="14" t="n"/>
      <c r="G217" s="15" t="n"/>
      <c r="H217" s="16">
        <f>IF($B217="","",SUMIFS('Movimentações'!$D$6:$D$3005,'Movimentações'!$C$6:$C$3005,$B217,'Movimentações'!$B$6:$B$3005,"Compra"))</f>
        <v/>
      </c>
      <c r="I217" s="16">
        <f>IF($B217="","",SUMIFS('Movimentações'!$D$6:$D$3005,'Movimentações'!$C$6:$C$3005,$B217,'Movimentações'!$B$6:$B$3005,"Venda")-SUMIFS('Movimentações'!$D$6:$D$3005,'Movimentações'!$C$6:$C$3005,$B217,'Movimentações'!$B$6:$B$3005,"Devolução de venda"))</f>
        <v/>
      </c>
      <c r="J217" s="16">
        <f>IF($B217="","",SUMIFS('Movimentações'!$D$6:$D$3005,'Movimentações'!$C$6:$C$3005,$B217,'Movimentações'!$B$6:$B$3005,"Ajuste para mais")-SUMIFS('Movimentações'!$D$6:$D$3005,'Movimentações'!$C$6:$C$3005,$B217,'Movimentações'!$B$6:$B$3005,"Ajuste para menos"))</f>
        <v/>
      </c>
      <c r="K217" s="16">
        <f>IF($B217="","",N(F217)+H217-I217+J217)</f>
        <v/>
      </c>
      <c r="L217" s="17">
        <f>IF($B217="","",IF(N(F217)+H217=0,0,(N(F217)*N(G217)+SUMIFS('Movimentações'!$I$6:$I$3005,'Movimentações'!$C$6:$C$3005,$B217,'Movimentações'!$B$6:$B$3005,"Compra"))/(N(F217)+H217)))</f>
        <v/>
      </c>
      <c r="M217" s="17">
        <f>IF($B217="","",MAX(K217,0)*L217)</f>
        <v/>
      </c>
      <c r="N217" s="17">
        <f>IF(OR($B217="",N(D217)=0),"",D217-L217)</f>
        <v/>
      </c>
      <c r="O217" s="18">
        <f>IF(OR($B217="",N(D217)=0),"",(D217-L217)/D217)</f>
        <v/>
      </c>
      <c r="P217" s="19">
        <f>IF(OR($B217="",N(D217)=0,N(L217)=0),"",D217/L217)</f>
        <v/>
      </c>
      <c r="Q217" s="20">
        <f>IF($B217="","",SUMPRODUCT(MAX(('Movimentações'!$C$6:$C$3005=$B217)*('Movimentações'!$B$6:$B$3005="Venda")*'Movimentações'!$A$6:$A$3005)))</f>
        <v/>
      </c>
      <c r="R217" s="21">
        <f>IF($B217="","",IF(COUNTIF($B$6:$B$505,$B217)&gt;1,"Nome repetido",IF(K217&lt;=0,"Sem estoque",IF(K217&lt;=N(E217),"Repor",IF(TODAY()-MAX(Q217,SUMPRODUCT(MAX(('Movimentações'!$C$6:$C$3005=$B217)*('Movimentações'!$B$6:$B$3005="Compra")*'Movimentações'!$A$6:$A$3005)),'Comece aqui'!$C$6)&gt;60,"Parado","OK")))))</f>
        <v/>
      </c>
      <c r="S217" s="17">
        <f>IF($B217="","",SUMIFS('Movimentações'!$I$6:$I$3005,'Movimentações'!$C$6:$C$3005,$B217,'Movimentações'!$B$6:$B$3005,"Venda")-SUMIFS('Movimentações'!$I$6:$I$3005,'Movimentações'!$C$6:$C$3005,$B217,'Movimentações'!$B$6:$B$3005,"Devolução de venda"))</f>
        <v/>
      </c>
      <c r="T217" s="17">
        <f>IF($B217="","",SUMIFS('Movimentações'!$K$6:$K$3005,'Movimentações'!$C$6:$C$3005,$B217))</f>
        <v/>
      </c>
      <c r="U217" s="21">
        <f>IF(OR($B217="",N(S217)&lt;=0),"",IF(SUMIF($S$6:$S$505,"&gt;"&amp;S217)/SUM($S$6:$S$505)&lt;0.8,"A",IF(SUMIF($S$6:$S$505,"&gt;"&amp;S217)/SUM($S$6:$S$505)&lt;0.95,"B","C")))</f>
        <v/>
      </c>
    </row>
    <row r="218">
      <c r="A218" s="14" t="n"/>
      <c r="B218" s="14" t="n"/>
      <c r="C218" s="14" t="n"/>
      <c r="D218" s="15" t="n"/>
      <c r="E218" s="14" t="n"/>
      <c r="F218" s="14" t="n"/>
      <c r="G218" s="15" t="n"/>
      <c r="H218" s="16">
        <f>IF($B218="","",SUMIFS('Movimentações'!$D$6:$D$3005,'Movimentações'!$C$6:$C$3005,$B218,'Movimentações'!$B$6:$B$3005,"Compra"))</f>
        <v/>
      </c>
      <c r="I218" s="16">
        <f>IF($B218="","",SUMIFS('Movimentações'!$D$6:$D$3005,'Movimentações'!$C$6:$C$3005,$B218,'Movimentações'!$B$6:$B$3005,"Venda")-SUMIFS('Movimentações'!$D$6:$D$3005,'Movimentações'!$C$6:$C$3005,$B218,'Movimentações'!$B$6:$B$3005,"Devolução de venda"))</f>
        <v/>
      </c>
      <c r="J218" s="16">
        <f>IF($B218="","",SUMIFS('Movimentações'!$D$6:$D$3005,'Movimentações'!$C$6:$C$3005,$B218,'Movimentações'!$B$6:$B$3005,"Ajuste para mais")-SUMIFS('Movimentações'!$D$6:$D$3005,'Movimentações'!$C$6:$C$3005,$B218,'Movimentações'!$B$6:$B$3005,"Ajuste para menos"))</f>
        <v/>
      </c>
      <c r="K218" s="16">
        <f>IF($B218="","",N(F218)+H218-I218+J218)</f>
        <v/>
      </c>
      <c r="L218" s="17">
        <f>IF($B218="","",IF(N(F218)+H218=0,0,(N(F218)*N(G218)+SUMIFS('Movimentações'!$I$6:$I$3005,'Movimentações'!$C$6:$C$3005,$B218,'Movimentações'!$B$6:$B$3005,"Compra"))/(N(F218)+H218)))</f>
        <v/>
      </c>
      <c r="M218" s="17">
        <f>IF($B218="","",MAX(K218,0)*L218)</f>
        <v/>
      </c>
      <c r="N218" s="17">
        <f>IF(OR($B218="",N(D218)=0),"",D218-L218)</f>
        <v/>
      </c>
      <c r="O218" s="18">
        <f>IF(OR($B218="",N(D218)=0),"",(D218-L218)/D218)</f>
        <v/>
      </c>
      <c r="P218" s="19">
        <f>IF(OR($B218="",N(D218)=0,N(L218)=0),"",D218/L218)</f>
        <v/>
      </c>
      <c r="Q218" s="20">
        <f>IF($B218="","",SUMPRODUCT(MAX(('Movimentações'!$C$6:$C$3005=$B218)*('Movimentações'!$B$6:$B$3005="Venda")*'Movimentações'!$A$6:$A$3005)))</f>
        <v/>
      </c>
      <c r="R218" s="21">
        <f>IF($B218="","",IF(COUNTIF($B$6:$B$505,$B218)&gt;1,"Nome repetido",IF(K218&lt;=0,"Sem estoque",IF(K218&lt;=N(E218),"Repor",IF(TODAY()-MAX(Q218,SUMPRODUCT(MAX(('Movimentações'!$C$6:$C$3005=$B218)*('Movimentações'!$B$6:$B$3005="Compra")*'Movimentações'!$A$6:$A$3005)),'Comece aqui'!$C$6)&gt;60,"Parado","OK")))))</f>
        <v/>
      </c>
      <c r="S218" s="17">
        <f>IF($B218="","",SUMIFS('Movimentações'!$I$6:$I$3005,'Movimentações'!$C$6:$C$3005,$B218,'Movimentações'!$B$6:$B$3005,"Venda")-SUMIFS('Movimentações'!$I$6:$I$3005,'Movimentações'!$C$6:$C$3005,$B218,'Movimentações'!$B$6:$B$3005,"Devolução de venda"))</f>
        <v/>
      </c>
      <c r="T218" s="17">
        <f>IF($B218="","",SUMIFS('Movimentações'!$K$6:$K$3005,'Movimentações'!$C$6:$C$3005,$B218))</f>
        <v/>
      </c>
      <c r="U218" s="21">
        <f>IF(OR($B218="",N(S218)&lt;=0),"",IF(SUMIF($S$6:$S$505,"&gt;"&amp;S218)/SUM($S$6:$S$505)&lt;0.8,"A",IF(SUMIF($S$6:$S$505,"&gt;"&amp;S218)/SUM($S$6:$S$505)&lt;0.95,"B","C")))</f>
        <v/>
      </c>
    </row>
    <row r="219">
      <c r="A219" s="14" t="n"/>
      <c r="B219" s="14" t="n"/>
      <c r="C219" s="14" t="n"/>
      <c r="D219" s="15" t="n"/>
      <c r="E219" s="14" t="n"/>
      <c r="F219" s="14" t="n"/>
      <c r="G219" s="15" t="n"/>
      <c r="H219" s="16">
        <f>IF($B219="","",SUMIFS('Movimentações'!$D$6:$D$3005,'Movimentações'!$C$6:$C$3005,$B219,'Movimentações'!$B$6:$B$3005,"Compra"))</f>
        <v/>
      </c>
      <c r="I219" s="16">
        <f>IF($B219="","",SUMIFS('Movimentações'!$D$6:$D$3005,'Movimentações'!$C$6:$C$3005,$B219,'Movimentações'!$B$6:$B$3005,"Venda")-SUMIFS('Movimentações'!$D$6:$D$3005,'Movimentações'!$C$6:$C$3005,$B219,'Movimentações'!$B$6:$B$3005,"Devolução de venda"))</f>
        <v/>
      </c>
      <c r="J219" s="16">
        <f>IF($B219="","",SUMIFS('Movimentações'!$D$6:$D$3005,'Movimentações'!$C$6:$C$3005,$B219,'Movimentações'!$B$6:$B$3005,"Ajuste para mais")-SUMIFS('Movimentações'!$D$6:$D$3005,'Movimentações'!$C$6:$C$3005,$B219,'Movimentações'!$B$6:$B$3005,"Ajuste para menos"))</f>
        <v/>
      </c>
      <c r="K219" s="16">
        <f>IF($B219="","",N(F219)+H219-I219+J219)</f>
        <v/>
      </c>
      <c r="L219" s="17">
        <f>IF($B219="","",IF(N(F219)+H219=0,0,(N(F219)*N(G219)+SUMIFS('Movimentações'!$I$6:$I$3005,'Movimentações'!$C$6:$C$3005,$B219,'Movimentações'!$B$6:$B$3005,"Compra"))/(N(F219)+H219)))</f>
        <v/>
      </c>
      <c r="M219" s="17">
        <f>IF($B219="","",MAX(K219,0)*L219)</f>
        <v/>
      </c>
      <c r="N219" s="17">
        <f>IF(OR($B219="",N(D219)=0),"",D219-L219)</f>
        <v/>
      </c>
      <c r="O219" s="18">
        <f>IF(OR($B219="",N(D219)=0),"",(D219-L219)/D219)</f>
        <v/>
      </c>
      <c r="P219" s="19">
        <f>IF(OR($B219="",N(D219)=0,N(L219)=0),"",D219/L219)</f>
        <v/>
      </c>
      <c r="Q219" s="20">
        <f>IF($B219="","",SUMPRODUCT(MAX(('Movimentações'!$C$6:$C$3005=$B219)*('Movimentações'!$B$6:$B$3005="Venda")*'Movimentações'!$A$6:$A$3005)))</f>
        <v/>
      </c>
      <c r="R219" s="21">
        <f>IF($B219="","",IF(COUNTIF($B$6:$B$505,$B219)&gt;1,"Nome repetido",IF(K219&lt;=0,"Sem estoque",IF(K219&lt;=N(E219),"Repor",IF(TODAY()-MAX(Q219,SUMPRODUCT(MAX(('Movimentações'!$C$6:$C$3005=$B219)*('Movimentações'!$B$6:$B$3005="Compra")*'Movimentações'!$A$6:$A$3005)),'Comece aqui'!$C$6)&gt;60,"Parado","OK")))))</f>
        <v/>
      </c>
      <c r="S219" s="17">
        <f>IF($B219="","",SUMIFS('Movimentações'!$I$6:$I$3005,'Movimentações'!$C$6:$C$3005,$B219,'Movimentações'!$B$6:$B$3005,"Venda")-SUMIFS('Movimentações'!$I$6:$I$3005,'Movimentações'!$C$6:$C$3005,$B219,'Movimentações'!$B$6:$B$3005,"Devolução de venda"))</f>
        <v/>
      </c>
      <c r="T219" s="17">
        <f>IF($B219="","",SUMIFS('Movimentações'!$K$6:$K$3005,'Movimentações'!$C$6:$C$3005,$B219))</f>
        <v/>
      </c>
      <c r="U219" s="21">
        <f>IF(OR($B219="",N(S219)&lt;=0),"",IF(SUMIF($S$6:$S$505,"&gt;"&amp;S219)/SUM($S$6:$S$505)&lt;0.8,"A",IF(SUMIF($S$6:$S$505,"&gt;"&amp;S219)/SUM($S$6:$S$505)&lt;0.95,"B","C")))</f>
        <v/>
      </c>
    </row>
    <row r="220">
      <c r="A220" s="14" t="n"/>
      <c r="B220" s="14" t="n"/>
      <c r="C220" s="14" t="n"/>
      <c r="D220" s="15" t="n"/>
      <c r="E220" s="14" t="n"/>
      <c r="F220" s="14" t="n"/>
      <c r="G220" s="15" t="n"/>
      <c r="H220" s="16">
        <f>IF($B220="","",SUMIFS('Movimentações'!$D$6:$D$3005,'Movimentações'!$C$6:$C$3005,$B220,'Movimentações'!$B$6:$B$3005,"Compra"))</f>
        <v/>
      </c>
      <c r="I220" s="16">
        <f>IF($B220="","",SUMIFS('Movimentações'!$D$6:$D$3005,'Movimentações'!$C$6:$C$3005,$B220,'Movimentações'!$B$6:$B$3005,"Venda")-SUMIFS('Movimentações'!$D$6:$D$3005,'Movimentações'!$C$6:$C$3005,$B220,'Movimentações'!$B$6:$B$3005,"Devolução de venda"))</f>
        <v/>
      </c>
      <c r="J220" s="16">
        <f>IF($B220="","",SUMIFS('Movimentações'!$D$6:$D$3005,'Movimentações'!$C$6:$C$3005,$B220,'Movimentações'!$B$6:$B$3005,"Ajuste para mais")-SUMIFS('Movimentações'!$D$6:$D$3005,'Movimentações'!$C$6:$C$3005,$B220,'Movimentações'!$B$6:$B$3005,"Ajuste para menos"))</f>
        <v/>
      </c>
      <c r="K220" s="16">
        <f>IF($B220="","",N(F220)+H220-I220+J220)</f>
        <v/>
      </c>
      <c r="L220" s="17">
        <f>IF($B220="","",IF(N(F220)+H220=0,0,(N(F220)*N(G220)+SUMIFS('Movimentações'!$I$6:$I$3005,'Movimentações'!$C$6:$C$3005,$B220,'Movimentações'!$B$6:$B$3005,"Compra"))/(N(F220)+H220)))</f>
        <v/>
      </c>
      <c r="M220" s="17">
        <f>IF($B220="","",MAX(K220,0)*L220)</f>
        <v/>
      </c>
      <c r="N220" s="17">
        <f>IF(OR($B220="",N(D220)=0),"",D220-L220)</f>
        <v/>
      </c>
      <c r="O220" s="18">
        <f>IF(OR($B220="",N(D220)=0),"",(D220-L220)/D220)</f>
        <v/>
      </c>
      <c r="P220" s="19">
        <f>IF(OR($B220="",N(D220)=0,N(L220)=0),"",D220/L220)</f>
        <v/>
      </c>
      <c r="Q220" s="20">
        <f>IF($B220="","",SUMPRODUCT(MAX(('Movimentações'!$C$6:$C$3005=$B220)*('Movimentações'!$B$6:$B$3005="Venda")*'Movimentações'!$A$6:$A$3005)))</f>
        <v/>
      </c>
      <c r="R220" s="21">
        <f>IF($B220="","",IF(COUNTIF($B$6:$B$505,$B220)&gt;1,"Nome repetido",IF(K220&lt;=0,"Sem estoque",IF(K220&lt;=N(E220),"Repor",IF(TODAY()-MAX(Q220,SUMPRODUCT(MAX(('Movimentações'!$C$6:$C$3005=$B220)*('Movimentações'!$B$6:$B$3005="Compra")*'Movimentações'!$A$6:$A$3005)),'Comece aqui'!$C$6)&gt;60,"Parado","OK")))))</f>
        <v/>
      </c>
      <c r="S220" s="17">
        <f>IF($B220="","",SUMIFS('Movimentações'!$I$6:$I$3005,'Movimentações'!$C$6:$C$3005,$B220,'Movimentações'!$B$6:$B$3005,"Venda")-SUMIFS('Movimentações'!$I$6:$I$3005,'Movimentações'!$C$6:$C$3005,$B220,'Movimentações'!$B$6:$B$3005,"Devolução de venda"))</f>
        <v/>
      </c>
      <c r="T220" s="17">
        <f>IF($B220="","",SUMIFS('Movimentações'!$K$6:$K$3005,'Movimentações'!$C$6:$C$3005,$B220))</f>
        <v/>
      </c>
      <c r="U220" s="21">
        <f>IF(OR($B220="",N(S220)&lt;=0),"",IF(SUMIF($S$6:$S$505,"&gt;"&amp;S220)/SUM($S$6:$S$505)&lt;0.8,"A",IF(SUMIF($S$6:$S$505,"&gt;"&amp;S220)/SUM($S$6:$S$505)&lt;0.95,"B","C")))</f>
        <v/>
      </c>
    </row>
    <row r="221">
      <c r="A221" s="14" t="n"/>
      <c r="B221" s="14" t="n"/>
      <c r="C221" s="14" t="n"/>
      <c r="D221" s="15" t="n"/>
      <c r="E221" s="14" t="n"/>
      <c r="F221" s="14" t="n"/>
      <c r="G221" s="15" t="n"/>
      <c r="H221" s="16">
        <f>IF($B221="","",SUMIFS('Movimentações'!$D$6:$D$3005,'Movimentações'!$C$6:$C$3005,$B221,'Movimentações'!$B$6:$B$3005,"Compra"))</f>
        <v/>
      </c>
      <c r="I221" s="16">
        <f>IF($B221="","",SUMIFS('Movimentações'!$D$6:$D$3005,'Movimentações'!$C$6:$C$3005,$B221,'Movimentações'!$B$6:$B$3005,"Venda")-SUMIFS('Movimentações'!$D$6:$D$3005,'Movimentações'!$C$6:$C$3005,$B221,'Movimentações'!$B$6:$B$3005,"Devolução de venda"))</f>
        <v/>
      </c>
      <c r="J221" s="16">
        <f>IF($B221="","",SUMIFS('Movimentações'!$D$6:$D$3005,'Movimentações'!$C$6:$C$3005,$B221,'Movimentações'!$B$6:$B$3005,"Ajuste para mais")-SUMIFS('Movimentações'!$D$6:$D$3005,'Movimentações'!$C$6:$C$3005,$B221,'Movimentações'!$B$6:$B$3005,"Ajuste para menos"))</f>
        <v/>
      </c>
      <c r="K221" s="16">
        <f>IF($B221="","",N(F221)+H221-I221+J221)</f>
        <v/>
      </c>
      <c r="L221" s="17">
        <f>IF($B221="","",IF(N(F221)+H221=0,0,(N(F221)*N(G221)+SUMIFS('Movimentações'!$I$6:$I$3005,'Movimentações'!$C$6:$C$3005,$B221,'Movimentações'!$B$6:$B$3005,"Compra"))/(N(F221)+H221)))</f>
        <v/>
      </c>
      <c r="M221" s="17">
        <f>IF($B221="","",MAX(K221,0)*L221)</f>
        <v/>
      </c>
      <c r="N221" s="17">
        <f>IF(OR($B221="",N(D221)=0),"",D221-L221)</f>
        <v/>
      </c>
      <c r="O221" s="18">
        <f>IF(OR($B221="",N(D221)=0),"",(D221-L221)/D221)</f>
        <v/>
      </c>
      <c r="P221" s="19">
        <f>IF(OR($B221="",N(D221)=0,N(L221)=0),"",D221/L221)</f>
        <v/>
      </c>
      <c r="Q221" s="20">
        <f>IF($B221="","",SUMPRODUCT(MAX(('Movimentações'!$C$6:$C$3005=$B221)*('Movimentações'!$B$6:$B$3005="Venda")*'Movimentações'!$A$6:$A$3005)))</f>
        <v/>
      </c>
      <c r="R221" s="21">
        <f>IF($B221="","",IF(COUNTIF($B$6:$B$505,$B221)&gt;1,"Nome repetido",IF(K221&lt;=0,"Sem estoque",IF(K221&lt;=N(E221),"Repor",IF(TODAY()-MAX(Q221,SUMPRODUCT(MAX(('Movimentações'!$C$6:$C$3005=$B221)*('Movimentações'!$B$6:$B$3005="Compra")*'Movimentações'!$A$6:$A$3005)),'Comece aqui'!$C$6)&gt;60,"Parado","OK")))))</f>
        <v/>
      </c>
      <c r="S221" s="17">
        <f>IF($B221="","",SUMIFS('Movimentações'!$I$6:$I$3005,'Movimentações'!$C$6:$C$3005,$B221,'Movimentações'!$B$6:$B$3005,"Venda")-SUMIFS('Movimentações'!$I$6:$I$3005,'Movimentações'!$C$6:$C$3005,$B221,'Movimentações'!$B$6:$B$3005,"Devolução de venda"))</f>
        <v/>
      </c>
      <c r="T221" s="17">
        <f>IF($B221="","",SUMIFS('Movimentações'!$K$6:$K$3005,'Movimentações'!$C$6:$C$3005,$B221))</f>
        <v/>
      </c>
      <c r="U221" s="21">
        <f>IF(OR($B221="",N(S221)&lt;=0),"",IF(SUMIF($S$6:$S$505,"&gt;"&amp;S221)/SUM($S$6:$S$505)&lt;0.8,"A",IF(SUMIF($S$6:$S$505,"&gt;"&amp;S221)/SUM($S$6:$S$505)&lt;0.95,"B","C")))</f>
        <v/>
      </c>
    </row>
    <row r="222">
      <c r="A222" s="14" t="n"/>
      <c r="B222" s="14" t="n"/>
      <c r="C222" s="14" t="n"/>
      <c r="D222" s="15" t="n"/>
      <c r="E222" s="14" t="n"/>
      <c r="F222" s="14" t="n"/>
      <c r="G222" s="15" t="n"/>
      <c r="H222" s="16">
        <f>IF($B222="","",SUMIFS('Movimentações'!$D$6:$D$3005,'Movimentações'!$C$6:$C$3005,$B222,'Movimentações'!$B$6:$B$3005,"Compra"))</f>
        <v/>
      </c>
      <c r="I222" s="16">
        <f>IF($B222="","",SUMIFS('Movimentações'!$D$6:$D$3005,'Movimentações'!$C$6:$C$3005,$B222,'Movimentações'!$B$6:$B$3005,"Venda")-SUMIFS('Movimentações'!$D$6:$D$3005,'Movimentações'!$C$6:$C$3005,$B222,'Movimentações'!$B$6:$B$3005,"Devolução de venda"))</f>
        <v/>
      </c>
      <c r="J222" s="16">
        <f>IF($B222="","",SUMIFS('Movimentações'!$D$6:$D$3005,'Movimentações'!$C$6:$C$3005,$B222,'Movimentações'!$B$6:$B$3005,"Ajuste para mais")-SUMIFS('Movimentações'!$D$6:$D$3005,'Movimentações'!$C$6:$C$3005,$B222,'Movimentações'!$B$6:$B$3005,"Ajuste para menos"))</f>
        <v/>
      </c>
      <c r="K222" s="16">
        <f>IF($B222="","",N(F222)+H222-I222+J222)</f>
        <v/>
      </c>
      <c r="L222" s="17">
        <f>IF($B222="","",IF(N(F222)+H222=0,0,(N(F222)*N(G222)+SUMIFS('Movimentações'!$I$6:$I$3005,'Movimentações'!$C$6:$C$3005,$B222,'Movimentações'!$B$6:$B$3005,"Compra"))/(N(F222)+H222)))</f>
        <v/>
      </c>
      <c r="M222" s="17">
        <f>IF($B222="","",MAX(K222,0)*L222)</f>
        <v/>
      </c>
      <c r="N222" s="17">
        <f>IF(OR($B222="",N(D222)=0),"",D222-L222)</f>
        <v/>
      </c>
      <c r="O222" s="18">
        <f>IF(OR($B222="",N(D222)=0),"",(D222-L222)/D222)</f>
        <v/>
      </c>
      <c r="P222" s="19">
        <f>IF(OR($B222="",N(D222)=0,N(L222)=0),"",D222/L222)</f>
        <v/>
      </c>
      <c r="Q222" s="20">
        <f>IF($B222="","",SUMPRODUCT(MAX(('Movimentações'!$C$6:$C$3005=$B222)*('Movimentações'!$B$6:$B$3005="Venda")*'Movimentações'!$A$6:$A$3005)))</f>
        <v/>
      </c>
      <c r="R222" s="21">
        <f>IF($B222="","",IF(COUNTIF($B$6:$B$505,$B222)&gt;1,"Nome repetido",IF(K222&lt;=0,"Sem estoque",IF(K222&lt;=N(E222),"Repor",IF(TODAY()-MAX(Q222,SUMPRODUCT(MAX(('Movimentações'!$C$6:$C$3005=$B222)*('Movimentações'!$B$6:$B$3005="Compra")*'Movimentações'!$A$6:$A$3005)),'Comece aqui'!$C$6)&gt;60,"Parado","OK")))))</f>
        <v/>
      </c>
      <c r="S222" s="17">
        <f>IF($B222="","",SUMIFS('Movimentações'!$I$6:$I$3005,'Movimentações'!$C$6:$C$3005,$B222,'Movimentações'!$B$6:$B$3005,"Venda")-SUMIFS('Movimentações'!$I$6:$I$3005,'Movimentações'!$C$6:$C$3005,$B222,'Movimentações'!$B$6:$B$3005,"Devolução de venda"))</f>
        <v/>
      </c>
      <c r="T222" s="17">
        <f>IF($B222="","",SUMIFS('Movimentações'!$K$6:$K$3005,'Movimentações'!$C$6:$C$3005,$B222))</f>
        <v/>
      </c>
      <c r="U222" s="21">
        <f>IF(OR($B222="",N(S222)&lt;=0),"",IF(SUMIF($S$6:$S$505,"&gt;"&amp;S222)/SUM($S$6:$S$505)&lt;0.8,"A",IF(SUMIF($S$6:$S$505,"&gt;"&amp;S222)/SUM($S$6:$S$505)&lt;0.95,"B","C")))</f>
        <v/>
      </c>
    </row>
    <row r="223">
      <c r="A223" s="14" t="n"/>
      <c r="B223" s="14" t="n"/>
      <c r="C223" s="14" t="n"/>
      <c r="D223" s="15" t="n"/>
      <c r="E223" s="14" t="n"/>
      <c r="F223" s="14" t="n"/>
      <c r="G223" s="15" t="n"/>
      <c r="H223" s="16">
        <f>IF($B223="","",SUMIFS('Movimentações'!$D$6:$D$3005,'Movimentações'!$C$6:$C$3005,$B223,'Movimentações'!$B$6:$B$3005,"Compra"))</f>
        <v/>
      </c>
      <c r="I223" s="16">
        <f>IF($B223="","",SUMIFS('Movimentações'!$D$6:$D$3005,'Movimentações'!$C$6:$C$3005,$B223,'Movimentações'!$B$6:$B$3005,"Venda")-SUMIFS('Movimentações'!$D$6:$D$3005,'Movimentações'!$C$6:$C$3005,$B223,'Movimentações'!$B$6:$B$3005,"Devolução de venda"))</f>
        <v/>
      </c>
      <c r="J223" s="16">
        <f>IF($B223="","",SUMIFS('Movimentações'!$D$6:$D$3005,'Movimentações'!$C$6:$C$3005,$B223,'Movimentações'!$B$6:$B$3005,"Ajuste para mais")-SUMIFS('Movimentações'!$D$6:$D$3005,'Movimentações'!$C$6:$C$3005,$B223,'Movimentações'!$B$6:$B$3005,"Ajuste para menos"))</f>
        <v/>
      </c>
      <c r="K223" s="16">
        <f>IF($B223="","",N(F223)+H223-I223+J223)</f>
        <v/>
      </c>
      <c r="L223" s="17">
        <f>IF($B223="","",IF(N(F223)+H223=0,0,(N(F223)*N(G223)+SUMIFS('Movimentações'!$I$6:$I$3005,'Movimentações'!$C$6:$C$3005,$B223,'Movimentações'!$B$6:$B$3005,"Compra"))/(N(F223)+H223)))</f>
        <v/>
      </c>
      <c r="M223" s="17">
        <f>IF($B223="","",MAX(K223,0)*L223)</f>
        <v/>
      </c>
      <c r="N223" s="17">
        <f>IF(OR($B223="",N(D223)=0),"",D223-L223)</f>
        <v/>
      </c>
      <c r="O223" s="18">
        <f>IF(OR($B223="",N(D223)=0),"",(D223-L223)/D223)</f>
        <v/>
      </c>
      <c r="P223" s="19">
        <f>IF(OR($B223="",N(D223)=0,N(L223)=0),"",D223/L223)</f>
        <v/>
      </c>
      <c r="Q223" s="20">
        <f>IF($B223="","",SUMPRODUCT(MAX(('Movimentações'!$C$6:$C$3005=$B223)*('Movimentações'!$B$6:$B$3005="Venda")*'Movimentações'!$A$6:$A$3005)))</f>
        <v/>
      </c>
      <c r="R223" s="21">
        <f>IF($B223="","",IF(COUNTIF($B$6:$B$505,$B223)&gt;1,"Nome repetido",IF(K223&lt;=0,"Sem estoque",IF(K223&lt;=N(E223),"Repor",IF(TODAY()-MAX(Q223,SUMPRODUCT(MAX(('Movimentações'!$C$6:$C$3005=$B223)*('Movimentações'!$B$6:$B$3005="Compra")*'Movimentações'!$A$6:$A$3005)),'Comece aqui'!$C$6)&gt;60,"Parado","OK")))))</f>
        <v/>
      </c>
      <c r="S223" s="17">
        <f>IF($B223="","",SUMIFS('Movimentações'!$I$6:$I$3005,'Movimentações'!$C$6:$C$3005,$B223,'Movimentações'!$B$6:$B$3005,"Venda")-SUMIFS('Movimentações'!$I$6:$I$3005,'Movimentações'!$C$6:$C$3005,$B223,'Movimentações'!$B$6:$B$3005,"Devolução de venda"))</f>
        <v/>
      </c>
      <c r="T223" s="17">
        <f>IF($B223="","",SUMIFS('Movimentações'!$K$6:$K$3005,'Movimentações'!$C$6:$C$3005,$B223))</f>
        <v/>
      </c>
      <c r="U223" s="21">
        <f>IF(OR($B223="",N(S223)&lt;=0),"",IF(SUMIF($S$6:$S$505,"&gt;"&amp;S223)/SUM($S$6:$S$505)&lt;0.8,"A",IF(SUMIF($S$6:$S$505,"&gt;"&amp;S223)/SUM($S$6:$S$505)&lt;0.95,"B","C")))</f>
        <v/>
      </c>
    </row>
    <row r="224">
      <c r="A224" s="14" t="n"/>
      <c r="B224" s="14" t="n"/>
      <c r="C224" s="14" t="n"/>
      <c r="D224" s="15" t="n"/>
      <c r="E224" s="14" t="n"/>
      <c r="F224" s="14" t="n"/>
      <c r="G224" s="15" t="n"/>
      <c r="H224" s="16">
        <f>IF($B224="","",SUMIFS('Movimentações'!$D$6:$D$3005,'Movimentações'!$C$6:$C$3005,$B224,'Movimentações'!$B$6:$B$3005,"Compra"))</f>
        <v/>
      </c>
      <c r="I224" s="16">
        <f>IF($B224="","",SUMIFS('Movimentações'!$D$6:$D$3005,'Movimentações'!$C$6:$C$3005,$B224,'Movimentações'!$B$6:$B$3005,"Venda")-SUMIFS('Movimentações'!$D$6:$D$3005,'Movimentações'!$C$6:$C$3005,$B224,'Movimentações'!$B$6:$B$3005,"Devolução de venda"))</f>
        <v/>
      </c>
      <c r="J224" s="16">
        <f>IF($B224="","",SUMIFS('Movimentações'!$D$6:$D$3005,'Movimentações'!$C$6:$C$3005,$B224,'Movimentações'!$B$6:$B$3005,"Ajuste para mais")-SUMIFS('Movimentações'!$D$6:$D$3005,'Movimentações'!$C$6:$C$3005,$B224,'Movimentações'!$B$6:$B$3005,"Ajuste para menos"))</f>
        <v/>
      </c>
      <c r="K224" s="16">
        <f>IF($B224="","",N(F224)+H224-I224+J224)</f>
        <v/>
      </c>
      <c r="L224" s="17">
        <f>IF($B224="","",IF(N(F224)+H224=0,0,(N(F224)*N(G224)+SUMIFS('Movimentações'!$I$6:$I$3005,'Movimentações'!$C$6:$C$3005,$B224,'Movimentações'!$B$6:$B$3005,"Compra"))/(N(F224)+H224)))</f>
        <v/>
      </c>
      <c r="M224" s="17">
        <f>IF($B224="","",MAX(K224,0)*L224)</f>
        <v/>
      </c>
      <c r="N224" s="17">
        <f>IF(OR($B224="",N(D224)=0),"",D224-L224)</f>
        <v/>
      </c>
      <c r="O224" s="18">
        <f>IF(OR($B224="",N(D224)=0),"",(D224-L224)/D224)</f>
        <v/>
      </c>
      <c r="P224" s="19">
        <f>IF(OR($B224="",N(D224)=0,N(L224)=0),"",D224/L224)</f>
        <v/>
      </c>
      <c r="Q224" s="20">
        <f>IF($B224="","",SUMPRODUCT(MAX(('Movimentações'!$C$6:$C$3005=$B224)*('Movimentações'!$B$6:$B$3005="Venda")*'Movimentações'!$A$6:$A$3005)))</f>
        <v/>
      </c>
      <c r="R224" s="21">
        <f>IF($B224="","",IF(COUNTIF($B$6:$B$505,$B224)&gt;1,"Nome repetido",IF(K224&lt;=0,"Sem estoque",IF(K224&lt;=N(E224),"Repor",IF(TODAY()-MAX(Q224,SUMPRODUCT(MAX(('Movimentações'!$C$6:$C$3005=$B224)*('Movimentações'!$B$6:$B$3005="Compra")*'Movimentações'!$A$6:$A$3005)),'Comece aqui'!$C$6)&gt;60,"Parado","OK")))))</f>
        <v/>
      </c>
      <c r="S224" s="17">
        <f>IF($B224="","",SUMIFS('Movimentações'!$I$6:$I$3005,'Movimentações'!$C$6:$C$3005,$B224,'Movimentações'!$B$6:$B$3005,"Venda")-SUMIFS('Movimentações'!$I$6:$I$3005,'Movimentações'!$C$6:$C$3005,$B224,'Movimentações'!$B$6:$B$3005,"Devolução de venda"))</f>
        <v/>
      </c>
      <c r="T224" s="17">
        <f>IF($B224="","",SUMIFS('Movimentações'!$K$6:$K$3005,'Movimentações'!$C$6:$C$3005,$B224))</f>
        <v/>
      </c>
      <c r="U224" s="21">
        <f>IF(OR($B224="",N(S224)&lt;=0),"",IF(SUMIF($S$6:$S$505,"&gt;"&amp;S224)/SUM($S$6:$S$505)&lt;0.8,"A",IF(SUMIF($S$6:$S$505,"&gt;"&amp;S224)/SUM($S$6:$S$505)&lt;0.95,"B","C")))</f>
        <v/>
      </c>
    </row>
    <row r="225">
      <c r="A225" s="14" t="n"/>
      <c r="B225" s="14" t="n"/>
      <c r="C225" s="14" t="n"/>
      <c r="D225" s="15" t="n"/>
      <c r="E225" s="14" t="n"/>
      <c r="F225" s="14" t="n"/>
      <c r="G225" s="15" t="n"/>
      <c r="H225" s="16">
        <f>IF($B225="","",SUMIFS('Movimentações'!$D$6:$D$3005,'Movimentações'!$C$6:$C$3005,$B225,'Movimentações'!$B$6:$B$3005,"Compra"))</f>
        <v/>
      </c>
      <c r="I225" s="16">
        <f>IF($B225="","",SUMIFS('Movimentações'!$D$6:$D$3005,'Movimentações'!$C$6:$C$3005,$B225,'Movimentações'!$B$6:$B$3005,"Venda")-SUMIFS('Movimentações'!$D$6:$D$3005,'Movimentações'!$C$6:$C$3005,$B225,'Movimentações'!$B$6:$B$3005,"Devolução de venda"))</f>
        <v/>
      </c>
      <c r="J225" s="16">
        <f>IF($B225="","",SUMIFS('Movimentações'!$D$6:$D$3005,'Movimentações'!$C$6:$C$3005,$B225,'Movimentações'!$B$6:$B$3005,"Ajuste para mais")-SUMIFS('Movimentações'!$D$6:$D$3005,'Movimentações'!$C$6:$C$3005,$B225,'Movimentações'!$B$6:$B$3005,"Ajuste para menos"))</f>
        <v/>
      </c>
      <c r="K225" s="16">
        <f>IF($B225="","",N(F225)+H225-I225+J225)</f>
        <v/>
      </c>
      <c r="L225" s="17">
        <f>IF($B225="","",IF(N(F225)+H225=0,0,(N(F225)*N(G225)+SUMIFS('Movimentações'!$I$6:$I$3005,'Movimentações'!$C$6:$C$3005,$B225,'Movimentações'!$B$6:$B$3005,"Compra"))/(N(F225)+H225)))</f>
        <v/>
      </c>
      <c r="M225" s="17">
        <f>IF($B225="","",MAX(K225,0)*L225)</f>
        <v/>
      </c>
      <c r="N225" s="17">
        <f>IF(OR($B225="",N(D225)=0),"",D225-L225)</f>
        <v/>
      </c>
      <c r="O225" s="18">
        <f>IF(OR($B225="",N(D225)=0),"",(D225-L225)/D225)</f>
        <v/>
      </c>
      <c r="P225" s="19">
        <f>IF(OR($B225="",N(D225)=0,N(L225)=0),"",D225/L225)</f>
        <v/>
      </c>
      <c r="Q225" s="20">
        <f>IF($B225="","",SUMPRODUCT(MAX(('Movimentações'!$C$6:$C$3005=$B225)*('Movimentações'!$B$6:$B$3005="Venda")*'Movimentações'!$A$6:$A$3005)))</f>
        <v/>
      </c>
      <c r="R225" s="21">
        <f>IF($B225="","",IF(COUNTIF($B$6:$B$505,$B225)&gt;1,"Nome repetido",IF(K225&lt;=0,"Sem estoque",IF(K225&lt;=N(E225),"Repor",IF(TODAY()-MAX(Q225,SUMPRODUCT(MAX(('Movimentações'!$C$6:$C$3005=$B225)*('Movimentações'!$B$6:$B$3005="Compra")*'Movimentações'!$A$6:$A$3005)),'Comece aqui'!$C$6)&gt;60,"Parado","OK")))))</f>
        <v/>
      </c>
      <c r="S225" s="17">
        <f>IF($B225="","",SUMIFS('Movimentações'!$I$6:$I$3005,'Movimentações'!$C$6:$C$3005,$B225,'Movimentações'!$B$6:$B$3005,"Venda")-SUMIFS('Movimentações'!$I$6:$I$3005,'Movimentações'!$C$6:$C$3005,$B225,'Movimentações'!$B$6:$B$3005,"Devolução de venda"))</f>
        <v/>
      </c>
      <c r="T225" s="17">
        <f>IF($B225="","",SUMIFS('Movimentações'!$K$6:$K$3005,'Movimentações'!$C$6:$C$3005,$B225))</f>
        <v/>
      </c>
      <c r="U225" s="21">
        <f>IF(OR($B225="",N(S225)&lt;=0),"",IF(SUMIF($S$6:$S$505,"&gt;"&amp;S225)/SUM($S$6:$S$505)&lt;0.8,"A",IF(SUMIF($S$6:$S$505,"&gt;"&amp;S225)/SUM($S$6:$S$505)&lt;0.95,"B","C")))</f>
        <v/>
      </c>
    </row>
    <row r="226">
      <c r="A226" s="14" t="n"/>
      <c r="B226" s="14" t="n"/>
      <c r="C226" s="14" t="n"/>
      <c r="D226" s="15" t="n"/>
      <c r="E226" s="14" t="n"/>
      <c r="F226" s="14" t="n"/>
      <c r="G226" s="15" t="n"/>
      <c r="H226" s="16">
        <f>IF($B226="","",SUMIFS('Movimentações'!$D$6:$D$3005,'Movimentações'!$C$6:$C$3005,$B226,'Movimentações'!$B$6:$B$3005,"Compra"))</f>
        <v/>
      </c>
      <c r="I226" s="16">
        <f>IF($B226="","",SUMIFS('Movimentações'!$D$6:$D$3005,'Movimentações'!$C$6:$C$3005,$B226,'Movimentações'!$B$6:$B$3005,"Venda")-SUMIFS('Movimentações'!$D$6:$D$3005,'Movimentações'!$C$6:$C$3005,$B226,'Movimentações'!$B$6:$B$3005,"Devolução de venda"))</f>
        <v/>
      </c>
      <c r="J226" s="16">
        <f>IF($B226="","",SUMIFS('Movimentações'!$D$6:$D$3005,'Movimentações'!$C$6:$C$3005,$B226,'Movimentações'!$B$6:$B$3005,"Ajuste para mais")-SUMIFS('Movimentações'!$D$6:$D$3005,'Movimentações'!$C$6:$C$3005,$B226,'Movimentações'!$B$6:$B$3005,"Ajuste para menos"))</f>
        <v/>
      </c>
      <c r="K226" s="16">
        <f>IF($B226="","",N(F226)+H226-I226+J226)</f>
        <v/>
      </c>
      <c r="L226" s="17">
        <f>IF($B226="","",IF(N(F226)+H226=0,0,(N(F226)*N(G226)+SUMIFS('Movimentações'!$I$6:$I$3005,'Movimentações'!$C$6:$C$3005,$B226,'Movimentações'!$B$6:$B$3005,"Compra"))/(N(F226)+H226)))</f>
        <v/>
      </c>
      <c r="M226" s="17">
        <f>IF($B226="","",MAX(K226,0)*L226)</f>
        <v/>
      </c>
      <c r="N226" s="17">
        <f>IF(OR($B226="",N(D226)=0),"",D226-L226)</f>
        <v/>
      </c>
      <c r="O226" s="18">
        <f>IF(OR($B226="",N(D226)=0),"",(D226-L226)/D226)</f>
        <v/>
      </c>
      <c r="P226" s="19">
        <f>IF(OR($B226="",N(D226)=0,N(L226)=0),"",D226/L226)</f>
        <v/>
      </c>
      <c r="Q226" s="20">
        <f>IF($B226="","",SUMPRODUCT(MAX(('Movimentações'!$C$6:$C$3005=$B226)*('Movimentações'!$B$6:$B$3005="Venda")*'Movimentações'!$A$6:$A$3005)))</f>
        <v/>
      </c>
      <c r="R226" s="21">
        <f>IF($B226="","",IF(COUNTIF($B$6:$B$505,$B226)&gt;1,"Nome repetido",IF(K226&lt;=0,"Sem estoque",IF(K226&lt;=N(E226),"Repor",IF(TODAY()-MAX(Q226,SUMPRODUCT(MAX(('Movimentações'!$C$6:$C$3005=$B226)*('Movimentações'!$B$6:$B$3005="Compra")*'Movimentações'!$A$6:$A$3005)),'Comece aqui'!$C$6)&gt;60,"Parado","OK")))))</f>
        <v/>
      </c>
      <c r="S226" s="17">
        <f>IF($B226="","",SUMIFS('Movimentações'!$I$6:$I$3005,'Movimentações'!$C$6:$C$3005,$B226,'Movimentações'!$B$6:$B$3005,"Venda")-SUMIFS('Movimentações'!$I$6:$I$3005,'Movimentações'!$C$6:$C$3005,$B226,'Movimentações'!$B$6:$B$3005,"Devolução de venda"))</f>
        <v/>
      </c>
      <c r="T226" s="17">
        <f>IF($B226="","",SUMIFS('Movimentações'!$K$6:$K$3005,'Movimentações'!$C$6:$C$3005,$B226))</f>
        <v/>
      </c>
      <c r="U226" s="21">
        <f>IF(OR($B226="",N(S226)&lt;=0),"",IF(SUMIF($S$6:$S$505,"&gt;"&amp;S226)/SUM($S$6:$S$505)&lt;0.8,"A",IF(SUMIF($S$6:$S$505,"&gt;"&amp;S226)/SUM($S$6:$S$505)&lt;0.95,"B","C")))</f>
        <v/>
      </c>
    </row>
    <row r="227">
      <c r="A227" s="14" t="n"/>
      <c r="B227" s="14" t="n"/>
      <c r="C227" s="14" t="n"/>
      <c r="D227" s="15" t="n"/>
      <c r="E227" s="14" t="n"/>
      <c r="F227" s="14" t="n"/>
      <c r="G227" s="15" t="n"/>
      <c r="H227" s="16">
        <f>IF($B227="","",SUMIFS('Movimentações'!$D$6:$D$3005,'Movimentações'!$C$6:$C$3005,$B227,'Movimentações'!$B$6:$B$3005,"Compra"))</f>
        <v/>
      </c>
      <c r="I227" s="16">
        <f>IF($B227="","",SUMIFS('Movimentações'!$D$6:$D$3005,'Movimentações'!$C$6:$C$3005,$B227,'Movimentações'!$B$6:$B$3005,"Venda")-SUMIFS('Movimentações'!$D$6:$D$3005,'Movimentações'!$C$6:$C$3005,$B227,'Movimentações'!$B$6:$B$3005,"Devolução de venda"))</f>
        <v/>
      </c>
      <c r="J227" s="16">
        <f>IF($B227="","",SUMIFS('Movimentações'!$D$6:$D$3005,'Movimentações'!$C$6:$C$3005,$B227,'Movimentações'!$B$6:$B$3005,"Ajuste para mais")-SUMIFS('Movimentações'!$D$6:$D$3005,'Movimentações'!$C$6:$C$3005,$B227,'Movimentações'!$B$6:$B$3005,"Ajuste para menos"))</f>
        <v/>
      </c>
      <c r="K227" s="16">
        <f>IF($B227="","",N(F227)+H227-I227+J227)</f>
        <v/>
      </c>
      <c r="L227" s="17">
        <f>IF($B227="","",IF(N(F227)+H227=0,0,(N(F227)*N(G227)+SUMIFS('Movimentações'!$I$6:$I$3005,'Movimentações'!$C$6:$C$3005,$B227,'Movimentações'!$B$6:$B$3005,"Compra"))/(N(F227)+H227)))</f>
        <v/>
      </c>
      <c r="M227" s="17">
        <f>IF($B227="","",MAX(K227,0)*L227)</f>
        <v/>
      </c>
      <c r="N227" s="17">
        <f>IF(OR($B227="",N(D227)=0),"",D227-L227)</f>
        <v/>
      </c>
      <c r="O227" s="18">
        <f>IF(OR($B227="",N(D227)=0),"",(D227-L227)/D227)</f>
        <v/>
      </c>
      <c r="P227" s="19">
        <f>IF(OR($B227="",N(D227)=0,N(L227)=0),"",D227/L227)</f>
        <v/>
      </c>
      <c r="Q227" s="20">
        <f>IF($B227="","",SUMPRODUCT(MAX(('Movimentações'!$C$6:$C$3005=$B227)*('Movimentações'!$B$6:$B$3005="Venda")*'Movimentações'!$A$6:$A$3005)))</f>
        <v/>
      </c>
      <c r="R227" s="21">
        <f>IF($B227="","",IF(COUNTIF($B$6:$B$505,$B227)&gt;1,"Nome repetido",IF(K227&lt;=0,"Sem estoque",IF(K227&lt;=N(E227),"Repor",IF(TODAY()-MAX(Q227,SUMPRODUCT(MAX(('Movimentações'!$C$6:$C$3005=$B227)*('Movimentações'!$B$6:$B$3005="Compra")*'Movimentações'!$A$6:$A$3005)),'Comece aqui'!$C$6)&gt;60,"Parado","OK")))))</f>
        <v/>
      </c>
      <c r="S227" s="17">
        <f>IF($B227="","",SUMIFS('Movimentações'!$I$6:$I$3005,'Movimentações'!$C$6:$C$3005,$B227,'Movimentações'!$B$6:$B$3005,"Venda")-SUMIFS('Movimentações'!$I$6:$I$3005,'Movimentações'!$C$6:$C$3005,$B227,'Movimentações'!$B$6:$B$3005,"Devolução de venda"))</f>
        <v/>
      </c>
      <c r="T227" s="17">
        <f>IF($B227="","",SUMIFS('Movimentações'!$K$6:$K$3005,'Movimentações'!$C$6:$C$3005,$B227))</f>
        <v/>
      </c>
      <c r="U227" s="21">
        <f>IF(OR($B227="",N(S227)&lt;=0),"",IF(SUMIF($S$6:$S$505,"&gt;"&amp;S227)/SUM($S$6:$S$505)&lt;0.8,"A",IF(SUMIF($S$6:$S$505,"&gt;"&amp;S227)/SUM($S$6:$S$505)&lt;0.95,"B","C")))</f>
        <v/>
      </c>
    </row>
    <row r="228">
      <c r="A228" s="14" t="n"/>
      <c r="B228" s="14" t="n"/>
      <c r="C228" s="14" t="n"/>
      <c r="D228" s="15" t="n"/>
      <c r="E228" s="14" t="n"/>
      <c r="F228" s="14" t="n"/>
      <c r="G228" s="15" t="n"/>
      <c r="H228" s="16">
        <f>IF($B228="","",SUMIFS('Movimentações'!$D$6:$D$3005,'Movimentações'!$C$6:$C$3005,$B228,'Movimentações'!$B$6:$B$3005,"Compra"))</f>
        <v/>
      </c>
      <c r="I228" s="16">
        <f>IF($B228="","",SUMIFS('Movimentações'!$D$6:$D$3005,'Movimentações'!$C$6:$C$3005,$B228,'Movimentações'!$B$6:$B$3005,"Venda")-SUMIFS('Movimentações'!$D$6:$D$3005,'Movimentações'!$C$6:$C$3005,$B228,'Movimentações'!$B$6:$B$3005,"Devolução de venda"))</f>
        <v/>
      </c>
      <c r="J228" s="16">
        <f>IF($B228="","",SUMIFS('Movimentações'!$D$6:$D$3005,'Movimentações'!$C$6:$C$3005,$B228,'Movimentações'!$B$6:$B$3005,"Ajuste para mais")-SUMIFS('Movimentações'!$D$6:$D$3005,'Movimentações'!$C$6:$C$3005,$B228,'Movimentações'!$B$6:$B$3005,"Ajuste para menos"))</f>
        <v/>
      </c>
      <c r="K228" s="16">
        <f>IF($B228="","",N(F228)+H228-I228+J228)</f>
        <v/>
      </c>
      <c r="L228" s="17">
        <f>IF($B228="","",IF(N(F228)+H228=0,0,(N(F228)*N(G228)+SUMIFS('Movimentações'!$I$6:$I$3005,'Movimentações'!$C$6:$C$3005,$B228,'Movimentações'!$B$6:$B$3005,"Compra"))/(N(F228)+H228)))</f>
        <v/>
      </c>
      <c r="M228" s="17">
        <f>IF($B228="","",MAX(K228,0)*L228)</f>
        <v/>
      </c>
      <c r="N228" s="17">
        <f>IF(OR($B228="",N(D228)=0),"",D228-L228)</f>
        <v/>
      </c>
      <c r="O228" s="18">
        <f>IF(OR($B228="",N(D228)=0),"",(D228-L228)/D228)</f>
        <v/>
      </c>
      <c r="P228" s="19">
        <f>IF(OR($B228="",N(D228)=0,N(L228)=0),"",D228/L228)</f>
        <v/>
      </c>
      <c r="Q228" s="20">
        <f>IF($B228="","",SUMPRODUCT(MAX(('Movimentações'!$C$6:$C$3005=$B228)*('Movimentações'!$B$6:$B$3005="Venda")*'Movimentações'!$A$6:$A$3005)))</f>
        <v/>
      </c>
      <c r="R228" s="21">
        <f>IF($B228="","",IF(COUNTIF($B$6:$B$505,$B228)&gt;1,"Nome repetido",IF(K228&lt;=0,"Sem estoque",IF(K228&lt;=N(E228),"Repor",IF(TODAY()-MAX(Q228,SUMPRODUCT(MAX(('Movimentações'!$C$6:$C$3005=$B228)*('Movimentações'!$B$6:$B$3005="Compra")*'Movimentações'!$A$6:$A$3005)),'Comece aqui'!$C$6)&gt;60,"Parado","OK")))))</f>
        <v/>
      </c>
      <c r="S228" s="17">
        <f>IF($B228="","",SUMIFS('Movimentações'!$I$6:$I$3005,'Movimentações'!$C$6:$C$3005,$B228,'Movimentações'!$B$6:$B$3005,"Venda")-SUMIFS('Movimentações'!$I$6:$I$3005,'Movimentações'!$C$6:$C$3005,$B228,'Movimentações'!$B$6:$B$3005,"Devolução de venda"))</f>
        <v/>
      </c>
      <c r="T228" s="17">
        <f>IF($B228="","",SUMIFS('Movimentações'!$K$6:$K$3005,'Movimentações'!$C$6:$C$3005,$B228))</f>
        <v/>
      </c>
      <c r="U228" s="21">
        <f>IF(OR($B228="",N(S228)&lt;=0),"",IF(SUMIF($S$6:$S$505,"&gt;"&amp;S228)/SUM($S$6:$S$505)&lt;0.8,"A",IF(SUMIF($S$6:$S$505,"&gt;"&amp;S228)/SUM($S$6:$S$505)&lt;0.95,"B","C")))</f>
        <v/>
      </c>
    </row>
    <row r="229">
      <c r="A229" s="14" t="n"/>
      <c r="B229" s="14" t="n"/>
      <c r="C229" s="14" t="n"/>
      <c r="D229" s="15" t="n"/>
      <c r="E229" s="14" t="n"/>
      <c r="F229" s="14" t="n"/>
      <c r="G229" s="15" t="n"/>
      <c r="H229" s="16">
        <f>IF($B229="","",SUMIFS('Movimentações'!$D$6:$D$3005,'Movimentações'!$C$6:$C$3005,$B229,'Movimentações'!$B$6:$B$3005,"Compra"))</f>
        <v/>
      </c>
      <c r="I229" s="16">
        <f>IF($B229="","",SUMIFS('Movimentações'!$D$6:$D$3005,'Movimentações'!$C$6:$C$3005,$B229,'Movimentações'!$B$6:$B$3005,"Venda")-SUMIFS('Movimentações'!$D$6:$D$3005,'Movimentações'!$C$6:$C$3005,$B229,'Movimentações'!$B$6:$B$3005,"Devolução de venda"))</f>
        <v/>
      </c>
      <c r="J229" s="16">
        <f>IF($B229="","",SUMIFS('Movimentações'!$D$6:$D$3005,'Movimentações'!$C$6:$C$3005,$B229,'Movimentações'!$B$6:$B$3005,"Ajuste para mais")-SUMIFS('Movimentações'!$D$6:$D$3005,'Movimentações'!$C$6:$C$3005,$B229,'Movimentações'!$B$6:$B$3005,"Ajuste para menos"))</f>
        <v/>
      </c>
      <c r="K229" s="16">
        <f>IF($B229="","",N(F229)+H229-I229+J229)</f>
        <v/>
      </c>
      <c r="L229" s="17">
        <f>IF($B229="","",IF(N(F229)+H229=0,0,(N(F229)*N(G229)+SUMIFS('Movimentações'!$I$6:$I$3005,'Movimentações'!$C$6:$C$3005,$B229,'Movimentações'!$B$6:$B$3005,"Compra"))/(N(F229)+H229)))</f>
        <v/>
      </c>
      <c r="M229" s="17">
        <f>IF($B229="","",MAX(K229,0)*L229)</f>
        <v/>
      </c>
      <c r="N229" s="17">
        <f>IF(OR($B229="",N(D229)=0),"",D229-L229)</f>
        <v/>
      </c>
      <c r="O229" s="18">
        <f>IF(OR($B229="",N(D229)=0),"",(D229-L229)/D229)</f>
        <v/>
      </c>
      <c r="P229" s="19">
        <f>IF(OR($B229="",N(D229)=0,N(L229)=0),"",D229/L229)</f>
        <v/>
      </c>
      <c r="Q229" s="20">
        <f>IF($B229="","",SUMPRODUCT(MAX(('Movimentações'!$C$6:$C$3005=$B229)*('Movimentações'!$B$6:$B$3005="Venda")*'Movimentações'!$A$6:$A$3005)))</f>
        <v/>
      </c>
      <c r="R229" s="21">
        <f>IF($B229="","",IF(COUNTIF($B$6:$B$505,$B229)&gt;1,"Nome repetido",IF(K229&lt;=0,"Sem estoque",IF(K229&lt;=N(E229),"Repor",IF(TODAY()-MAX(Q229,SUMPRODUCT(MAX(('Movimentações'!$C$6:$C$3005=$B229)*('Movimentações'!$B$6:$B$3005="Compra")*'Movimentações'!$A$6:$A$3005)),'Comece aqui'!$C$6)&gt;60,"Parado","OK")))))</f>
        <v/>
      </c>
      <c r="S229" s="17">
        <f>IF($B229="","",SUMIFS('Movimentações'!$I$6:$I$3005,'Movimentações'!$C$6:$C$3005,$B229,'Movimentações'!$B$6:$B$3005,"Venda")-SUMIFS('Movimentações'!$I$6:$I$3005,'Movimentações'!$C$6:$C$3005,$B229,'Movimentações'!$B$6:$B$3005,"Devolução de venda"))</f>
        <v/>
      </c>
      <c r="T229" s="17">
        <f>IF($B229="","",SUMIFS('Movimentações'!$K$6:$K$3005,'Movimentações'!$C$6:$C$3005,$B229))</f>
        <v/>
      </c>
      <c r="U229" s="21">
        <f>IF(OR($B229="",N(S229)&lt;=0),"",IF(SUMIF($S$6:$S$505,"&gt;"&amp;S229)/SUM($S$6:$S$505)&lt;0.8,"A",IF(SUMIF($S$6:$S$505,"&gt;"&amp;S229)/SUM($S$6:$S$505)&lt;0.95,"B","C")))</f>
        <v/>
      </c>
    </row>
    <row r="230">
      <c r="A230" s="14" t="n"/>
      <c r="B230" s="14" t="n"/>
      <c r="C230" s="14" t="n"/>
      <c r="D230" s="15" t="n"/>
      <c r="E230" s="14" t="n"/>
      <c r="F230" s="14" t="n"/>
      <c r="G230" s="15" t="n"/>
      <c r="H230" s="16">
        <f>IF($B230="","",SUMIFS('Movimentações'!$D$6:$D$3005,'Movimentações'!$C$6:$C$3005,$B230,'Movimentações'!$B$6:$B$3005,"Compra"))</f>
        <v/>
      </c>
      <c r="I230" s="16">
        <f>IF($B230="","",SUMIFS('Movimentações'!$D$6:$D$3005,'Movimentações'!$C$6:$C$3005,$B230,'Movimentações'!$B$6:$B$3005,"Venda")-SUMIFS('Movimentações'!$D$6:$D$3005,'Movimentações'!$C$6:$C$3005,$B230,'Movimentações'!$B$6:$B$3005,"Devolução de venda"))</f>
        <v/>
      </c>
      <c r="J230" s="16">
        <f>IF($B230="","",SUMIFS('Movimentações'!$D$6:$D$3005,'Movimentações'!$C$6:$C$3005,$B230,'Movimentações'!$B$6:$B$3005,"Ajuste para mais")-SUMIFS('Movimentações'!$D$6:$D$3005,'Movimentações'!$C$6:$C$3005,$B230,'Movimentações'!$B$6:$B$3005,"Ajuste para menos"))</f>
        <v/>
      </c>
      <c r="K230" s="16">
        <f>IF($B230="","",N(F230)+H230-I230+J230)</f>
        <v/>
      </c>
      <c r="L230" s="17">
        <f>IF($B230="","",IF(N(F230)+H230=0,0,(N(F230)*N(G230)+SUMIFS('Movimentações'!$I$6:$I$3005,'Movimentações'!$C$6:$C$3005,$B230,'Movimentações'!$B$6:$B$3005,"Compra"))/(N(F230)+H230)))</f>
        <v/>
      </c>
      <c r="M230" s="17">
        <f>IF($B230="","",MAX(K230,0)*L230)</f>
        <v/>
      </c>
      <c r="N230" s="17">
        <f>IF(OR($B230="",N(D230)=0),"",D230-L230)</f>
        <v/>
      </c>
      <c r="O230" s="18">
        <f>IF(OR($B230="",N(D230)=0),"",(D230-L230)/D230)</f>
        <v/>
      </c>
      <c r="P230" s="19">
        <f>IF(OR($B230="",N(D230)=0,N(L230)=0),"",D230/L230)</f>
        <v/>
      </c>
      <c r="Q230" s="20">
        <f>IF($B230="","",SUMPRODUCT(MAX(('Movimentações'!$C$6:$C$3005=$B230)*('Movimentações'!$B$6:$B$3005="Venda")*'Movimentações'!$A$6:$A$3005)))</f>
        <v/>
      </c>
      <c r="R230" s="21">
        <f>IF($B230="","",IF(COUNTIF($B$6:$B$505,$B230)&gt;1,"Nome repetido",IF(K230&lt;=0,"Sem estoque",IF(K230&lt;=N(E230),"Repor",IF(TODAY()-MAX(Q230,SUMPRODUCT(MAX(('Movimentações'!$C$6:$C$3005=$B230)*('Movimentações'!$B$6:$B$3005="Compra")*'Movimentações'!$A$6:$A$3005)),'Comece aqui'!$C$6)&gt;60,"Parado","OK")))))</f>
        <v/>
      </c>
      <c r="S230" s="17">
        <f>IF($B230="","",SUMIFS('Movimentações'!$I$6:$I$3005,'Movimentações'!$C$6:$C$3005,$B230,'Movimentações'!$B$6:$B$3005,"Venda")-SUMIFS('Movimentações'!$I$6:$I$3005,'Movimentações'!$C$6:$C$3005,$B230,'Movimentações'!$B$6:$B$3005,"Devolução de venda"))</f>
        <v/>
      </c>
      <c r="T230" s="17">
        <f>IF($B230="","",SUMIFS('Movimentações'!$K$6:$K$3005,'Movimentações'!$C$6:$C$3005,$B230))</f>
        <v/>
      </c>
      <c r="U230" s="21">
        <f>IF(OR($B230="",N(S230)&lt;=0),"",IF(SUMIF($S$6:$S$505,"&gt;"&amp;S230)/SUM($S$6:$S$505)&lt;0.8,"A",IF(SUMIF($S$6:$S$505,"&gt;"&amp;S230)/SUM($S$6:$S$505)&lt;0.95,"B","C")))</f>
        <v/>
      </c>
    </row>
    <row r="231">
      <c r="A231" s="14" t="n"/>
      <c r="B231" s="14" t="n"/>
      <c r="C231" s="14" t="n"/>
      <c r="D231" s="15" t="n"/>
      <c r="E231" s="14" t="n"/>
      <c r="F231" s="14" t="n"/>
      <c r="G231" s="15" t="n"/>
      <c r="H231" s="16">
        <f>IF($B231="","",SUMIFS('Movimentações'!$D$6:$D$3005,'Movimentações'!$C$6:$C$3005,$B231,'Movimentações'!$B$6:$B$3005,"Compra"))</f>
        <v/>
      </c>
      <c r="I231" s="16">
        <f>IF($B231="","",SUMIFS('Movimentações'!$D$6:$D$3005,'Movimentações'!$C$6:$C$3005,$B231,'Movimentações'!$B$6:$B$3005,"Venda")-SUMIFS('Movimentações'!$D$6:$D$3005,'Movimentações'!$C$6:$C$3005,$B231,'Movimentações'!$B$6:$B$3005,"Devolução de venda"))</f>
        <v/>
      </c>
      <c r="J231" s="16">
        <f>IF($B231="","",SUMIFS('Movimentações'!$D$6:$D$3005,'Movimentações'!$C$6:$C$3005,$B231,'Movimentações'!$B$6:$B$3005,"Ajuste para mais")-SUMIFS('Movimentações'!$D$6:$D$3005,'Movimentações'!$C$6:$C$3005,$B231,'Movimentações'!$B$6:$B$3005,"Ajuste para menos"))</f>
        <v/>
      </c>
      <c r="K231" s="16">
        <f>IF($B231="","",N(F231)+H231-I231+J231)</f>
        <v/>
      </c>
      <c r="L231" s="17">
        <f>IF($B231="","",IF(N(F231)+H231=0,0,(N(F231)*N(G231)+SUMIFS('Movimentações'!$I$6:$I$3005,'Movimentações'!$C$6:$C$3005,$B231,'Movimentações'!$B$6:$B$3005,"Compra"))/(N(F231)+H231)))</f>
        <v/>
      </c>
      <c r="M231" s="17">
        <f>IF($B231="","",MAX(K231,0)*L231)</f>
        <v/>
      </c>
      <c r="N231" s="17">
        <f>IF(OR($B231="",N(D231)=0),"",D231-L231)</f>
        <v/>
      </c>
      <c r="O231" s="18">
        <f>IF(OR($B231="",N(D231)=0),"",(D231-L231)/D231)</f>
        <v/>
      </c>
      <c r="P231" s="19">
        <f>IF(OR($B231="",N(D231)=0,N(L231)=0),"",D231/L231)</f>
        <v/>
      </c>
      <c r="Q231" s="20">
        <f>IF($B231="","",SUMPRODUCT(MAX(('Movimentações'!$C$6:$C$3005=$B231)*('Movimentações'!$B$6:$B$3005="Venda")*'Movimentações'!$A$6:$A$3005)))</f>
        <v/>
      </c>
      <c r="R231" s="21">
        <f>IF($B231="","",IF(COUNTIF($B$6:$B$505,$B231)&gt;1,"Nome repetido",IF(K231&lt;=0,"Sem estoque",IF(K231&lt;=N(E231),"Repor",IF(TODAY()-MAX(Q231,SUMPRODUCT(MAX(('Movimentações'!$C$6:$C$3005=$B231)*('Movimentações'!$B$6:$B$3005="Compra")*'Movimentações'!$A$6:$A$3005)),'Comece aqui'!$C$6)&gt;60,"Parado","OK")))))</f>
        <v/>
      </c>
      <c r="S231" s="17">
        <f>IF($B231="","",SUMIFS('Movimentações'!$I$6:$I$3005,'Movimentações'!$C$6:$C$3005,$B231,'Movimentações'!$B$6:$B$3005,"Venda")-SUMIFS('Movimentações'!$I$6:$I$3005,'Movimentações'!$C$6:$C$3005,$B231,'Movimentações'!$B$6:$B$3005,"Devolução de venda"))</f>
        <v/>
      </c>
      <c r="T231" s="17">
        <f>IF($B231="","",SUMIFS('Movimentações'!$K$6:$K$3005,'Movimentações'!$C$6:$C$3005,$B231))</f>
        <v/>
      </c>
      <c r="U231" s="21">
        <f>IF(OR($B231="",N(S231)&lt;=0),"",IF(SUMIF($S$6:$S$505,"&gt;"&amp;S231)/SUM($S$6:$S$505)&lt;0.8,"A",IF(SUMIF($S$6:$S$505,"&gt;"&amp;S231)/SUM($S$6:$S$505)&lt;0.95,"B","C")))</f>
        <v/>
      </c>
    </row>
    <row r="232">
      <c r="A232" s="14" t="n"/>
      <c r="B232" s="14" t="n"/>
      <c r="C232" s="14" t="n"/>
      <c r="D232" s="15" t="n"/>
      <c r="E232" s="14" t="n"/>
      <c r="F232" s="14" t="n"/>
      <c r="G232" s="15" t="n"/>
      <c r="H232" s="16">
        <f>IF($B232="","",SUMIFS('Movimentações'!$D$6:$D$3005,'Movimentações'!$C$6:$C$3005,$B232,'Movimentações'!$B$6:$B$3005,"Compra"))</f>
        <v/>
      </c>
      <c r="I232" s="16">
        <f>IF($B232="","",SUMIFS('Movimentações'!$D$6:$D$3005,'Movimentações'!$C$6:$C$3005,$B232,'Movimentações'!$B$6:$B$3005,"Venda")-SUMIFS('Movimentações'!$D$6:$D$3005,'Movimentações'!$C$6:$C$3005,$B232,'Movimentações'!$B$6:$B$3005,"Devolução de venda"))</f>
        <v/>
      </c>
      <c r="J232" s="16">
        <f>IF($B232="","",SUMIFS('Movimentações'!$D$6:$D$3005,'Movimentações'!$C$6:$C$3005,$B232,'Movimentações'!$B$6:$B$3005,"Ajuste para mais")-SUMIFS('Movimentações'!$D$6:$D$3005,'Movimentações'!$C$6:$C$3005,$B232,'Movimentações'!$B$6:$B$3005,"Ajuste para menos"))</f>
        <v/>
      </c>
      <c r="K232" s="16">
        <f>IF($B232="","",N(F232)+H232-I232+J232)</f>
        <v/>
      </c>
      <c r="L232" s="17">
        <f>IF($B232="","",IF(N(F232)+H232=0,0,(N(F232)*N(G232)+SUMIFS('Movimentações'!$I$6:$I$3005,'Movimentações'!$C$6:$C$3005,$B232,'Movimentações'!$B$6:$B$3005,"Compra"))/(N(F232)+H232)))</f>
        <v/>
      </c>
      <c r="M232" s="17">
        <f>IF($B232="","",MAX(K232,0)*L232)</f>
        <v/>
      </c>
      <c r="N232" s="17">
        <f>IF(OR($B232="",N(D232)=0),"",D232-L232)</f>
        <v/>
      </c>
      <c r="O232" s="18">
        <f>IF(OR($B232="",N(D232)=0),"",(D232-L232)/D232)</f>
        <v/>
      </c>
      <c r="P232" s="19">
        <f>IF(OR($B232="",N(D232)=0,N(L232)=0),"",D232/L232)</f>
        <v/>
      </c>
      <c r="Q232" s="20">
        <f>IF($B232="","",SUMPRODUCT(MAX(('Movimentações'!$C$6:$C$3005=$B232)*('Movimentações'!$B$6:$B$3005="Venda")*'Movimentações'!$A$6:$A$3005)))</f>
        <v/>
      </c>
      <c r="R232" s="21">
        <f>IF($B232="","",IF(COUNTIF($B$6:$B$505,$B232)&gt;1,"Nome repetido",IF(K232&lt;=0,"Sem estoque",IF(K232&lt;=N(E232),"Repor",IF(TODAY()-MAX(Q232,SUMPRODUCT(MAX(('Movimentações'!$C$6:$C$3005=$B232)*('Movimentações'!$B$6:$B$3005="Compra")*'Movimentações'!$A$6:$A$3005)),'Comece aqui'!$C$6)&gt;60,"Parado","OK")))))</f>
        <v/>
      </c>
      <c r="S232" s="17">
        <f>IF($B232="","",SUMIFS('Movimentações'!$I$6:$I$3005,'Movimentações'!$C$6:$C$3005,$B232,'Movimentações'!$B$6:$B$3005,"Venda")-SUMIFS('Movimentações'!$I$6:$I$3005,'Movimentações'!$C$6:$C$3005,$B232,'Movimentações'!$B$6:$B$3005,"Devolução de venda"))</f>
        <v/>
      </c>
      <c r="T232" s="17">
        <f>IF($B232="","",SUMIFS('Movimentações'!$K$6:$K$3005,'Movimentações'!$C$6:$C$3005,$B232))</f>
        <v/>
      </c>
      <c r="U232" s="21">
        <f>IF(OR($B232="",N(S232)&lt;=0),"",IF(SUMIF($S$6:$S$505,"&gt;"&amp;S232)/SUM($S$6:$S$505)&lt;0.8,"A",IF(SUMIF($S$6:$S$505,"&gt;"&amp;S232)/SUM($S$6:$S$505)&lt;0.95,"B","C")))</f>
        <v/>
      </c>
    </row>
    <row r="233">
      <c r="A233" s="14" t="n"/>
      <c r="B233" s="14" t="n"/>
      <c r="C233" s="14" t="n"/>
      <c r="D233" s="15" t="n"/>
      <c r="E233" s="14" t="n"/>
      <c r="F233" s="14" t="n"/>
      <c r="G233" s="15" t="n"/>
      <c r="H233" s="16">
        <f>IF($B233="","",SUMIFS('Movimentações'!$D$6:$D$3005,'Movimentações'!$C$6:$C$3005,$B233,'Movimentações'!$B$6:$B$3005,"Compra"))</f>
        <v/>
      </c>
      <c r="I233" s="16">
        <f>IF($B233="","",SUMIFS('Movimentações'!$D$6:$D$3005,'Movimentações'!$C$6:$C$3005,$B233,'Movimentações'!$B$6:$B$3005,"Venda")-SUMIFS('Movimentações'!$D$6:$D$3005,'Movimentações'!$C$6:$C$3005,$B233,'Movimentações'!$B$6:$B$3005,"Devolução de venda"))</f>
        <v/>
      </c>
      <c r="J233" s="16">
        <f>IF($B233="","",SUMIFS('Movimentações'!$D$6:$D$3005,'Movimentações'!$C$6:$C$3005,$B233,'Movimentações'!$B$6:$B$3005,"Ajuste para mais")-SUMIFS('Movimentações'!$D$6:$D$3005,'Movimentações'!$C$6:$C$3005,$B233,'Movimentações'!$B$6:$B$3005,"Ajuste para menos"))</f>
        <v/>
      </c>
      <c r="K233" s="16">
        <f>IF($B233="","",N(F233)+H233-I233+J233)</f>
        <v/>
      </c>
      <c r="L233" s="17">
        <f>IF($B233="","",IF(N(F233)+H233=0,0,(N(F233)*N(G233)+SUMIFS('Movimentações'!$I$6:$I$3005,'Movimentações'!$C$6:$C$3005,$B233,'Movimentações'!$B$6:$B$3005,"Compra"))/(N(F233)+H233)))</f>
        <v/>
      </c>
      <c r="M233" s="17">
        <f>IF($B233="","",MAX(K233,0)*L233)</f>
        <v/>
      </c>
      <c r="N233" s="17">
        <f>IF(OR($B233="",N(D233)=0),"",D233-L233)</f>
        <v/>
      </c>
      <c r="O233" s="18">
        <f>IF(OR($B233="",N(D233)=0),"",(D233-L233)/D233)</f>
        <v/>
      </c>
      <c r="P233" s="19">
        <f>IF(OR($B233="",N(D233)=0,N(L233)=0),"",D233/L233)</f>
        <v/>
      </c>
      <c r="Q233" s="20">
        <f>IF($B233="","",SUMPRODUCT(MAX(('Movimentações'!$C$6:$C$3005=$B233)*('Movimentações'!$B$6:$B$3005="Venda")*'Movimentações'!$A$6:$A$3005)))</f>
        <v/>
      </c>
      <c r="R233" s="21">
        <f>IF($B233="","",IF(COUNTIF($B$6:$B$505,$B233)&gt;1,"Nome repetido",IF(K233&lt;=0,"Sem estoque",IF(K233&lt;=N(E233),"Repor",IF(TODAY()-MAX(Q233,SUMPRODUCT(MAX(('Movimentações'!$C$6:$C$3005=$B233)*('Movimentações'!$B$6:$B$3005="Compra")*'Movimentações'!$A$6:$A$3005)),'Comece aqui'!$C$6)&gt;60,"Parado","OK")))))</f>
        <v/>
      </c>
      <c r="S233" s="17">
        <f>IF($B233="","",SUMIFS('Movimentações'!$I$6:$I$3005,'Movimentações'!$C$6:$C$3005,$B233,'Movimentações'!$B$6:$B$3005,"Venda")-SUMIFS('Movimentações'!$I$6:$I$3005,'Movimentações'!$C$6:$C$3005,$B233,'Movimentações'!$B$6:$B$3005,"Devolução de venda"))</f>
        <v/>
      </c>
      <c r="T233" s="17">
        <f>IF($B233="","",SUMIFS('Movimentações'!$K$6:$K$3005,'Movimentações'!$C$6:$C$3005,$B233))</f>
        <v/>
      </c>
      <c r="U233" s="21">
        <f>IF(OR($B233="",N(S233)&lt;=0),"",IF(SUMIF($S$6:$S$505,"&gt;"&amp;S233)/SUM($S$6:$S$505)&lt;0.8,"A",IF(SUMIF($S$6:$S$505,"&gt;"&amp;S233)/SUM($S$6:$S$505)&lt;0.95,"B","C")))</f>
        <v/>
      </c>
    </row>
    <row r="234">
      <c r="A234" s="14" t="n"/>
      <c r="B234" s="14" t="n"/>
      <c r="C234" s="14" t="n"/>
      <c r="D234" s="15" t="n"/>
      <c r="E234" s="14" t="n"/>
      <c r="F234" s="14" t="n"/>
      <c r="G234" s="15" t="n"/>
      <c r="H234" s="16">
        <f>IF($B234="","",SUMIFS('Movimentações'!$D$6:$D$3005,'Movimentações'!$C$6:$C$3005,$B234,'Movimentações'!$B$6:$B$3005,"Compra"))</f>
        <v/>
      </c>
      <c r="I234" s="16">
        <f>IF($B234="","",SUMIFS('Movimentações'!$D$6:$D$3005,'Movimentações'!$C$6:$C$3005,$B234,'Movimentações'!$B$6:$B$3005,"Venda")-SUMIFS('Movimentações'!$D$6:$D$3005,'Movimentações'!$C$6:$C$3005,$B234,'Movimentações'!$B$6:$B$3005,"Devolução de venda"))</f>
        <v/>
      </c>
      <c r="J234" s="16">
        <f>IF($B234="","",SUMIFS('Movimentações'!$D$6:$D$3005,'Movimentações'!$C$6:$C$3005,$B234,'Movimentações'!$B$6:$B$3005,"Ajuste para mais")-SUMIFS('Movimentações'!$D$6:$D$3005,'Movimentações'!$C$6:$C$3005,$B234,'Movimentações'!$B$6:$B$3005,"Ajuste para menos"))</f>
        <v/>
      </c>
      <c r="K234" s="16">
        <f>IF($B234="","",N(F234)+H234-I234+J234)</f>
        <v/>
      </c>
      <c r="L234" s="17">
        <f>IF($B234="","",IF(N(F234)+H234=0,0,(N(F234)*N(G234)+SUMIFS('Movimentações'!$I$6:$I$3005,'Movimentações'!$C$6:$C$3005,$B234,'Movimentações'!$B$6:$B$3005,"Compra"))/(N(F234)+H234)))</f>
        <v/>
      </c>
      <c r="M234" s="17">
        <f>IF($B234="","",MAX(K234,0)*L234)</f>
        <v/>
      </c>
      <c r="N234" s="17">
        <f>IF(OR($B234="",N(D234)=0),"",D234-L234)</f>
        <v/>
      </c>
      <c r="O234" s="18">
        <f>IF(OR($B234="",N(D234)=0),"",(D234-L234)/D234)</f>
        <v/>
      </c>
      <c r="P234" s="19">
        <f>IF(OR($B234="",N(D234)=0,N(L234)=0),"",D234/L234)</f>
        <v/>
      </c>
      <c r="Q234" s="20">
        <f>IF($B234="","",SUMPRODUCT(MAX(('Movimentações'!$C$6:$C$3005=$B234)*('Movimentações'!$B$6:$B$3005="Venda")*'Movimentações'!$A$6:$A$3005)))</f>
        <v/>
      </c>
      <c r="R234" s="21">
        <f>IF($B234="","",IF(COUNTIF($B$6:$B$505,$B234)&gt;1,"Nome repetido",IF(K234&lt;=0,"Sem estoque",IF(K234&lt;=N(E234),"Repor",IF(TODAY()-MAX(Q234,SUMPRODUCT(MAX(('Movimentações'!$C$6:$C$3005=$B234)*('Movimentações'!$B$6:$B$3005="Compra")*'Movimentações'!$A$6:$A$3005)),'Comece aqui'!$C$6)&gt;60,"Parado","OK")))))</f>
        <v/>
      </c>
      <c r="S234" s="17">
        <f>IF($B234="","",SUMIFS('Movimentações'!$I$6:$I$3005,'Movimentações'!$C$6:$C$3005,$B234,'Movimentações'!$B$6:$B$3005,"Venda")-SUMIFS('Movimentações'!$I$6:$I$3005,'Movimentações'!$C$6:$C$3005,$B234,'Movimentações'!$B$6:$B$3005,"Devolução de venda"))</f>
        <v/>
      </c>
      <c r="T234" s="17">
        <f>IF($B234="","",SUMIFS('Movimentações'!$K$6:$K$3005,'Movimentações'!$C$6:$C$3005,$B234))</f>
        <v/>
      </c>
      <c r="U234" s="21">
        <f>IF(OR($B234="",N(S234)&lt;=0),"",IF(SUMIF($S$6:$S$505,"&gt;"&amp;S234)/SUM($S$6:$S$505)&lt;0.8,"A",IF(SUMIF($S$6:$S$505,"&gt;"&amp;S234)/SUM($S$6:$S$505)&lt;0.95,"B","C")))</f>
        <v/>
      </c>
    </row>
    <row r="235">
      <c r="A235" s="14" t="n"/>
      <c r="B235" s="14" t="n"/>
      <c r="C235" s="14" t="n"/>
      <c r="D235" s="15" t="n"/>
      <c r="E235" s="14" t="n"/>
      <c r="F235" s="14" t="n"/>
      <c r="G235" s="15" t="n"/>
      <c r="H235" s="16">
        <f>IF($B235="","",SUMIFS('Movimentações'!$D$6:$D$3005,'Movimentações'!$C$6:$C$3005,$B235,'Movimentações'!$B$6:$B$3005,"Compra"))</f>
        <v/>
      </c>
      <c r="I235" s="16">
        <f>IF($B235="","",SUMIFS('Movimentações'!$D$6:$D$3005,'Movimentações'!$C$6:$C$3005,$B235,'Movimentações'!$B$6:$B$3005,"Venda")-SUMIFS('Movimentações'!$D$6:$D$3005,'Movimentações'!$C$6:$C$3005,$B235,'Movimentações'!$B$6:$B$3005,"Devolução de venda"))</f>
        <v/>
      </c>
      <c r="J235" s="16">
        <f>IF($B235="","",SUMIFS('Movimentações'!$D$6:$D$3005,'Movimentações'!$C$6:$C$3005,$B235,'Movimentações'!$B$6:$B$3005,"Ajuste para mais")-SUMIFS('Movimentações'!$D$6:$D$3005,'Movimentações'!$C$6:$C$3005,$B235,'Movimentações'!$B$6:$B$3005,"Ajuste para menos"))</f>
        <v/>
      </c>
      <c r="K235" s="16">
        <f>IF($B235="","",N(F235)+H235-I235+J235)</f>
        <v/>
      </c>
      <c r="L235" s="17">
        <f>IF($B235="","",IF(N(F235)+H235=0,0,(N(F235)*N(G235)+SUMIFS('Movimentações'!$I$6:$I$3005,'Movimentações'!$C$6:$C$3005,$B235,'Movimentações'!$B$6:$B$3005,"Compra"))/(N(F235)+H235)))</f>
        <v/>
      </c>
      <c r="M235" s="17">
        <f>IF($B235="","",MAX(K235,0)*L235)</f>
        <v/>
      </c>
      <c r="N235" s="17">
        <f>IF(OR($B235="",N(D235)=0),"",D235-L235)</f>
        <v/>
      </c>
      <c r="O235" s="18">
        <f>IF(OR($B235="",N(D235)=0),"",(D235-L235)/D235)</f>
        <v/>
      </c>
      <c r="P235" s="19">
        <f>IF(OR($B235="",N(D235)=0,N(L235)=0),"",D235/L235)</f>
        <v/>
      </c>
      <c r="Q235" s="20">
        <f>IF($B235="","",SUMPRODUCT(MAX(('Movimentações'!$C$6:$C$3005=$B235)*('Movimentações'!$B$6:$B$3005="Venda")*'Movimentações'!$A$6:$A$3005)))</f>
        <v/>
      </c>
      <c r="R235" s="21">
        <f>IF($B235="","",IF(COUNTIF($B$6:$B$505,$B235)&gt;1,"Nome repetido",IF(K235&lt;=0,"Sem estoque",IF(K235&lt;=N(E235),"Repor",IF(TODAY()-MAX(Q235,SUMPRODUCT(MAX(('Movimentações'!$C$6:$C$3005=$B235)*('Movimentações'!$B$6:$B$3005="Compra")*'Movimentações'!$A$6:$A$3005)),'Comece aqui'!$C$6)&gt;60,"Parado","OK")))))</f>
        <v/>
      </c>
      <c r="S235" s="17">
        <f>IF($B235="","",SUMIFS('Movimentações'!$I$6:$I$3005,'Movimentações'!$C$6:$C$3005,$B235,'Movimentações'!$B$6:$B$3005,"Venda")-SUMIFS('Movimentações'!$I$6:$I$3005,'Movimentações'!$C$6:$C$3005,$B235,'Movimentações'!$B$6:$B$3005,"Devolução de venda"))</f>
        <v/>
      </c>
      <c r="T235" s="17">
        <f>IF($B235="","",SUMIFS('Movimentações'!$K$6:$K$3005,'Movimentações'!$C$6:$C$3005,$B235))</f>
        <v/>
      </c>
      <c r="U235" s="21">
        <f>IF(OR($B235="",N(S235)&lt;=0),"",IF(SUMIF($S$6:$S$505,"&gt;"&amp;S235)/SUM($S$6:$S$505)&lt;0.8,"A",IF(SUMIF($S$6:$S$505,"&gt;"&amp;S235)/SUM($S$6:$S$505)&lt;0.95,"B","C")))</f>
        <v/>
      </c>
    </row>
    <row r="236">
      <c r="A236" s="14" t="n"/>
      <c r="B236" s="14" t="n"/>
      <c r="C236" s="14" t="n"/>
      <c r="D236" s="15" t="n"/>
      <c r="E236" s="14" t="n"/>
      <c r="F236" s="14" t="n"/>
      <c r="G236" s="15" t="n"/>
      <c r="H236" s="16">
        <f>IF($B236="","",SUMIFS('Movimentações'!$D$6:$D$3005,'Movimentações'!$C$6:$C$3005,$B236,'Movimentações'!$B$6:$B$3005,"Compra"))</f>
        <v/>
      </c>
      <c r="I236" s="16">
        <f>IF($B236="","",SUMIFS('Movimentações'!$D$6:$D$3005,'Movimentações'!$C$6:$C$3005,$B236,'Movimentações'!$B$6:$B$3005,"Venda")-SUMIFS('Movimentações'!$D$6:$D$3005,'Movimentações'!$C$6:$C$3005,$B236,'Movimentações'!$B$6:$B$3005,"Devolução de venda"))</f>
        <v/>
      </c>
      <c r="J236" s="16">
        <f>IF($B236="","",SUMIFS('Movimentações'!$D$6:$D$3005,'Movimentações'!$C$6:$C$3005,$B236,'Movimentações'!$B$6:$B$3005,"Ajuste para mais")-SUMIFS('Movimentações'!$D$6:$D$3005,'Movimentações'!$C$6:$C$3005,$B236,'Movimentações'!$B$6:$B$3005,"Ajuste para menos"))</f>
        <v/>
      </c>
      <c r="K236" s="16">
        <f>IF($B236="","",N(F236)+H236-I236+J236)</f>
        <v/>
      </c>
      <c r="L236" s="17">
        <f>IF($B236="","",IF(N(F236)+H236=0,0,(N(F236)*N(G236)+SUMIFS('Movimentações'!$I$6:$I$3005,'Movimentações'!$C$6:$C$3005,$B236,'Movimentações'!$B$6:$B$3005,"Compra"))/(N(F236)+H236)))</f>
        <v/>
      </c>
      <c r="M236" s="17">
        <f>IF($B236="","",MAX(K236,0)*L236)</f>
        <v/>
      </c>
      <c r="N236" s="17">
        <f>IF(OR($B236="",N(D236)=0),"",D236-L236)</f>
        <v/>
      </c>
      <c r="O236" s="18">
        <f>IF(OR($B236="",N(D236)=0),"",(D236-L236)/D236)</f>
        <v/>
      </c>
      <c r="P236" s="19">
        <f>IF(OR($B236="",N(D236)=0,N(L236)=0),"",D236/L236)</f>
        <v/>
      </c>
      <c r="Q236" s="20">
        <f>IF($B236="","",SUMPRODUCT(MAX(('Movimentações'!$C$6:$C$3005=$B236)*('Movimentações'!$B$6:$B$3005="Venda")*'Movimentações'!$A$6:$A$3005)))</f>
        <v/>
      </c>
      <c r="R236" s="21">
        <f>IF($B236="","",IF(COUNTIF($B$6:$B$505,$B236)&gt;1,"Nome repetido",IF(K236&lt;=0,"Sem estoque",IF(K236&lt;=N(E236),"Repor",IF(TODAY()-MAX(Q236,SUMPRODUCT(MAX(('Movimentações'!$C$6:$C$3005=$B236)*('Movimentações'!$B$6:$B$3005="Compra")*'Movimentações'!$A$6:$A$3005)),'Comece aqui'!$C$6)&gt;60,"Parado","OK")))))</f>
        <v/>
      </c>
      <c r="S236" s="17">
        <f>IF($B236="","",SUMIFS('Movimentações'!$I$6:$I$3005,'Movimentações'!$C$6:$C$3005,$B236,'Movimentações'!$B$6:$B$3005,"Venda")-SUMIFS('Movimentações'!$I$6:$I$3005,'Movimentações'!$C$6:$C$3005,$B236,'Movimentações'!$B$6:$B$3005,"Devolução de venda"))</f>
        <v/>
      </c>
      <c r="T236" s="17">
        <f>IF($B236="","",SUMIFS('Movimentações'!$K$6:$K$3005,'Movimentações'!$C$6:$C$3005,$B236))</f>
        <v/>
      </c>
      <c r="U236" s="21">
        <f>IF(OR($B236="",N(S236)&lt;=0),"",IF(SUMIF($S$6:$S$505,"&gt;"&amp;S236)/SUM($S$6:$S$505)&lt;0.8,"A",IF(SUMIF($S$6:$S$505,"&gt;"&amp;S236)/SUM($S$6:$S$505)&lt;0.95,"B","C")))</f>
        <v/>
      </c>
    </row>
    <row r="237">
      <c r="A237" s="14" t="n"/>
      <c r="B237" s="14" t="n"/>
      <c r="C237" s="14" t="n"/>
      <c r="D237" s="15" t="n"/>
      <c r="E237" s="14" t="n"/>
      <c r="F237" s="14" t="n"/>
      <c r="G237" s="15" t="n"/>
      <c r="H237" s="16">
        <f>IF($B237="","",SUMIFS('Movimentações'!$D$6:$D$3005,'Movimentações'!$C$6:$C$3005,$B237,'Movimentações'!$B$6:$B$3005,"Compra"))</f>
        <v/>
      </c>
      <c r="I237" s="16">
        <f>IF($B237="","",SUMIFS('Movimentações'!$D$6:$D$3005,'Movimentações'!$C$6:$C$3005,$B237,'Movimentações'!$B$6:$B$3005,"Venda")-SUMIFS('Movimentações'!$D$6:$D$3005,'Movimentações'!$C$6:$C$3005,$B237,'Movimentações'!$B$6:$B$3005,"Devolução de venda"))</f>
        <v/>
      </c>
      <c r="J237" s="16">
        <f>IF($B237="","",SUMIFS('Movimentações'!$D$6:$D$3005,'Movimentações'!$C$6:$C$3005,$B237,'Movimentações'!$B$6:$B$3005,"Ajuste para mais")-SUMIFS('Movimentações'!$D$6:$D$3005,'Movimentações'!$C$6:$C$3005,$B237,'Movimentações'!$B$6:$B$3005,"Ajuste para menos"))</f>
        <v/>
      </c>
      <c r="K237" s="16">
        <f>IF($B237="","",N(F237)+H237-I237+J237)</f>
        <v/>
      </c>
      <c r="L237" s="17">
        <f>IF($B237="","",IF(N(F237)+H237=0,0,(N(F237)*N(G237)+SUMIFS('Movimentações'!$I$6:$I$3005,'Movimentações'!$C$6:$C$3005,$B237,'Movimentações'!$B$6:$B$3005,"Compra"))/(N(F237)+H237)))</f>
        <v/>
      </c>
      <c r="M237" s="17">
        <f>IF($B237="","",MAX(K237,0)*L237)</f>
        <v/>
      </c>
      <c r="N237" s="17">
        <f>IF(OR($B237="",N(D237)=0),"",D237-L237)</f>
        <v/>
      </c>
      <c r="O237" s="18">
        <f>IF(OR($B237="",N(D237)=0),"",(D237-L237)/D237)</f>
        <v/>
      </c>
      <c r="P237" s="19">
        <f>IF(OR($B237="",N(D237)=0,N(L237)=0),"",D237/L237)</f>
        <v/>
      </c>
      <c r="Q237" s="20">
        <f>IF($B237="","",SUMPRODUCT(MAX(('Movimentações'!$C$6:$C$3005=$B237)*('Movimentações'!$B$6:$B$3005="Venda")*'Movimentações'!$A$6:$A$3005)))</f>
        <v/>
      </c>
      <c r="R237" s="21">
        <f>IF($B237="","",IF(COUNTIF($B$6:$B$505,$B237)&gt;1,"Nome repetido",IF(K237&lt;=0,"Sem estoque",IF(K237&lt;=N(E237),"Repor",IF(TODAY()-MAX(Q237,SUMPRODUCT(MAX(('Movimentações'!$C$6:$C$3005=$B237)*('Movimentações'!$B$6:$B$3005="Compra")*'Movimentações'!$A$6:$A$3005)),'Comece aqui'!$C$6)&gt;60,"Parado","OK")))))</f>
        <v/>
      </c>
      <c r="S237" s="17">
        <f>IF($B237="","",SUMIFS('Movimentações'!$I$6:$I$3005,'Movimentações'!$C$6:$C$3005,$B237,'Movimentações'!$B$6:$B$3005,"Venda")-SUMIFS('Movimentações'!$I$6:$I$3005,'Movimentações'!$C$6:$C$3005,$B237,'Movimentações'!$B$6:$B$3005,"Devolução de venda"))</f>
        <v/>
      </c>
      <c r="T237" s="17">
        <f>IF($B237="","",SUMIFS('Movimentações'!$K$6:$K$3005,'Movimentações'!$C$6:$C$3005,$B237))</f>
        <v/>
      </c>
      <c r="U237" s="21">
        <f>IF(OR($B237="",N(S237)&lt;=0),"",IF(SUMIF($S$6:$S$505,"&gt;"&amp;S237)/SUM($S$6:$S$505)&lt;0.8,"A",IF(SUMIF($S$6:$S$505,"&gt;"&amp;S237)/SUM($S$6:$S$505)&lt;0.95,"B","C")))</f>
        <v/>
      </c>
    </row>
    <row r="238">
      <c r="A238" s="14" t="n"/>
      <c r="B238" s="14" t="n"/>
      <c r="C238" s="14" t="n"/>
      <c r="D238" s="15" t="n"/>
      <c r="E238" s="14" t="n"/>
      <c r="F238" s="14" t="n"/>
      <c r="G238" s="15" t="n"/>
      <c r="H238" s="16">
        <f>IF($B238="","",SUMIFS('Movimentações'!$D$6:$D$3005,'Movimentações'!$C$6:$C$3005,$B238,'Movimentações'!$B$6:$B$3005,"Compra"))</f>
        <v/>
      </c>
      <c r="I238" s="16">
        <f>IF($B238="","",SUMIFS('Movimentações'!$D$6:$D$3005,'Movimentações'!$C$6:$C$3005,$B238,'Movimentações'!$B$6:$B$3005,"Venda")-SUMIFS('Movimentações'!$D$6:$D$3005,'Movimentações'!$C$6:$C$3005,$B238,'Movimentações'!$B$6:$B$3005,"Devolução de venda"))</f>
        <v/>
      </c>
      <c r="J238" s="16">
        <f>IF($B238="","",SUMIFS('Movimentações'!$D$6:$D$3005,'Movimentações'!$C$6:$C$3005,$B238,'Movimentações'!$B$6:$B$3005,"Ajuste para mais")-SUMIFS('Movimentações'!$D$6:$D$3005,'Movimentações'!$C$6:$C$3005,$B238,'Movimentações'!$B$6:$B$3005,"Ajuste para menos"))</f>
        <v/>
      </c>
      <c r="K238" s="16">
        <f>IF($B238="","",N(F238)+H238-I238+J238)</f>
        <v/>
      </c>
      <c r="L238" s="17">
        <f>IF($B238="","",IF(N(F238)+H238=0,0,(N(F238)*N(G238)+SUMIFS('Movimentações'!$I$6:$I$3005,'Movimentações'!$C$6:$C$3005,$B238,'Movimentações'!$B$6:$B$3005,"Compra"))/(N(F238)+H238)))</f>
        <v/>
      </c>
      <c r="M238" s="17">
        <f>IF($B238="","",MAX(K238,0)*L238)</f>
        <v/>
      </c>
      <c r="N238" s="17">
        <f>IF(OR($B238="",N(D238)=0),"",D238-L238)</f>
        <v/>
      </c>
      <c r="O238" s="18">
        <f>IF(OR($B238="",N(D238)=0),"",(D238-L238)/D238)</f>
        <v/>
      </c>
      <c r="P238" s="19">
        <f>IF(OR($B238="",N(D238)=0,N(L238)=0),"",D238/L238)</f>
        <v/>
      </c>
      <c r="Q238" s="20">
        <f>IF($B238="","",SUMPRODUCT(MAX(('Movimentações'!$C$6:$C$3005=$B238)*('Movimentações'!$B$6:$B$3005="Venda")*'Movimentações'!$A$6:$A$3005)))</f>
        <v/>
      </c>
      <c r="R238" s="21">
        <f>IF($B238="","",IF(COUNTIF($B$6:$B$505,$B238)&gt;1,"Nome repetido",IF(K238&lt;=0,"Sem estoque",IF(K238&lt;=N(E238),"Repor",IF(TODAY()-MAX(Q238,SUMPRODUCT(MAX(('Movimentações'!$C$6:$C$3005=$B238)*('Movimentações'!$B$6:$B$3005="Compra")*'Movimentações'!$A$6:$A$3005)),'Comece aqui'!$C$6)&gt;60,"Parado","OK")))))</f>
        <v/>
      </c>
      <c r="S238" s="17">
        <f>IF($B238="","",SUMIFS('Movimentações'!$I$6:$I$3005,'Movimentações'!$C$6:$C$3005,$B238,'Movimentações'!$B$6:$B$3005,"Venda")-SUMIFS('Movimentações'!$I$6:$I$3005,'Movimentações'!$C$6:$C$3005,$B238,'Movimentações'!$B$6:$B$3005,"Devolução de venda"))</f>
        <v/>
      </c>
      <c r="T238" s="17">
        <f>IF($B238="","",SUMIFS('Movimentações'!$K$6:$K$3005,'Movimentações'!$C$6:$C$3005,$B238))</f>
        <v/>
      </c>
      <c r="U238" s="21">
        <f>IF(OR($B238="",N(S238)&lt;=0),"",IF(SUMIF($S$6:$S$505,"&gt;"&amp;S238)/SUM($S$6:$S$505)&lt;0.8,"A",IF(SUMIF($S$6:$S$505,"&gt;"&amp;S238)/SUM($S$6:$S$505)&lt;0.95,"B","C")))</f>
        <v/>
      </c>
    </row>
    <row r="239">
      <c r="A239" s="14" t="n"/>
      <c r="B239" s="14" t="n"/>
      <c r="C239" s="14" t="n"/>
      <c r="D239" s="15" t="n"/>
      <c r="E239" s="14" t="n"/>
      <c r="F239" s="14" t="n"/>
      <c r="G239" s="15" t="n"/>
      <c r="H239" s="16">
        <f>IF($B239="","",SUMIFS('Movimentações'!$D$6:$D$3005,'Movimentações'!$C$6:$C$3005,$B239,'Movimentações'!$B$6:$B$3005,"Compra"))</f>
        <v/>
      </c>
      <c r="I239" s="16">
        <f>IF($B239="","",SUMIFS('Movimentações'!$D$6:$D$3005,'Movimentações'!$C$6:$C$3005,$B239,'Movimentações'!$B$6:$B$3005,"Venda")-SUMIFS('Movimentações'!$D$6:$D$3005,'Movimentações'!$C$6:$C$3005,$B239,'Movimentações'!$B$6:$B$3005,"Devolução de venda"))</f>
        <v/>
      </c>
      <c r="J239" s="16">
        <f>IF($B239="","",SUMIFS('Movimentações'!$D$6:$D$3005,'Movimentações'!$C$6:$C$3005,$B239,'Movimentações'!$B$6:$B$3005,"Ajuste para mais")-SUMIFS('Movimentações'!$D$6:$D$3005,'Movimentações'!$C$6:$C$3005,$B239,'Movimentações'!$B$6:$B$3005,"Ajuste para menos"))</f>
        <v/>
      </c>
      <c r="K239" s="16">
        <f>IF($B239="","",N(F239)+H239-I239+J239)</f>
        <v/>
      </c>
      <c r="L239" s="17">
        <f>IF($B239="","",IF(N(F239)+H239=0,0,(N(F239)*N(G239)+SUMIFS('Movimentações'!$I$6:$I$3005,'Movimentações'!$C$6:$C$3005,$B239,'Movimentações'!$B$6:$B$3005,"Compra"))/(N(F239)+H239)))</f>
        <v/>
      </c>
      <c r="M239" s="17">
        <f>IF($B239="","",MAX(K239,0)*L239)</f>
        <v/>
      </c>
      <c r="N239" s="17">
        <f>IF(OR($B239="",N(D239)=0),"",D239-L239)</f>
        <v/>
      </c>
      <c r="O239" s="18">
        <f>IF(OR($B239="",N(D239)=0),"",(D239-L239)/D239)</f>
        <v/>
      </c>
      <c r="P239" s="19">
        <f>IF(OR($B239="",N(D239)=0,N(L239)=0),"",D239/L239)</f>
        <v/>
      </c>
      <c r="Q239" s="20">
        <f>IF($B239="","",SUMPRODUCT(MAX(('Movimentações'!$C$6:$C$3005=$B239)*('Movimentações'!$B$6:$B$3005="Venda")*'Movimentações'!$A$6:$A$3005)))</f>
        <v/>
      </c>
      <c r="R239" s="21">
        <f>IF($B239="","",IF(COUNTIF($B$6:$B$505,$B239)&gt;1,"Nome repetido",IF(K239&lt;=0,"Sem estoque",IF(K239&lt;=N(E239),"Repor",IF(TODAY()-MAX(Q239,SUMPRODUCT(MAX(('Movimentações'!$C$6:$C$3005=$B239)*('Movimentações'!$B$6:$B$3005="Compra")*'Movimentações'!$A$6:$A$3005)),'Comece aqui'!$C$6)&gt;60,"Parado","OK")))))</f>
        <v/>
      </c>
      <c r="S239" s="17">
        <f>IF($B239="","",SUMIFS('Movimentações'!$I$6:$I$3005,'Movimentações'!$C$6:$C$3005,$B239,'Movimentações'!$B$6:$B$3005,"Venda")-SUMIFS('Movimentações'!$I$6:$I$3005,'Movimentações'!$C$6:$C$3005,$B239,'Movimentações'!$B$6:$B$3005,"Devolução de venda"))</f>
        <v/>
      </c>
      <c r="T239" s="17">
        <f>IF($B239="","",SUMIFS('Movimentações'!$K$6:$K$3005,'Movimentações'!$C$6:$C$3005,$B239))</f>
        <v/>
      </c>
      <c r="U239" s="21">
        <f>IF(OR($B239="",N(S239)&lt;=0),"",IF(SUMIF($S$6:$S$505,"&gt;"&amp;S239)/SUM($S$6:$S$505)&lt;0.8,"A",IF(SUMIF($S$6:$S$505,"&gt;"&amp;S239)/SUM($S$6:$S$505)&lt;0.95,"B","C")))</f>
        <v/>
      </c>
    </row>
    <row r="240">
      <c r="A240" s="14" t="n"/>
      <c r="B240" s="14" t="n"/>
      <c r="C240" s="14" t="n"/>
      <c r="D240" s="15" t="n"/>
      <c r="E240" s="14" t="n"/>
      <c r="F240" s="14" t="n"/>
      <c r="G240" s="15" t="n"/>
      <c r="H240" s="16">
        <f>IF($B240="","",SUMIFS('Movimentações'!$D$6:$D$3005,'Movimentações'!$C$6:$C$3005,$B240,'Movimentações'!$B$6:$B$3005,"Compra"))</f>
        <v/>
      </c>
      <c r="I240" s="16">
        <f>IF($B240="","",SUMIFS('Movimentações'!$D$6:$D$3005,'Movimentações'!$C$6:$C$3005,$B240,'Movimentações'!$B$6:$B$3005,"Venda")-SUMIFS('Movimentações'!$D$6:$D$3005,'Movimentações'!$C$6:$C$3005,$B240,'Movimentações'!$B$6:$B$3005,"Devolução de venda"))</f>
        <v/>
      </c>
      <c r="J240" s="16">
        <f>IF($B240="","",SUMIFS('Movimentações'!$D$6:$D$3005,'Movimentações'!$C$6:$C$3005,$B240,'Movimentações'!$B$6:$B$3005,"Ajuste para mais")-SUMIFS('Movimentações'!$D$6:$D$3005,'Movimentações'!$C$6:$C$3005,$B240,'Movimentações'!$B$6:$B$3005,"Ajuste para menos"))</f>
        <v/>
      </c>
      <c r="K240" s="16">
        <f>IF($B240="","",N(F240)+H240-I240+J240)</f>
        <v/>
      </c>
      <c r="L240" s="17">
        <f>IF($B240="","",IF(N(F240)+H240=0,0,(N(F240)*N(G240)+SUMIFS('Movimentações'!$I$6:$I$3005,'Movimentações'!$C$6:$C$3005,$B240,'Movimentações'!$B$6:$B$3005,"Compra"))/(N(F240)+H240)))</f>
        <v/>
      </c>
      <c r="M240" s="17">
        <f>IF($B240="","",MAX(K240,0)*L240)</f>
        <v/>
      </c>
      <c r="N240" s="17">
        <f>IF(OR($B240="",N(D240)=0),"",D240-L240)</f>
        <v/>
      </c>
      <c r="O240" s="18">
        <f>IF(OR($B240="",N(D240)=0),"",(D240-L240)/D240)</f>
        <v/>
      </c>
      <c r="P240" s="19">
        <f>IF(OR($B240="",N(D240)=0,N(L240)=0),"",D240/L240)</f>
        <v/>
      </c>
      <c r="Q240" s="20">
        <f>IF($B240="","",SUMPRODUCT(MAX(('Movimentações'!$C$6:$C$3005=$B240)*('Movimentações'!$B$6:$B$3005="Venda")*'Movimentações'!$A$6:$A$3005)))</f>
        <v/>
      </c>
      <c r="R240" s="21">
        <f>IF($B240="","",IF(COUNTIF($B$6:$B$505,$B240)&gt;1,"Nome repetido",IF(K240&lt;=0,"Sem estoque",IF(K240&lt;=N(E240),"Repor",IF(TODAY()-MAX(Q240,SUMPRODUCT(MAX(('Movimentações'!$C$6:$C$3005=$B240)*('Movimentações'!$B$6:$B$3005="Compra")*'Movimentações'!$A$6:$A$3005)),'Comece aqui'!$C$6)&gt;60,"Parado","OK")))))</f>
        <v/>
      </c>
      <c r="S240" s="17">
        <f>IF($B240="","",SUMIFS('Movimentações'!$I$6:$I$3005,'Movimentações'!$C$6:$C$3005,$B240,'Movimentações'!$B$6:$B$3005,"Venda")-SUMIFS('Movimentações'!$I$6:$I$3005,'Movimentações'!$C$6:$C$3005,$B240,'Movimentações'!$B$6:$B$3005,"Devolução de venda"))</f>
        <v/>
      </c>
      <c r="T240" s="17">
        <f>IF($B240="","",SUMIFS('Movimentações'!$K$6:$K$3005,'Movimentações'!$C$6:$C$3005,$B240))</f>
        <v/>
      </c>
      <c r="U240" s="21">
        <f>IF(OR($B240="",N(S240)&lt;=0),"",IF(SUMIF($S$6:$S$505,"&gt;"&amp;S240)/SUM($S$6:$S$505)&lt;0.8,"A",IF(SUMIF($S$6:$S$505,"&gt;"&amp;S240)/SUM($S$6:$S$505)&lt;0.95,"B","C")))</f>
        <v/>
      </c>
    </row>
    <row r="241">
      <c r="A241" s="14" t="n"/>
      <c r="B241" s="14" t="n"/>
      <c r="C241" s="14" t="n"/>
      <c r="D241" s="15" t="n"/>
      <c r="E241" s="14" t="n"/>
      <c r="F241" s="14" t="n"/>
      <c r="G241" s="15" t="n"/>
      <c r="H241" s="16">
        <f>IF($B241="","",SUMIFS('Movimentações'!$D$6:$D$3005,'Movimentações'!$C$6:$C$3005,$B241,'Movimentações'!$B$6:$B$3005,"Compra"))</f>
        <v/>
      </c>
      <c r="I241" s="16">
        <f>IF($B241="","",SUMIFS('Movimentações'!$D$6:$D$3005,'Movimentações'!$C$6:$C$3005,$B241,'Movimentações'!$B$6:$B$3005,"Venda")-SUMIFS('Movimentações'!$D$6:$D$3005,'Movimentações'!$C$6:$C$3005,$B241,'Movimentações'!$B$6:$B$3005,"Devolução de venda"))</f>
        <v/>
      </c>
      <c r="J241" s="16">
        <f>IF($B241="","",SUMIFS('Movimentações'!$D$6:$D$3005,'Movimentações'!$C$6:$C$3005,$B241,'Movimentações'!$B$6:$B$3005,"Ajuste para mais")-SUMIFS('Movimentações'!$D$6:$D$3005,'Movimentações'!$C$6:$C$3005,$B241,'Movimentações'!$B$6:$B$3005,"Ajuste para menos"))</f>
        <v/>
      </c>
      <c r="K241" s="16">
        <f>IF($B241="","",N(F241)+H241-I241+J241)</f>
        <v/>
      </c>
      <c r="L241" s="17">
        <f>IF($B241="","",IF(N(F241)+H241=0,0,(N(F241)*N(G241)+SUMIFS('Movimentações'!$I$6:$I$3005,'Movimentações'!$C$6:$C$3005,$B241,'Movimentações'!$B$6:$B$3005,"Compra"))/(N(F241)+H241)))</f>
        <v/>
      </c>
      <c r="M241" s="17">
        <f>IF($B241="","",MAX(K241,0)*L241)</f>
        <v/>
      </c>
      <c r="N241" s="17">
        <f>IF(OR($B241="",N(D241)=0),"",D241-L241)</f>
        <v/>
      </c>
      <c r="O241" s="18">
        <f>IF(OR($B241="",N(D241)=0),"",(D241-L241)/D241)</f>
        <v/>
      </c>
      <c r="P241" s="19">
        <f>IF(OR($B241="",N(D241)=0,N(L241)=0),"",D241/L241)</f>
        <v/>
      </c>
      <c r="Q241" s="20">
        <f>IF($B241="","",SUMPRODUCT(MAX(('Movimentações'!$C$6:$C$3005=$B241)*('Movimentações'!$B$6:$B$3005="Venda")*'Movimentações'!$A$6:$A$3005)))</f>
        <v/>
      </c>
      <c r="R241" s="21">
        <f>IF($B241="","",IF(COUNTIF($B$6:$B$505,$B241)&gt;1,"Nome repetido",IF(K241&lt;=0,"Sem estoque",IF(K241&lt;=N(E241),"Repor",IF(TODAY()-MAX(Q241,SUMPRODUCT(MAX(('Movimentações'!$C$6:$C$3005=$B241)*('Movimentações'!$B$6:$B$3005="Compra")*'Movimentações'!$A$6:$A$3005)),'Comece aqui'!$C$6)&gt;60,"Parado","OK")))))</f>
        <v/>
      </c>
      <c r="S241" s="17">
        <f>IF($B241="","",SUMIFS('Movimentações'!$I$6:$I$3005,'Movimentações'!$C$6:$C$3005,$B241,'Movimentações'!$B$6:$B$3005,"Venda")-SUMIFS('Movimentações'!$I$6:$I$3005,'Movimentações'!$C$6:$C$3005,$B241,'Movimentações'!$B$6:$B$3005,"Devolução de venda"))</f>
        <v/>
      </c>
      <c r="T241" s="17">
        <f>IF($B241="","",SUMIFS('Movimentações'!$K$6:$K$3005,'Movimentações'!$C$6:$C$3005,$B241))</f>
        <v/>
      </c>
      <c r="U241" s="21">
        <f>IF(OR($B241="",N(S241)&lt;=0),"",IF(SUMIF($S$6:$S$505,"&gt;"&amp;S241)/SUM($S$6:$S$505)&lt;0.8,"A",IF(SUMIF($S$6:$S$505,"&gt;"&amp;S241)/SUM($S$6:$S$505)&lt;0.95,"B","C")))</f>
        <v/>
      </c>
    </row>
    <row r="242">
      <c r="A242" s="14" t="n"/>
      <c r="B242" s="14" t="n"/>
      <c r="C242" s="14" t="n"/>
      <c r="D242" s="15" t="n"/>
      <c r="E242" s="14" t="n"/>
      <c r="F242" s="14" t="n"/>
      <c r="G242" s="15" t="n"/>
      <c r="H242" s="16">
        <f>IF($B242="","",SUMIFS('Movimentações'!$D$6:$D$3005,'Movimentações'!$C$6:$C$3005,$B242,'Movimentações'!$B$6:$B$3005,"Compra"))</f>
        <v/>
      </c>
      <c r="I242" s="16">
        <f>IF($B242="","",SUMIFS('Movimentações'!$D$6:$D$3005,'Movimentações'!$C$6:$C$3005,$B242,'Movimentações'!$B$6:$B$3005,"Venda")-SUMIFS('Movimentações'!$D$6:$D$3005,'Movimentações'!$C$6:$C$3005,$B242,'Movimentações'!$B$6:$B$3005,"Devolução de venda"))</f>
        <v/>
      </c>
      <c r="J242" s="16">
        <f>IF($B242="","",SUMIFS('Movimentações'!$D$6:$D$3005,'Movimentações'!$C$6:$C$3005,$B242,'Movimentações'!$B$6:$B$3005,"Ajuste para mais")-SUMIFS('Movimentações'!$D$6:$D$3005,'Movimentações'!$C$6:$C$3005,$B242,'Movimentações'!$B$6:$B$3005,"Ajuste para menos"))</f>
        <v/>
      </c>
      <c r="K242" s="16">
        <f>IF($B242="","",N(F242)+H242-I242+J242)</f>
        <v/>
      </c>
      <c r="L242" s="17">
        <f>IF($B242="","",IF(N(F242)+H242=0,0,(N(F242)*N(G242)+SUMIFS('Movimentações'!$I$6:$I$3005,'Movimentações'!$C$6:$C$3005,$B242,'Movimentações'!$B$6:$B$3005,"Compra"))/(N(F242)+H242)))</f>
        <v/>
      </c>
      <c r="M242" s="17">
        <f>IF($B242="","",MAX(K242,0)*L242)</f>
        <v/>
      </c>
      <c r="N242" s="17">
        <f>IF(OR($B242="",N(D242)=0),"",D242-L242)</f>
        <v/>
      </c>
      <c r="O242" s="18">
        <f>IF(OR($B242="",N(D242)=0),"",(D242-L242)/D242)</f>
        <v/>
      </c>
      <c r="P242" s="19">
        <f>IF(OR($B242="",N(D242)=0,N(L242)=0),"",D242/L242)</f>
        <v/>
      </c>
      <c r="Q242" s="20">
        <f>IF($B242="","",SUMPRODUCT(MAX(('Movimentações'!$C$6:$C$3005=$B242)*('Movimentações'!$B$6:$B$3005="Venda")*'Movimentações'!$A$6:$A$3005)))</f>
        <v/>
      </c>
      <c r="R242" s="21">
        <f>IF($B242="","",IF(COUNTIF($B$6:$B$505,$B242)&gt;1,"Nome repetido",IF(K242&lt;=0,"Sem estoque",IF(K242&lt;=N(E242),"Repor",IF(TODAY()-MAX(Q242,SUMPRODUCT(MAX(('Movimentações'!$C$6:$C$3005=$B242)*('Movimentações'!$B$6:$B$3005="Compra")*'Movimentações'!$A$6:$A$3005)),'Comece aqui'!$C$6)&gt;60,"Parado","OK")))))</f>
        <v/>
      </c>
      <c r="S242" s="17">
        <f>IF($B242="","",SUMIFS('Movimentações'!$I$6:$I$3005,'Movimentações'!$C$6:$C$3005,$B242,'Movimentações'!$B$6:$B$3005,"Venda")-SUMIFS('Movimentações'!$I$6:$I$3005,'Movimentações'!$C$6:$C$3005,$B242,'Movimentações'!$B$6:$B$3005,"Devolução de venda"))</f>
        <v/>
      </c>
      <c r="T242" s="17">
        <f>IF($B242="","",SUMIFS('Movimentações'!$K$6:$K$3005,'Movimentações'!$C$6:$C$3005,$B242))</f>
        <v/>
      </c>
      <c r="U242" s="21">
        <f>IF(OR($B242="",N(S242)&lt;=0),"",IF(SUMIF($S$6:$S$505,"&gt;"&amp;S242)/SUM($S$6:$S$505)&lt;0.8,"A",IF(SUMIF($S$6:$S$505,"&gt;"&amp;S242)/SUM($S$6:$S$505)&lt;0.95,"B","C")))</f>
        <v/>
      </c>
    </row>
    <row r="243">
      <c r="A243" s="14" t="n"/>
      <c r="B243" s="14" t="n"/>
      <c r="C243" s="14" t="n"/>
      <c r="D243" s="15" t="n"/>
      <c r="E243" s="14" t="n"/>
      <c r="F243" s="14" t="n"/>
      <c r="G243" s="15" t="n"/>
      <c r="H243" s="16">
        <f>IF($B243="","",SUMIFS('Movimentações'!$D$6:$D$3005,'Movimentações'!$C$6:$C$3005,$B243,'Movimentações'!$B$6:$B$3005,"Compra"))</f>
        <v/>
      </c>
      <c r="I243" s="16">
        <f>IF($B243="","",SUMIFS('Movimentações'!$D$6:$D$3005,'Movimentações'!$C$6:$C$3005,$B243,'Movimentações'!$B$6:$B$3005,"Venda")-SUMIFS('Movimentações'!$D$6:$D$3005,'Movimentações'!$C$6:$C$3005,$B243,'Movimentações'!$B$6:$B$3005,"Devolução de venda"))</f>
        <v/>
      </c>
      <c r="J243" s="16">
        <f>IF($B243="","",SUMIFS('Movimentações'!$D$6:$D$3005,'Movimentações'!$C$6:$C$3005,$B243,'Movimentações'!$B$6:$B$3005,"Ajuste para mais")-SUMIFS('Movimentações'!$D$6:$D$3005,'Movimentações'!$C$6:$C$3005,$B243,'Movimentações'!$B$6:$B$3005,"Ajuste para menos"))</f>
        <v/>
      </c>
      <c r="K243" s="16">
        <f>IF($B243="","",N(F243)+H243-I243+J243)</f>
        <v/>
      </c>
      <c r="L243" s="17">
        <f>IF($B243="","",IF(N(F243)+H243=0,0,(N(F243)*N(G243)+SUMIFS('Movimentações'!$I$6:$I$3005,'Movimentações'!$C$6:$C$3005,$B243,'Movimentações'!$B$6:$B$3005,"Compra"))/(N(F243)+H243)))</f>
        <v/>
      </c>
      <c r="M243" s="17">
        <f>IF($B243="","",MAX(K243,0)*L243)</f>
        <v/>
      </c>
      <c r="N243" s="17">
        <f>IF(OR($B243="",N(D243)=0),"",D243-L243)</f>
        <v/>
      </c>
      <c r="O243" s="18">
        <f>IF(OR($B243="",N(D243)=0),"",(D243-L243)/D243)</f>
        <v/>
      </c>
      <c r="P243" s="19">
        <f>IF(OR($B243="",N(D243)=0,N(L243)=0),"",D243/L243)</f>
        <v/>
      </c>
      <c r="Q243" s="20">
        <f>IF($B243="","",SUMPRODUCT(MAX(('Movimentações'!$C$6:$C$3005=$B243)*('Movimentações'!$B$6:$B$3005="Venda")*'Movimentações'!$A$6:$A$3005)))</f>
        <v/>
      </c>
      <c r="R243" s="21">
        <f>IF($B243="","",IF(COUNTIF($B$6:$B$505,$B243)&gt;1,"Nome repetido",IF(K243&lt;=0,"Sem estoque",IF(K243&lt;=N(E243),"Repor",IF(TODAY()-MAX(Q243,SUMPRODUCT(MAX(('Movimentações'!$C$6:$C$3005=$B243)*('Movimentações'!$B$6:$B$3005="Compra")*'Movimentações'!$A$6:$A$3005)),'Comece aqui'!$C$6)&gt;60,"Parado","OK")))))</f>
        <v/>
      </c>
      <c r="S243" s="17">
        <f>IF($B243="","",SUMIFS('Movimentações'!$I$6:$I$3005,'Movimentações'!$C$6:$C$3005,$B243,'Movimentações'!$B$6:$B$3005,"Venda")-SUMIFS('Movimentações'!$I$6:$I$3005,'Movimentações'!$C$6:$C$3005,$B243,'Movimentações'!$B$6:$B$3005,"Devolução de venda"))</f>
        <v/>
      </c>
      <c r="T243" s="17">
        <f>IF($B243="","",SUMIFS('Movimentações'!$K$6:$K$3005,'Movimentações'!$C$6:$C$3005,$B243))</f>
        <v/>
      </c>
      <c r="U243" s="21">
        <f>IF(OR($B243="",N(S243)&lt;=0),"",IF(SUMIF($S$6:$S$505,"&gt;"&amp;S243)/SUM($S$6:$S$505)&lt;0.8,"A",IF(SUMIF($S$6:$S$505,"&gt;"&amp;S243)/SUM($S$6:$S$505)&lt;0.95,"B","C")))</f>
        <v/>
      </c>
    </row>
    <row r="244">
      <c r="A244" s="14" t="n"/>
      <c r="B244" s="14" t="n"/>
      <c r="C244" s="14" t="n"/>
      <c r="D244" s="15" t="n"/>
      <c r="E244" s="14" t="n"/>
      <c r="F244" s="14" t="n"/>
      <c r="G244" s="15" t="n"/>
      <c r="H244" s="16">
        <f>IF($B244="","",SUMIFS('Movimentações'!$D$6:$D$3005,'Movimentações'!$C$6:$C$3005,$B244,'Movimentações'!$B$6:$B$3005,"Compra"))</f>
        <v/>
      </c>
      <c r="I244" s="16">
        <f>IF($B244="","",SUMIFS('Movimentações'!$D$6:$D$3005,'Movimentações'!$C$6:$C$3005,$B244,'Movimentações'!$B$6:$B$3005,"Venda")-SUMIFS('Movimentações'!$D$6:$D$3005,'Movimentações'!$C$6:$C$3005,$B244,'Movimentações'!$B$6:$B$3005,"Devolução de venda"))</f>
        <v/>
      </c>
      <c r="J244" s="16">
        <f>IF($B244="","",SUMIFS('Movimentações'!$D$6:$D$3005,'Movimentações'!$C$6:$C$3005,$B244,'Movimentações'!$B$6:$B$3005,"Ajuste para mais")-SUMIFS('Movimentações'!$D$6:$D$3005,'Movimentações'!$C$6:$C$3005,$B244,'Movimentações'!$B$6:$B$3005,"Ajuste para menos"))</f>
        <v/>
      </c>
      <c r="K244" s="16">
        <f>IF($B244="","",N(F244)+H244-I244+J244)</f>
        <v/>
      </c>
      <c r="L244" s="17">
        <f>IF($B244="","",IF(N(F244)+H244=0,0,(N(F244)*N(G244)+SUMIFS('Movimentações'!$I$6:$I$3005,'Movimentações'!$C$6:$C$3005,$B244,'Movimentações'!$B$6:$B$3005,"Compra"))/(N(F244)+H244)))</f>
        <v/>
      </c>
      <c r="M244" s="17">
        <f>IF($B244="","",MAX(K244,0)*L244)</f>
        <v/>
      </c>
      <c r="N244" s="17">
        <f>IF(OR($B244="",N(D244)=0),"",D244-L244)</f>
        <v/>
      </c>
      <c r="O244" s="18">
        <f>IF(OR($B244="",N(D244)=0),"",(D244-L244)/D244)</f>
        <v/>
      </c>
      <c r="P244" s="19">
        <f>IF(OR($B244="",N(D244)=0,N(L244)=0),"",D244/L244)</f>
        <v/>
      </c>
      <c r="Q244" s="20">
        <f>IF($B244="","",SUMPRODUCT(MAX(('Movimentações'!$C$6:$C$3005=$B244)*('Movimentações'!$B$6:$B$3005="Venda")*'Movimentações'!$A$6:$A$3005)))</f>
        <v/>
      </c>
      <c r="R244" s="21">
        <f>IF($B244="","",IF(COUNTIF($B$6:$B$505,$B244)&gt;1,"Nome repetido",IF(K244&lt;=0,"Sem estoque",IF(K244&lt;=N(E244),"Repor",IF(TODAY()-MAX(Q244,SUMPRODUCT(MAX(('Movimentações'!$C$6:$C$3005=$B244)*('Movimentações'!$B$6:$B$3005="Compra")*'Movimentações'!$A$6:$A$3005)),'Comece aqui'!$C$6)&gt;60,"Parado","OK")))))</f>
        <v/>
      </c>
      <c r="S244" s="17">
        <f>IF($B244="","",SUMIFS('Movimentações'!$I$6:$I$3005,'Movimentações'!$C$6:$C$3005,$B244,'Movimentações'!$B$6:$B$3005,"Venda")-SUMIFS('Movimentações'!$I$6:$I$3005,'Movimentações'!$C$6:$C$3005,$B244,'Movimentações'!$B$6:$B$3005,"Devolução de venda"))</f>
        <v/>
      </c>
      <c r="T244" s="17">
        <f>IF($B244="","",SUMIFS('Movimentações'!$K$6:$K$3005,'Movimentações'!$C$6:$C$3005,$B244))</f>
        <v/>
      </c>
      <c r="U244" s="21">
        <f>IF(OR($B244="",N(S244)&lt;=0),"",IF(SUMIF($S$6:$S$505,"&gt;"&amp;S244)/SUM($S$6:$S$505)&lt;0.8,"A",IF(SUMIF($S$6:$S$505,"&gt;"&amp;S244)/SUM($S$6:$S$505)&lt;0.95,"B","C")))</f>
        <v/>
      </c>
    </row>
    <row r="245">
      <c r="A245" s="14" t="n"/>
      <c r="B245" s="14" t="n"/>
      <c r="C245" s="14" t="n"/>
      <c r="D245" s="15" t="n"/>
      <c r="E245" s="14" t="n"/>
      <c r="F245" s="14" t="n"/>
      <c r="G245" s="15" t="n"/>
      <c r="H245" s="16">
        <f>IF($B245="","",SUMIFS('Movimentações'!$D$6:$D$3005,'Movimentações'!$C$6:$C$3005,$B245,'Movimentações'!$B$6:$B$3005,"Compra"))</f>
        <v/>
      </c>
      <c r="I245" s="16">
        <f>IF($B245="","",SUMIFS('Movimentações'!$D$6:$D$3005,'Movimentações'!$C$6:$C$3005,$B245,'Movimentações'!$B$6:$B$3005,"Venda")-SUMIFS('Movimentações'!$D$6:$D$3005,'Movimentações'!$C$6:$C$3005,$B245,'Movimentações'!$B$6:$B$3005,"Devolução de venda"))</f>
        <v/>
      </c>
      <c r="J245" s="16">
        <f>IF($B245="","",SUMIFS('Movimentações'!$D$6:$D$3005,'Movimentações'!$C$6:$C$3005,$B245,'Movimentações'!$B$6:$B$3005,"Ajuste para mais")-SUMIFS('Movimentações'!$D$6:$D$3005,'Movimentações'!$C$6:$C$3005,$B245,'Movimentações'!$B$6:$B$3005,"Ajuste para menos"))</f>
        <v/>
      </c>
      <c r="K245" s="16">
        <f>IF($B245="","",N(F245)+H245-I245+J245)</f>
        <v/>
      </c>
      <c r="L245" s="17">
        <f>IF($B245="","",IF(N(F245)+H245=0,0,(N(F245)*N(G245)+SUMIFS('Movimentações'!$I$6:$I$3005,'Movimentações'!$C$6:$C$3005,$B245,'Movimentações'!$B$6:$B$3005,"Compra"))/(N(F245)+H245)))</f>
        <v/>
      </c>
      <c r="M245" s="17">
        <f>IF($B245="","",MAX(K245,0)*L245)</f>
        <v/>
      </c>
      <c r="N245" s="17">
        <f>IF(OR($B245="",N(D245)=0),"",D245-L245)</f>
        <v/>
      </c>
      <c r="O245" s="18">
        <f>IF(OR($B245="",N(D245)=0),"",(D245-L245)/D245)</f>
        <v/>
      </c>
      <c r="P245" s="19">
        <f>IF(OR($B245="",N(D245)=0,N(L245)=0),"",D245/L245)</f>
        <v/>
      </c>
      <c r="Q245" s="20">
        <f>IF($B245="","",SUMPRODUCT(MAX(('Movimentações'!$C$6:$C$3005=$B245)*('Movimentações'!$B$6:$B$3005="Venda")*'Movimentações'!$A$6:$A$3005)))</f>
        <v/>
      </c>
      <c r="R245" s="21">
        <f>IF($B245="","",IF(COUNTIF($B$6:$B$505,$B245)&gt;1,"Nome repetido",IF(K245&lt;=0,"Sem estoque",IF(K245&lt;=N(E245),"Repor",IF(TODAY()-MAX(Q245,SUMPRODUCT(MAX(('Movimentações'!$C$6:$C$3005=$B245)*('Movimentações'!$B$6:$B$3005="Compra")*'Movimentações'!$A$6:$A$3005)),'Comece aqui'!$C$6)&gt;60,"Parado","OK")))))</f>
        <v/>
      </c>
      <c r="S245" s="17">
        <f>IF($B245="","",SUMIFS('Movimentações'!$I$6:$I$3005,'Movimentações'!$C$6:$C$3005,$B245,'Movimentações'!$B$6:$B$3005,"Venda")-SUMIFS('Movimentações'!$I$6:$I$3005,'Movimentações'!$C$6:$C$3005,$B245,'Movimentações'!$B$6:$B$3005,"Devolução de venda"))</f>
        <v/>
      </c>
      <c r="T245" s="17">
        <f>IF($B245="","",SUMIFS('Movimentações'!$K$6:$K$3005,'Movimentações'!$C$6:$C$3005,$B245))</f>
        <v/>
      </c>
      <c r="U245" s="21">
        <f>IF(OR($B245="",N(S245)&lt;=0),"",IF(SUMIF($S$6:$S$505,"&gt;"&amp;S245)/SUM($S$6:$S$505)&lt;0.8,"A",IF(SUMIF($S$6:$S$505,"&gt;"&amp;S245)/SUM($S$6:$S$505)&lt;0.95,"B","C")))</f>
        <v/>
      </c>
    </row>
    <row r="246">
      <c r="A246" s="14" t="n"/>
      <c r="B246" s="14" t="n"/>
      <c r="C246" s="14" t="n"/>
      <c r="D246" s="15" t="n"/>
      <c r="E246" s="14" t="n"/>
      <c r="F246" s="14" t="n"/>
      <c r="G246" s="15" t="n"/>
      <c r="H246" s="16">
        <f>IF($B246="","",SUMIFS('Movimentações'!$D$6:$D$3005,'Movimentações'!$C$6:$C$3005,$B246,'Movimentações'!$B$6:$B$3005,"Compra"))</f>
        <v/>
      </c>
      <c r="I246" s="16">
        <f>IF($B246="","",SUMIFS('Movimentações'!$D$6:$D$3005,'Movimentações'!$C$6:$C$3005,$B246,'Movimentações'!$B$6:$B$3005,"Venda")-SUMIFS('Movimentações'!$D$6:$D$3005,'Movimentações'!$C$6:$C$3005,$B246,'Movimentações'!$B$6:$B$3005,"Devolução de venda"))</f>
        <v/>
      </c>
      <c r="J246" s="16">
        <f>IF($B246="","",SUMIFS('Movimentações'!$D$6:$D$3005,'Movimentações'!$C$6:$C$3005,$B246,'Movimentações'!$B$6:$B$3005,"Ajuste para mais")-SUMIFS('Movimentações'!$D$6:$D$3005,'Movimentações'!$C$6:$C$3005,$B246,'Movimentações'!$B$6:$B$3005,"Ajuste para menos"))</f>
        <v/>
      </c>
      <c r="K246" s="16">
        <f>IF($B246="","",N(F246)+H246-I246+J246)</f>
        <v/>
      </c>
      <c r="L246" s="17">
        <f>IF($B246="","",IF(N(F246)+H246=0,0,(N(F246)*N(G246)+SUMIFS('Movimentações'!$I$6:$I$3005,'Movimentações'!$C$6:$C$3005,$B246,'Movimentações'!$B$6:$B$3005,"Compra"))/(N(F246)+H246)))</f>
        <v/>
      </c>
      <c r="M246" s="17">
        <f>IF($B246="","",MAX(K246,0)*L246)</f>
        <v/>
      </c>
      <c r="N246" s="17">
        <f>IF(OR($B246="",N(D246)=0),"",D246-L246)</f>
        <v/>
      </c>
      <c r="O246" s="18">
        <f>IF(OR($B246="",N(D246)=0),"",(D246-L246)/D246)</f>
        <v/>
      </c>
      <c r="P246" s="19">
        <f>IF(OR($B246="",N(D246)=0,N(L246)=0),"",D246/L246)</f>
        <v/>
      </c>
      <c r="Q246" s="20">
        <f>IF($B246="","",SUMPRODUCT(MAX(('Movimentações'!$C$6:$C$3005=$B246)*('Movimentações'!$B$6:$B$3005="Venda")*'Movimentações'!$A$6:$A$3005)))</f>
        <v/>
      </c>
      <c r="R246" s="21">
        <f>IF($B246="","",IF(COUNTIF($B$6:$B$505,$B246)&gt;1,"Nome repetido",IF(K246&lt;=0,"Sem estoque",IF(K246&lt;=N(E246),"Repor",IF(TODAY()-MAX(Q246,SUMPRODUCT(MAX(('Movimentações'!$C$6:$C$3005=$B246)*('Movimentações'!$B$6:$B$3005="Compra")*'Movimentações'!$A$6:$A$3005)),'Comece aqui'!$C$6)&gt;60,"Parado","OK")))))</f>
        <v/>
      </c>
      <c r="S246" s="17">
        <f>IF($B246="","",SUMIFS('Movimentações'!$I$6:$I$3005,'Movimentações'!$C$6:$C$3005,$B246,'Movimentações'!$B$6:$B$3005,"Venda")-SUMIFS('Movimentações'!$I$6:$I$3005,'Movimentações'!$C$6:$C$3005,$B246,'Movimentações'!$B$6:$B$3005,"Devolução de venda"))</f>
        <v/>
      </c>
      <c r="T246" s="17">
        <f>IF($B246="","",SUMIFS('Movimentações'!$K$6:$K$3005,'Movimentações'!$C$6:$C$3005,$B246))</f>
        <v/>
      </c>
      <c r="U246" s="21">
        <f>IF(OR($B246="",N(S246)&lt;=0),"",IF(SUMIF($S$6:$S$505,"&gt;"&amp;S246)/SUM($S$6:$S$505)&lt;0.8,"A",IF(SUMIF($S$6:$S$505,"&gt;"&amp;S246)/SUM($S$6:$S$505)&lt;0.95,"B","C")))</f>
        <v/>
      </c>
    </row>
    <row r="247">
      <c r="A247" s="14" t="n"/>
      <c r="B247" s="14" t="n"/>
      <c r="C247" s="14" t="n"/>
      <c r="D247" s="15" t="n"/>
      <c r="E247" s="14" t="n"/>
      <c r="F247" s="14" t="n"/>
      <c r="G247" s="15" t="n"/>
      <c r="H247" s="16">
        <f>IF($B247="","",SUMIFS('Movimentações'!$D$6:$D$3005,'Movimentações'!$C$6:$C$3005,$B247,'Movimentações'!$B$6:$B$3005,"Compra"))</f>
        <v/>
      </c>
      <c r="I247" s="16">
        <f>IF($B247="","",SUMIFS('Movimentações'!$D$6:$D$3005,'Movimentações'!$C$6:$C$3005,$B247,'Movimentações'!$B$6:$B$3005,"Venda")-SUMIFS('Movimentações'!$D$6:$D$3005,'Movimentações'!$C$6:$C$3005,$B247,'Movimentações'!$B$6:$B$3005,"Devolução de venda"))</f>
        <v/>
      </c>
      <c r="J247" s="16">
        <f>IF($B247="","",SUMIFS('Movimentações'!$D$6:$D$3005,'Movimentações'!$C$6:$C$3005,$B247,'Movimentações'!$B$6:$B$3005,"Ajuste para mais")-SUMIFS('Movimentações'!$D$6:$D$3005,'Movimentações'!$C$6:$C$3005,$B247,'Movimentações'!$B$6:$B$3005,"Ajuste para menos"))</f>
        <v/>
      </c>
      <c r="K247" s="16">
        <f>IF($B247="","",N(F247)+H247-I247+J247)</f>
        <v/>
      </c>
      <c r="L247" s="17">
        <f>IF($B247="","",IF(N(F247)+H247=0,0,(N(F247)*N(G247)+SUMIFS('Movimentações'!$I$6:$I$3005,'Movimentações'!$C$6:$C$3005,$B247,'Movimentações'!$B$6:$B$3005,"Compra"))/(N(F247)+H247)))</f>
        <v/>
      </c>
      <c r="M247" s="17">
        <f>IF($B247="","",MAX(K247,0)*L247)</f>
        <v/>
      </c>
      <c r="N247" s="17">
        <f>IF(OR($B247="",N(D247)=0),"",D247-L247)</f>
        <v/>
      </c>
      <c r="O247" s="18">
        <f>IF(OR($B247="",N(D247)=0),"",(D247-L247)/D247)</f>
        <v/>
      </c>
      <c r="P247" s="19">
        <f>IF(OR($B247="",N(D247)=0,N(L247)=0),"",D247/L247)</f>
        <v/>
      </c>
      <c r="Q247" s="20">
        <f>IF($B247="","",SUMPRODUCT(MAX(('Movimentações'!$C$6:$C$3005=$B247)*('Movimentações'!$B$6:$B$3005="Venda")*'Movimentações'!$A$6:$A$3005)))</f>
        <v/>
      </c>
      <c r="R247" s="21">
        <f>IF($B247="","",IF(COUNTIF($B$6:$B$505,$B247)&gt;1,"Nome repetido",IF(K247&lt;=0,"Sem estoque",IF(K247&lt;=N(E247),"Repor",IF(TODAY()-MAX(Q247,SUMPRODUCT(MAX(('Movimentações'!$C$6:$C$3005=$B247)*('Movimentações'!$B$6:$B$3005="Compra")*'Movimentações'!$A$6:$A$3005)),'Comece aqui'!$C$6)&gt;60,"Parado","OK")))))</f>
        <v/>
      </c>
      <c r="S247" s="17">
        <f>IF($B247="","",SUMIFS('Movimentações'!$I$6:$I$3005,'Movimentações'!$C$6:$C$3005,$B247,'Movimentações'!$B$6:$B$3005,"Venda")-SUMIFS('Movimentações'!$I$6:$I$3005,'Movimentações'!$C$6:$C$3005,$B247,'Movimentações'!$B$6:$B$3005,"Devolução de venda"))</f>
        <v/>
      </c>
      <c r="T247" s="17">
        <f>IF($B247="","",SUMIFS('Movimentações'!$K$6:$K$3005,'Movimentações'!$C$6:$C$3005,$B247))</f>
        <v/>
      </c>
      <c r="U247" s="21">
        <f>IF(OR($B247="",N(S247)&lt;=0),"",IF(SUMIF($S$6:$S$505,"&gt;"&amp;S247)/SUM($S$6:$S$505)&lt;0.8,"A",IF(SUMIF($S$6:$S$505,"&gt;"&amp;S247)/SUM($S$6:$S$505)&lt;0.95,"B","C")))</f>
        <v/>
      </c>
    </row>
    <row r="248">
      <c r="A248" s="14" t="n"/>
      <c r="B248" s="14" t="n"/>
      <c r="C248" s="14" t="n"/>
      <c r="D248" s="15" t="n"/>
      <c r="E248" s="14" t="n"/>
      <c r="F248" s="14" t="n"/>
      <c r="G248" s="15" t="n"/>
      <c r="H248" s="16">
        <f>IF($B248="","",SUMIFS('Movimentações'!$D$6:$D$3005,'Movimentações'!$C$6:$C$3005,$B248,'Movimentações'!$B$6:$B$3005,"Compra"))</f>
        <v/>
      </c>
      <c r="I248" s="16">
        <f>IF($B248="","",SUMIFS('Movimentações'!$D$6:$D$3005,'Movimentações'!$C$6:$C$3005,$B248,'Movimentações'!$B$6:$B$3005,"Venda")-SUMIFS('Movimentações'!$D$6:$D$3005,'Movimentações'!$C$6:$C$3005,$B248,'Movimentações'!$B$6:$B$3005,"Devolução de venda"))</f>
        <v/>
      </c>
      <c r="J248" s="16">
        <f>IF($B248="","",SUMIFS('Movimentações'!$D$6:$D$3005,'Movimentações'!$C$6:$C$3005,$B248,'Movimentações'!$B$6:$B$3005,"Ajuste para mais")-SUMIFS('Movimentações'!$D$6:$D$3005,'Movimentações'!$C$6:$C$3005,$B248,'Movimentações'!$B$6:$B$3005,"Ajuste para menos"))</f>
        <v/>
      </c>
      <c r="K248" s="16">
        <f>IF($B248="","",N(F248)+H248-I248+J248)</f>
        <v/>
      </c>
      <c r="L248" s="17">
        <f>IF($B248="","",IF(N(F248)+H248=0,0,(N(F248)*N(G248)+SUMIFS('Movimentações'!$I$6:$I$3005,'Movimentações'!$C$6:$C$3005,$B248,'Movimentações'!$B$6:$B$3005,"Compra"))/(N(F248)+H248)))</f>
        <v/>
      </c>
      <c r="M248" s="17">
        <f>IF($B248="","",MAX(K248,0)*L248)</f>
        <v/>
      </c>
      <c r="N248" s="17">
        <f>IF(OR($B248="",N(D248)=0),"",D248-L248)</f>
        <v/>
      </c>
      <c r="O248" s="18">
        <f>IF(OR($B248="",N(D248)=0),"",(D248-L248)/D248)</f>
        <v/>
      </c>
      <c r="P248" s="19">
        <f>IF(OR($B248="",N(D248)=0,N(L248)=0),"",D248/L248)</f>
        <v/>
      </c>
      <c r="Q248" s="20">
        <f>IF($B248="","",SUMPRODUCT(MAX(('Movimentações'!$C$6:$C$3005=$B248)*('Movimentações'!$B$6:$B$3005="Venda")*'Movimentações'!$A$6:$A$3005)))</f>
        <v/>
      </c>
      <c r="R248" s="21">
        <f>IF($B248="","",IF(COUNTIF($B$6:$B$505,$B248)&gt;1,"Nome repetido",IF(K248&lt;=0,"Sem estoque",IF(K248&lt;=N(E248),"Repor",IF(TODAY()-MAX(Q248,SUMPRODUCT(MAX(('Movimentações'!$C$6:$C$3005=$B248)*('Movimentações'!$B$6:$B$3005="Compra")*'Movimentações'!$A$6:$A$3005)),'Comece aqui'!$C$6)&gt;60,"Parado","OK")))))</f>
        <v/>
      </c>
      <c r="S248" s="17">
        <f>IF($B248="","",SUMIFS('Movimentações'!$I$6:$I$3005,'Movimentações'!$C$6:$C$3005,$B248,'Movimentações'!$B$6:$B$3005,"Venda")-SUMIFS('Movimentações'!$I$6:$I$3005,'Movimentações'!$C$6:$C$3005,$B248,'Movimentações'!$B$6:$B$3005,"Devolução de venda"))</f>
        <v/>
      </c>
      <c r="T248" s="17">
        <f>IF($B248="","",SUMIFS('Movimentações'!$K$6:$K$3005,'Movimentações'!$C$6:$C$3005,$B248))</f>
        <v/>
      </c>
      <c r="U248" s="21">
        <f>IF(OR($B248="",N(S248)&lt;=0),"",IF(SUMIF($S$6:$S$505,"&gt;"&amp;S248)/SUM($S$6:$S$505)&lt;0.8,"A",IF(SUMIF($S$6:$S$505,"&gt;"&amp;S248)/SUM($S$6:$S$505)&lt;0.95,"B","C")))</f>
        <v/>
      </c>
    </row>
    <row r="249">
      <c r="A249" s="14" t="n"/>
      <c r="B249" s="14" t="n"/>
      <c r="C249" s="14" t="n"/>
      <c r="D249" s="15" t="n"/>
      <c r="E249" s="14" t="n"/>
      <c r="F249" s="14" t="n"/>
      <c r="G249" s="15" t="n"/>
      <c r="H249" s="16">
        <f>IF($B249="","",SUMIFS('Movimentações'!$D$6:$D$3005,'Movimentações'!$C$6:$C$3005,$B249,'Movimentações'!$B$6:$B$3005,"Compra"))</f>
        <v/>
      </c>
      <c r="I249" s="16">
        <f>IF($B249="","",SUMIFS('Movimentações'!$D$6:$D$3005,'Movimentações'!$C$6:$C$3005,$B249,'Movimentações'!$B$6:$B$3005,"Venda")-SUMIFS('Movimentações'!$D$6:$D$3005,'Movimentações'!$C$6:$C$3005,$B249,'Movimentações'!$B$6:$B$3005,"Devolução de venda"))</f>
        <v/>
      </c>
      <c r="J249" s="16">
        <f>IF($B249="","",SUMIFS('Movimentações'!$D$6:$D$3005,'Movimentações'!$C$6:$C$3005,$B249,'Movimentações'!$B$6:$B$3005,"Ajuste para mais")-SUMIFS('Movimentações'!$D$6:$D$3005,'Movimentações'!$C$6:$C$3005,$B249,'Movimentações'!$B$6:$B$3005,"Ajuste para menos"))</f>
        <v/>
      </c>
      <c r="K249" s="16">
        <f>IF($B249="","",N(F249)+H249-I249+J249)</f>
        <v/>
      </c>
      <c r="L249" s="17">
        <f>IF($B249="","",IF(N(F249)+H249=0,0,(N(F249)*N(G249)+SUMIFS('Movimentações'!$I$6:$I$3005,'Movimentações'!$C$6:$C$3005,$B249,'Movimentações'!$B$6:$B$3005,"Compra"))/(N(F249)+H249)))</f>
        <v/>
      </c>
      <c r="M249" s="17">
        <f>IF($B249="","",MAX(K249,0)*L249)</f>
        <v/>
      </c>
      <c r="N249" s="17">
        <f>IF(OR($B249="",N(D249)=0),"",D249-L249)</f>
        <v/>
      </c>
      <c r="O249" s="18">
        <f>IF(OR($B249="",N(D249)=0),"",(D249-L249)/D249)</f>
        <v/>
      </c>
      <c r="P249" s="19">
        <f>IF(OR($B249="",N(D249)=0,N(L249)=0),"",D249/L249)</f>
        <v/>
      </c>
      <c r="Q249" s="20">
        <f>IF($B249="","",SUMPRODUCT(MAX(('Movimentações'!$C$6:$C$3005=$B249)*('Movimentações'!$B$6:$B$3005="Venda")*'Movimentações'!$A$6:$A$3005)))</f>
        <v/>
      </c>
      <c r="R249" s="21">
        <f>IF($B249="","",IF(COUNTIF($B$6:$B$505,$B249)&gt;1,"Nome repetido",IF(K249&lt;=0,"Sem estoque",IF(K249&lt;=N(E249),"Repor",IF(TODAY()-MAX(Q249,SUMPRODUCT(MAX(('Movimentações'!$C$6:$C$3005=$B249)*('Movimentações'!$B$6:$B$3005="Compra")*'Movimentações'!$A$6:$A$3005)),'Comece aqui'!$C$6)&gt;60,"Parado","OK")))))</f>
        <v/>
      </c>
      <c r="S249" s="17">
        <f>IF($B249="","",SUMIFS('Movimentações'!$I$6:$I$3005,'Movimentações'!$C$6:$C$3005,$B249,'Movimentações'!$B$6:$B$3005,"Venda")-SUMIFS('Movimentações'!$I$6:$I$3005,'Movimentações'!$C$6:$C$3005,$B249,'Movimentações'!$B$6:$B$3005,"Devolução de venda"))</f>
        <v/>
      </c>
      <c r="T249" s="17">
        <f>IF($B249="","",SUMIFS('Movimentações'!$K$6:$K$3005,'Movimentações'!$C$6:$C$3005,$B249))</f>
        <v/>
      </c>
      <c r="U249" s="21">
        <f>IF(OR($B249="",N(S249)&lt;=0),"",IF(SUMIF($S$6:$S$505,"&gt;"&amp;S249)/SUM($S$6:$S$505)&lt;0.8,"A",IF(SUMIF($S$6:$S$505,"&gt;"&amp;S249)/SUM($S$6:$S$505)&lt;0.95,"B","C")))</f>
        <v/>
      </c>
    </row>
    <row r="250">
      <c r="A250" s="14" t="n"/>
      <c r="B250" s="14" t="n"/>
      <c r="C250" s="14" t="n"/>
      <c r="D250" s="15" t="n"/>
      <c r="E250" s="14" t="n"/>
      <c r="F250" s="14" t="n"/>
      <c r="G250" s="15" t="n"/>
      <c r="H250" s="16">
        <f>IF($B250="","",SUMIFS('Movimentações'!$D$6:$D$3005,'Movimentações'!$C$6:$C$3005,$B250,'Movimentações'!$B$6:$B$3005,"Compra"))</f>
        <v/>
      </c>
      <c r="I250" s="16">
        <f>IF($B250="","",SUMIFS('Movimentações'!$D$6:$D$3005,'Movimentações'!$C$6:$C$3005,$B250,'Movimentações'!$B$6:$B$3005,"Venda")-SUMIFS('Movimentações'!$D$6:$D$3005,'Movimentações'!$C$6:$C$3005,$B250,'Movimentações'!$B$6:$B$3005,"Devolução de venda"))</f>
        <v/>
      </c>
      <c r="J250" s="16">
        <f>IF($B250="","",SUMIFS('Movimentações'!$D$6:$D$3005,'Movimentações'!$C$6:$C$3005,$B250,'Movimentações'!$B$6:$B$3005,"Ajuste para mais")-SUMIFS('Movimentações'!$D$6:$D$3005,'Movimentações'!$C$6:$C$3005,$B250,'Movimentações'!$B$6:$B$3005,"Ajuste para menos"))</f>
        <v/>
      </c>
      <c r="K250" s="16">
        <f>IF($B250="","",N(F250)+H250-I250+J250)</f>
        <v/>
      </c>
      <c r="L250" s="17">
        <f>IF($B250="","",IF(N(F250)+H250=0,0,(N(F250)*N(G250)+SUMIFS('Movimentações'!$I$6:$I$3005,'Movimentações'!$C$6:$C$3005,$B250,'Movimentações'!$B$6:$B$3005,"Compra"))/(N(F250)+H250)))</f>
        <v/>
      </c>
      <c r="M250" s="17">
        <f>IF($B250="","",MAX(K250,0)*L250)</f>
        <v/>
      </c>
      <c r="N250" s="17">
        <f>IF(OR($B250="",N(D250)=0),"",D250-L250)</f>
        <v/>
      </c>
      <c r="O250" s="18">
        <f>IF(OR($B250="",N(D250)=0),"",(D250-L250)/D250)</f>
        <v/>
      </c>
      <c r="P250" s="19">
        <f>IF(OR($B250="",N(D250)=0,N(L250)=0),"",D250/L250)</f>
        <v/>
      </c>
      <c r="Q250" s="20">
        <f>IF($B250="","",SUMPRODUCT(MAX(('Movimentações'!$C$6:$C$3005=$B250)*('Movimentações'!$B$6:$B$3005="Venda")*'Movimentações'!$A$6:$A$3005)))</f>
        <v/>
      </c>
      <c r="R250" s="21">
        <f>IF($B250="","",IF(COUNTIF($B$6:$B$505,$B250)&gt;1,"Nome repetido",IF(K250&lt;=0,"Sem estoque",IF(K250&lt;=N(E250),"Repor",IF(TODAY()-MAX(Q250,SUMPRODUCT(MAX(('Movimentações'!$C$6:$C$3005=$B250)*('Movimentações'!$B$6:$B$3005="Compra")*'Movimentações'!$A$6:$A$3005)),'Comece aqui'!$C$6)&gt;60,"Parado","OK")))))</f>
        <v/>
      </c>
      <c r="S250" s="17">
        <f>IF($B250="","",SUMIFS('Movimentações'!$I$6:$I$3005,'Movimentações'!$C$6:$C$3005,$B250,'Movimentações'!$B$6:$B$3005,"Venda")-SUMIFS('Movimentações'!$I$6:$I$3005,'Movimentações'!$C$6:$C$3005,$B250,'Movimentações'!$B$6:$B$3005,"Devolução de venda"))</f>
        <v/>
      </c>
      <c r="T250" s="17">
        <f>IF($B250="","",SUMIFS('Movimentações'!$K$6:$K$3005,'Movimentações'!$C$6:$C$3005,$B250))</f>
        <v/>
      </c>
      <c r="U250" s="21">
        <f>IF(OR($B250="",N(S250)&lt;=0),"",IF(SUMIF($S$6:$S$505,"&gt;"&amp;S250)/SUM($S$6:$S$505)&lt;0.8,"A",IF(SUMIF($S$6:$S$505,"&gt;"&amp;S250)/SUM($S$6:$S$505)&lt;0.95,"B","C")))</f>
        <v/>
      </c>
    </row>
    <row r="251">
      <c r="A251" s="14" t="n"/>
      <c r="B251" s="14" t="n"/>
      <c r="C251" s="14" t="n"/>
      <c r="D251" s="15" t="n"/>
      <c r="E251" s="14" t="n"/>
      <c r="F251" s="14" t="n"/>
      <c r="G251" s="15" t="n"/>
      <c r="H251" s="16">
        <f>IF($B251="","",SUMIFS('Movimentações'!$D$6:$D$3005,'Movimentações'!$C$6:$C$3005,$B251,'Movimentações'!$B$6:$B$3005,"Compra"))</f>
        <v/>
      </c>
      <c r="I251" s="16">
        <f>IF($B251="","",SUMIFS('Movimentações'!$D$6:$D$3005,'Movimentações'!$C$6:$C$3005,$B251,'Movimentações'!$B$6:$B$3005,"Venda")-SUMIFS('Movimentações'!$D$6:$D$3005,'Movimentações'!$C$6:$C$3005,$B251,'Movimentações'!$B$6:$B$3005,"Devolução de venda"))</f>
        <v/>
      </c>
      <c r="J251" s="16">
        <f>IF($B251="","",SUMIFS('Movimentações'!$D$6:$D$3005,'Movimentações'!$C$6:$C$3005,$B251,'Movimentações'!$B$6:$B$3005,"Ajuste para mais")-SUMIFS('Movimentações'!$D$6:$D$3005,'Movimentações'!$C$6:$C$3005,$B251,'Movimentações'!$B$6:$B$3005,"Ajuste para menos"))</f>
        <v/>
      </c>
      <c r="K251" s="16">
        <f>IF($B251="","",N(F251)+H251-I251+J251)</f>
        <v/>
      </c>
      <c r="L251" s="17">
        <f>IF($B251="","",IF(N(F251)+H251=0,0,(N(F251)*N(G251)+SUMIFS('Movimentações'!$I$6:$I$3005,'Movimentações'!$C$6:$C$3005,$B251,'Movimentações'!$B$6:$B$3005,"Compra"))/(N(F251)+H251)))</f>
        <v/>
      </c>
      <c r="M251" s="17">
        <f>IF($B251="","",MAX(K251,0)*L251)</f>
        <v/>
      </c>
      <c r="N251" s="17">
        <f>IF(OR($B251="",N(D251)=0),"",D251-L251)</f>
        <v/>
      </c>
      <c r="O251" s="18">
        <f>IF(OR($B251="",N(D251)=0),"",(D251-L251)/D251)</f>
        <v/>
      </c>
      <c r="P251" s="19">
        <f>IF(OR($B251="",N(D251)=0,N(L251)=0),"",D251/L251)</f>
        <v/>
      </c>
      <c r="Q251" s="20">
        <f>IF($B251="","",SUMPRODUCT(MAX(('Movimentações'!$C$6:$C$3005=$B251)*('Movimentações'!$B$6:$B$3005="Venda")*'Movimentações'!$A$6:$A$3005)))</f>
        <v/>
      </c>
      <c r="R251" s="21">
        <f>IF($B251="","",IF(COUNTIF($B$6:$B$505,$B251)&gt;1,"Nome repetido",IF(K251&lt;=0,"Sem estoque",IF(K251&lt;=N(E251),"Repor",IF(TODAY()-MAX(Q251,SUMPRODUCT(MAX(('Movimentações'!$C$6:$C$3005=$B251)*('Movimentações'!$B$6:$B$3005="Compra")*'Movimentações'!$A$6:$A$3005)),'Comece aqui'!$C$6)&gt;60,"Parado","OK")))))</f>
        <v/>
      </c>
      <c r="S251" s="17">
        <f>IF($B251="","",SUMIFS('Movimentações'!$I$6:$I$3005,'Movimentações'!$C$6:$C$3005,$B251,'Movimentações'!$B$6:$B$3005,"Venda")-SUMIFS('Movimentações'!$I$6:$I$3005,'Movimentações'!$C$6:$C$3005,$B251,'Movimentações'!$B$6:$B$3005,"Devolução de venda"))</f>
        <v/>
      </c>
      <c r="T251" s="17">
        <f>IF($B251="","",SUMIFS('Movimentações'!$K$6:$K$3005,'Movimentações'!$C$6:$C$3005,$B251))</f>
        <v/>
      </c>
      <c r="U251" s="21">
        <f>IF(OR($B251="",N(S251)&lt;=0),"",IF(SUMIF($S$6:$S$505,"&gt;"&amp;S251)/SUM($S$6:$S$505)&lt;0.8,"A",IF(SUMIF($S$6:$S$505,"&gt;"&amp;S251)/SUM($S$6:$S$505)&lt;0.95,"B","C")))</f>
        <v/>
      </c>
    </row>
    <row r="252">
      <c r="A252" s="14" t="n"/>
      <c r="B252" s="14" t="n"/>
      <c r="C252" s="14" t="n"/>
      <c r="D252" s="15" t="n"/>
      <c r="E252" s="14" t="n"/>
      <c r="F252" s="14" t="n"/>
      <c r="G252" s="15" t="n"/>
      <c r="H252" s="16">
        <f>IF($B252="","",SUMIFS('Movimentações'!$D$6:$D$3005,'Movimentações'!$C$6:$C$3005,$B252,'Movimentações'!$B$6:$B$3005,"Compra"))</f>
        <v/>
      </c>
      <c r="I252" s="16">
        <f>IF($B252="","",SUMIFS('Movimentações'!$D$6:$D$3005,'Movimentações'!$C$6:$C$3005,$B252,'Movimentações'!$B$6:$B$3005,"Venda")-SUMIFS('Movimentações'!$D$6:$D$3005,'Movimentações'!$C$6:$C$3005,$B252,'Movimentações'!$B$6:$B$3005,"Devolução de venda"))</f>
        <v/>
      </c>
      <c r="J252" s="16">
        <f>IF($B252="","",SUMIFS('Movimentações'!$D$6:$D$3005,'Movimentações'!$C$6:$C$3005,$B252,'Movimentações'!$B$6:$B$3005,"Ajuste para mais")-SUMIFS('Movimentações'!$D$6:$D$3005,'Movimentações'!$C$6:$C$3005,$B252,'Movimentações'!$B$6:$B$3005,"Ajuste para menos"))</f>
        <v/>
      </c>
      <c r="K252" s="16">
        <f>IF($B252="","",N(F252)+H252-I252+J252)</f>
        <v/>
      </c>
      <c r="L252" s="17">
        <f>IF($B252="","",IF(N(F252)+H252=0,0,(N(F252)*N(G252)+SUMIFS('Movimentações'!$I$6:$I$3005,'Movimentações'!$C$6:$C$3005,$B252,'Movimentações'!$B$6:$B$3005,"Compra"))/(N(F252)+H252)))</f>
        <v/>
      </c>
      <c r="M252" s="17">
        <f>IF($B252="","",MAX(K252,0)*L252)</f>
        <v/>
      </c>
      <c r="N252" s="17">
        <f>IF(OR($B252="",N(D252)=0),"",D252-L252)</f>
        <v/>
      </c>
      <c r="O252" s="18">
        <f>IF(OR($B252="",N(D252)=0),"",(D252-L252)/D252)</f>
        <v/>
      </c>
      <c r="P252" s="19">
        <f>IF(OR($B252="",N(D252)=0,N(L252)=0),"",D252/L252)</f>
        <v/>
      </c>
      <c r="Q252" s="20">
        <f>IF($B252="","",SUMPRODUCT(MAX(('Movimentações'!$C$6:$C$3005=$B252)*('Movimentações'!$B$6:$B$3005="Venda")*'Movimentações'!$A$6:$A$3005)))</f>
        <v/>
      </c>
      <c r="R252" s="21">
        <f>IF($B252="","",IF(COUNTIF($B$6:$B$505,$B252)&gt;1,"Nome repetido",IF(K252&lt;=0,"Sem estoque",IF(K252&lt;=N(E252),"Repor",IF(TODAY()-MAX(Q252,SUMPRODUCT(MAX(('Movimentações'!$C$6:$C$3005=$B252)*('Movimentações'!$B$6:$B$3005="Compra")*'Movimentações'!$A$6:$A$3005)),'Comece aqui'!$C$6)&gt;60,"Parado","OK")))))</f>
        <v/>
      </c>
      <c r="S252" s="17">
        <f>IF($B252="","",SUMIFS('Movimentações'!$I$6:$I$3005,'Movimentações'!$C$6:$C$3005,$B252,'Movimentações'!$B$6:$B$3005,"Venda")-SUMIFS('Movimentações'!$I$6:$I$3005,'Movimentações'!$C$6:$C$3005,$B252,'Movimentações'!$B$6:$B$3005,"Devolução de venda"))</f>
        <v/>
      </c>
      <c r="T252" s="17">
        <f>IF($B252="","",SUMIFS('Movimentações'!$K$6:$K$3005,'Movimentações'!$C$6:$C$3005,$B252))</f>
        <v/>
      </c>
      <c r="U252" s="21">
        <f>IF(OR($B252="",N(S252)&lt;=0),"",IF(SUMIF($S$6:$S$505,"&gt;"&amp;S252)/SUM($S$6:$S$505)&lt;0.8,"A",IF(SUMIF($S$6:$S$505,"&gt;"&amp;S252)/SUM($S$6:$S$505)&lt;0.95,"B","C")))</f>
        <v/>
      </c>
    </row>
    <row r="253">
      <c r="A253" s="14" t="n"/>
      <c r="B253" s="14" t="n"/>
      <c r="C253" s="14" t="n"/>
      <c r="D253" s="15" t="n"/>
      <c r="E253" s="14" t="n"/>
      <c r="F253" s="14" t="n"/>
      <c r="G253" s="15" t="n"/>
      <c r="H253" s="16">
        <f>IF($B253="","",SUMIFS('Movimentações'!$D$6:$D$3005,'Movimentações'!$C$6:$C$3005,$B253,'Movimentações'!$B$6:$B$3005,"Compra"))</f>
        <v/>
      </c>
      <c r="I253" s="16">
        <f>IF($B253="","",SUMIFS('Movimentações'!$D$6:$D$3005,'Movimentações'!$C$6:$C$3005,$B253,'Movimentações'!$B$6:$B$3005,"Venda")-SUMIFS('Movimentações'!$D$6:$D$3005,'Movimentações'!$C$6:$C$3005,$B253,'Movimentações'!$B$6:$B$3005,"Devolução de venda"))</f>
        <v/>
      </c>
      <c r="J253" s="16">
        <f>IF($B253="","",SUMIFS('Movimentações'!$D$6:$D$3005,'Movimentações'!$C$6:$C$3005,$B253,'Movimentações'!$B$6:$B$3005,"Ajuste para mais")-SUMIFS('Movimentações'!$D$6:$D$3005,'Movimentações'!$C$6:$C$3005,$B253,'Movimentações'!$B$6:$B$3005,"Ajuste para menos"))</f>
        <v/>
      </c>
      <c r="K253" s="16">
        <f>IF($B253="","",N(F253)+H253-I253+J253)</f>
        <v/>
      </c>
      <c r="L253" s="17">
        <f>IF($B253="","",IF(N(F253)+H253=0,0,(N(F253)*N(G253)+SUMIFS('Movimentações'!$I$6:$I$3005,'Movimentações'!$C$6:$C$3005,$B253,'Movimentações'!$B$6:$B$3005,"Compra"))/(N(F253)+H253)))</f>
        <v/>
      </c>
      <c r="M253" s="17">
        <f>IF($B253="","",MAX(K253,0)*L253)</f>
        <v/>
      </c>
      <c r="N253" s="17">
        <f>IF(OR($B253="",N(D253)=0),"",D253-L253)</f>
        <v/>
      </c>
      <c r="O253" s="18">
        <f>IF(OR($B253="",N(D253)=0),"",(D253-L253)/D253)</f>
        <v/>
      </c>
      <c r="P253" s="19">
        <f>IF(OR($B253="",N(D253)=0,N(L253)=0),"",D253/L253)</f>
        <v/>
      </c>
      <c r="Q253" s="20">
        <f>IF($B253="","",SUMPRODUCT(MAX(('Movimentações'!$C$6:$C$3005=$B253)*('Movimentações'!$B$6:$B$3005="Venda")*'Movimentações'!$A$6:$A$3005)))</f>
        <v/>
      </c>
      <c r="R253" s="21">
        <f>IF($B253="","",IF(COUNTIF($B$6:$B$505,$B253)&gt;1,"Nome repetido",IF(K253&lt;=0,"Sem estoque",IF(K253&lt;=N(E253),"Repor",IF(TODAY()-MAX(Q253,SUMPRODUCT(MAX(('Movimentações'!$C$6:$C$3005=$B253)*('Movimentações'!$B$6:$B$3005="Compra")*'Movimentações'!$A$6:$A$3005)),'Comece aqui'!$C$6)&gt;60,"Parado","OK")))))</f>
        <v/>
      </c>
      <c r="S253" s="17">
        <f>IF($B253="","",SUMIFS('Movimentações'!$I$6:$I$3005,'Movimentações'!$C$6:$C$3005,$B253,'Movimentações'!$B$6:$B$3005,"Venda")-SUMIFS('Movimentações'!$I$6:$I$3005,'Movimentações'!$C$6:$C$3005,$B253,'Movimentações'!$B$6:$B$3005,"Devolução de venda"))</f>
        <v/>
      </c>
      <c r="T253" s="17">
        <f>IF($B253="","",SUMIFS('Movimentações'!$K$6:$K$3005,'Movimentações'!$C$6:$C$3005,$B253))</f>
        <v/>
      </c>
      <c r="U253" s="21">
        <f>IF(OR($B253="",N(S253)&lt;=0),"",IF(SUMIF($S$6:$S$505,"&gt;"&amp;S253)/SUM($S$6:$S$505)&lt;0.8,"A",IF(SUMIF($S$6:$S$505,"&gt;"&amp;S253)/SUM($S$6:$S$505)&lt;0.95,"B","C")))</f>
        <v/>
      </c>
    </row>
    <row r="254">
      <c r="A254" s="14" t="n"/>
      <c r="B254" s="14" t="n"/>
      <c r="C254" s="14" t="n"/>
      <c r="D254" s="15" t="n"/>
      <c r="E254" s="14" t="n"/>
      <c r="F254" s="14" t="n"/>
      <c r="G254" s="15" t="n"/>
      <c r="H254" s="16">
        <f>IF($B254="","",SUMIFS('Movimentações'!$D$6:$D$3005,'Movimentações'!$C$6:$C$3005,$B254,'Movimentações'!$B$6:$B$3005,"Compra"))</f>
        <v/>
      </c>
      <c r="I254" s="16">
        <f>IF($B254="","",SUMIFS('Movimentações'!$D$6:$D$3005,'Movimentações'!$C$6:$C$3005,$B254,'Movimentações'!$B$6:$B$3005,"Venda")-SUMIFS('Movimentações'!$D$6:$D$3005,'Movimentações'!$C$6:$C$3005,$B254,'Movimentações'!$B$6:$B$3005,"Devolução de venda"))</f>
        <v/>
      </c>
      <c r="J254" s="16">
        <f>IF($B254="","",SUMIFS('Movimentações'!$D$6:$D$3005,'Movimentações'!$C$6:$C$3005,$B254,'Movimentações'!$B$6:$B$3005,"Ajuste para mais")-SUMIFS('Movimentações'!$D$6:$D$3005,'Movimentações'!$C$6:$C$3005,$B254,'Movimentações'!$B$6:$B$3005,"Ajuste para menos"))</f>
        <v/>
      </c>
      <c r="K254" s="16">
        <f>IF($B254="","",N(F254)+H254-I254+J254)</f>
        <v/>
      </c>
      <c r="L254" s="17">
        <f>IF($B254="","",IF(N(F254)+H254=0,0,(N(F254)*N(G254)+SUMIFS('Movimentações'!$I$6:$I$3005,'Movimentações'!$C$6:$C$3005,$B254,'Movimentações'!$B$6:$B$3005,"Compra"))/(N(F254)+H254)))</f>
        <v/>
      </c>
      <c r="M254" s="17">
        <f>IF($B254="","",MAX(K254,0)*L254)</f>
        <v/>
      </c>
      <c r="N254" s="17">
        <f>IF(OR($B254="",N(D254)=0),"",D254-L254)</f>
        <v/>
      </c>
      <c r="O254" s="18">
        <f>IF(OR($B254="",N(D254)=0),"",(D254-L254)/D254)</f>
        <v/>
      </c>
      <c r="P254" s="19">
        <f>IF(OR($B254="",N(D254)=0,N(L254)=0),"",D254/L254)</f>
        <v/>
      </c>
      <c r="Q254" s="20">
        <f>IF($B254="","",SUMPRODUCT(MAX(('Movimentações'!$C$6:$C$3005=$B254)*('Movimentações'!$B$6:$B$3005="Venda")*'Movimentações'!$A$6:$A$3005)))</f>
        <v/>
      </c>
      <c r="R254" s="21">
        <f>IF($B254="","",IF(COUNTIF($B$6:$B$505,$B254)&gt;1,"Nome repetido",IF(K254&lt;=0,"Sem estoque",IF(K254&lt;=N(E254),"Repor",IF(TODAY()-MAX(Q254,SUMPRODUCT(MAX(('Movimentações'!$C$6:$C$3005=$B254)*('Movimentações'!$B$6:$B$3005="Compra")*'Movimentações'!$A$6:$A$3005)),'Comece aqui'!$C$6)&gt;60,"Parado","OK")))))</f>
        <v/>
      </c>
      <c r="S254" s="17">
        <f>IF($B254="","",SUMIFS('Movimentações'!$I$6:$I$3005,'Movimentações'!$C$6:$C$3005,$B254,'Movimentações'!$B$6:$B$3005,"Venda")-SUMIFS('Movimentações'!$I$6:$I$3005,'Movimentações'!$C$6:$C$3005,$B254,'Movimentações'!$B$6:$B$3005,"Devolução de venda"))</f>
        <v/>
      </c>
      <c r="T254" s="17">
        <f>IF($B254="","",SUMIFS('Movimentações'!$K$6:$K$3005,'Movimentações'!$C$6:$C$3005,$B254))</f>
        <v/>
      </c>
      <c r="U254" s="21">
        <f>IF(OR($B254="",N(S254)&lt;=0),"",IF(SUMIF($S$6:$S$505,"&gt;"&amp;S254)/SUM($S$6:$S$505)&lt;0.8,"A",IF(SUMIF($S$6:$S$505,"&gt;"&amp;S254)/SUM($S$6:$S$505)&lt;0.95,"B","C")))</f>
        <v/>
      </c>
    </row>
    <row r="255">
      <c r="A255" s="14" t="n"/>
      <c r="B255" s="14" t="n"/>
      <c r="C255" s="14" t="n"/>
      <c r="D255" s="15" t="n"/>
      <c r="E255" s="14" t="n"/>
      <c r="F255" s="14" t="n"/>
      <c r="G255" s="15" t="n"/>
      <c r="H255" s="16">
        <f>IF($B255="","",SUMIFS('Movimentações'!$D$6:$D$3005,'Movimentações'!$C$6:$C$3005,$B255,'Movimentações'!$B$6:$B$3005,"Compra"))</f>
        <v/>
      </c>
      <c r="I255" s="16">
        <f>IF($B255="","",SUMIFS('Movimentações'!$D$6:$D$3005,'Movimentações'!$C$6:$C$3005,$B255,'Movimentações'!$B$6:$B$3005,"Venda")-SUMIFS('Movimentações'!$D$6:$D$3005,'Movimentações'!$C$6:$C$3005,$B255,'Movimentações'!$B$6:$B$3005,"Devolução de venda"))</f>
        <v/>
      </c>
      <c r="J255" s="16">
        <f>IF($B255="","",SUMIFS('Movimentações'!$D$6:$D$3005,'Movimentações'!$C$6:$C$3005,$B255,'Movimentações'!$B$6:$B$3005,"Ajuste para mais")-SUMIFS('Movimentações'!$D$6:$D$3005,'Movimentações'!$C$6:$C$3005,$B255,'Movimentações'!$B$6:$B$3005,"Ajuste para menos"))</f>
        <v/>
      </c>
      <c r="K255" s="16">
        <f>IF($B255="","",N(F255)+H255-I255+J255)</f>
        <v/>
      </c>
      <c r="L255" s="17">
        <f>IF($B255="","",IF(N(F255)+H255=0,0,(N(F255)*N(G255)+SUMIFS('Movimentações'!$I$6:$I$3005,'Movimentações'!$C$6:$C$3005,$B255,'Movimentações'!$B$6:$B$3005,"Compra"))/(N(F255)+H255)))</f>
        <v/>
      </c>
      <c r="M255" s="17">
        <f>IF($B255="","",MAX(K255,0)*L255)</f>
        <v/>
      </c>
      <c r="N255" s="17">
        <f>IF(OR($B255="",N(D255)=0),"",D255-L255)</f>
        <v/>
      </c>
      <c r="O255" s="18">
        <f>IF(OR($B255="",N(D255)=0),"",(D255-L255)/D255)</f>
        <v/>
      </c>
      <c r="P255" s="19">
        <f>IF(OR($B255="",N(D255)=0,N(L255)=0),"",D255/L255)</f>
        <v/>
      </c>
      <c r="Q255" s="20">
        <f>IF($B255="","",SUMPRODUCT(MAX(('Movimentações'!$C$6:$C$3005=$B255)*('Movimentações'!$B$6:$B$3005="Venda")*'Movimentações'!$A$6:$A$3005)))</f>
        <v/>
      </c>
      <c r="R255" s="21">
        <f>IF($B255="","",IF(COUNTIF($B$6:$B$505,$B255)&gt;1,"Nome repetido",IF(K255&lt;=0,"Sem estoque",IF(K255&lt;=N(E255),"Repor",IF(TODAY()-MAX(Q255,SUMPRODUCT(MAX(('Movimentações'!$C$6:$C$3005=$B255)*('Movimentações'!$B$6:$B$3005="Compra")*'Movimentações'!$A$6:$A$3005)),'Comece aqui'!$C$6)&gt;60,"Parado","OK")))))</f>
        <v/>
      </c>
      <c r="S255" s="17">
        <f>IF($B255="","",SUMIFS('Movimentações'!$I$6:$I$3005,'Movimentações'!$C$6:$C$3005,$B255,'Movimentações'!$B$6:$B$3005,"Venda")-SUMIFS('Movimentações'!$I$6:$I$3005,'Movimentações'!$C$6:$C$3005,$B255,'Movimentações'!$B$6:$B$3005,"Devolução de venda"))</f>
        <v/>
      </c>
      <c r="T255" s="17">
        <f>IF($B255="","",SUMIFS('Movimentações'!$K$6:$K$3005,'Movimentações'!$C$6:$C$3005,$B255))</f>
        <v/>
      </c>
      <c r="U255" s="21">
        <f>IF(OR($B255="",N(S255)&lt;=0),"",IF(SUMIF($S$6:$S$505,"&gt;"&amp;S255)/SUM($S$6:$S$505)&lt;0.8,"A",IF(SUMIF($S$6:$S$505,"&gt;"&amp;S255)/SUM($S$6:$S$505)&lt;0.95,"B","C")))</f>
        <v/>
      </c>
    </row>
    <row r="256">
      <c r="A256" s="14" t="n"/>
      <c r="B256" s="14" t="n"/>
      <c r="C256" s="14" t="n"/>
      <c r="D256" s="15" t="n"/>
      <c r="E256" s="14" t="n"/>
      <c r="F256" s="14" t="n"/>
      <c r="G256" s="15" t="n"/>
      <c r="H256" s="16">
        <f>IF($B256="","",SUMIFS('Movimentações'!$D$6:$D$3005,'Movimentações'!$C$6:$C$3005,$B256,'Movimentações'!$B$6:$B$3005,"Compra"))</f>
        <v/>
      </c>
      <c r="I256" s="16">
        <f>IF($B256="","",SUMIFS('Movimentações'!$D$6:$D$3005,'Movimentações'!$C$6:$C$3005,$B256,'Movimentações'!$B$6:$B$3005,"Venda")-SUMIFS('Movimentações'!$D$6:$D$3005,'Movimentações'!$C$6:$C$3005,$B256,'Movimentações'!$B$6:$B$3005,"Devolução de venda"))</f>
        <v/>
      </c>
      <c r="J256" s="16">
        <f>IF($B256="","",SUMIFS('Movimentações'!$D$6:$D$3005,'Movimentações'!$C$6:$C$3005,$B256,'Movimentações'!$B$6:$B$3005,"Ajuste para mais")-SUMIFS('Movimentações'!$D$6:$D$3005,'Movimentações'!$C$6:$C$3005,$B256,'Movimentações'!$B$6:$B$3005,"Ajuste para menos"))</f>
        <v/>
      </c>
      <c r="K256" s="16">
        <f>IF($B256="","",N(F256)+H256-I256+J256)</f>
        <v/>
      </c>
      <c r="L256" s="17">
        <f>IF($B256="","",IF(N(F256)+H256=0,0,(N(F256)*N(G256)+SUMIFS('Movimentações'!$I$6:$I$3005,'Movimentações'!$C$6:$C$3005,$B256,'Movimentações'!$B$6:$B$3005,"Compra"))/(N(F256)+H256)))</f>
        <v/>
      </c>
      <c r="M256" s="17">
        <f>IF($B256="","",MAX(K256,0)*L256)</f>
        <v/>
      </c>
      <c r="N256" s="17">
        <f>IF(OR($B256="",N(D256)=0),"",D256-L256)</f>
        <v/>
      </c>
      <c r="O256" s="18">
        <f>IF(OR($B256="",N(D256)=0),"",(D256-L256)/D256)</f>
        <v/>
      </c>
      <c r="P256" s="19">
        <f>IF(OR($B256="",N(D256)=0,N(L256)=0),"",D256/L256)</f>
        <v/>
      </c>
      <c r="Q256" s="20">
        <f>IF($B256="","",SUMPRODUCT(MAX(('Movimentações'!$C$6:$C$3005=$B256)*('Movimentações'!$B$6:$B$3005="Venda")*'Movimentações'!$A$6:$A$3005)))</f>
        <v/>
      </c>
      <c r="R256" s="21">
        <f>IF($B256="","",IF(COUNTIF($B$6:$B$505,$B256)&gt;1,"Nome repetido",IF(K256&lt;=0,"Sem estoque",IF(K256&lt;=N(E256),"Repor",IF(TODAY()-MAX(Q256,SUMPRODUCT(MAX(('Movimentações'!$C$6:$C$3005=$B256)*('Movimentações'!$B$6:$B$3005="Compra")*'Movimentações'!$A$6:$A$3005)),'Comece aqui'!$C$6)&gt;60,"Parado","OK")))))</f>
        <v/>
      </c>
      <c r="S256" s="17">
        <f>IF($B256="","",SUMIFS('Movimentações'!$I$6:$I$3005,'Movimentações'!$C$6:$C$3005,$B256,'Movimentações'!$B$6:$B$3005,"Venda")-SUMIFS('Movimentações'!$I$6:$I$3005,'Movimentações'!$C$6:$C$3005,$B256,'Movimentações'!$B$6:$B$3005,"Devolução de venda"))</f>
        <v/>
      </c>
      <c r="T256" s="17">
        <f>IF($B256="","",SUMIFS('Movimentações'!$K$6:$K$3005,'Movimentações'!$C$6:$C$3005,$B256))</f>
        <v/>
      </c>
      <c r="U256" s="21">
        <f>IF(OR($B256="",N(S256)&lt;=0),"",IF(SUMIF($S$6:$S$505,"&gt;"&amp;S256)/SUM($S$6:$S$505)&lt;0.8,"A",IF(SUMIF($S$6:$S$505,"&gt;"&amp;S256)/SUM($S$6:$S$505)&lt;0.95,"B","C")))</f>
        <v/>
      </c>
    </row>
    <row r="257">
      <c r="A257" s="14" t="n"/>
      <c r="B257" s="14" t="n"/>
      <c r="C257" s="14" t="n"/>
      <c r="D257" s="15" t="n"/>
      <c r="E257" s="14" t="n"/>
      <c r="F257" s="14" t="n"/>
      <c r="G257" s="15" t="n"/>
      <c r="H257" s="16">
        <f>IF($B257="","",SUMIFS('Movimentações'!$D$6:$D$3005,'Movimentações'!$C$6:$C$3005,$B257,'Movimentações'!$B$6:$B$3005,"Compra"))</f>
        <v/>
      </c>
      <c r="I257" s="16">
        <f>IF($B257="","",SUMIFS('Movimentações'!$D$6:$D$3005,'Movimentações'!$C$6:$C$3005,$B257,'Movimentações'!$B$6:$B$3005,"Venda")-SUMIFS('Movimentações'!$D$6:$D$3005,'Movimentações'!$C$6:$C$3005,$B257,'Movimentações'!$B$6:$B$3005,"Devolução de venda"))</f>
        <v/>
      </c>
      <c r="J257" s="16">
        <f>IF($B257="","",SUMIFS('Movimentações'!$D$6:$D$3005,'Movimentações'!$C$6:$C$3005,$B257,'Movimentações'!$B$6:$B$3005,"Ajuste para mais")-SUMIFS('Movimentações'!$D$6:$D$3005,'Movimentações'!$C$6:$C$3005,$B257,'Movimentações'!$B$6:$B$3005,"Ajuste para menos"))</f>
        <v/>
      </c>
      <c r="K257" s="16">
        <f>IF($B257="","",N(F257)+H257-I257+J257)</f>
        <v/>
      </c>
      <c r="L257" s="17">
        <f>IF($B257="","",IF(N(F257)+H257=0,0,(N(F257)*N(G257)+SUMIFS('Movimentações'!$I$6:$I$3005,'Movimentações'!$C$6:$C$3005,$B257,'Movimentações'!$B$6:$B$3005,"Compra"))/(N(F257)+H257)))</f>
        <v/>
      </c>
      <c r="M257" s="17">
        <f>IF($B257="","",MAX(K257,0)*L257)</f>
        <v/>
      </c>
      <c r="N257" s="17">
        <f>IF(OR($B257="",N(D257)=0),"",D257-L257)</f>
        <v/>
      </c>
      <c r="O257" s="18">
        <f>IF(OR($B257="",N(D257)=0),"",(D257-L257)/D257)</f>
        <v/>
      </c>
      <c r="P257" s="19">
        <f>IF(OR($B257="",N(D257)=0,N(L257)=0),"",D257/L257)</f>
        <v/>
      </c>
      <c r="Q257" s="20">
        <f>IF($B257="","",SUMPRODUCT(MAX(('Movimentações'!$C$6:$C$3005=$B257)*('Movimentações'!$B$6:$B$3005="Venda")*'Movimentações'!$A$6:$A$3005)))</f>
        <v/>
      </c>
      <c r="R257" s="21">
        <f>IF($B257="","",IF(COUNTIF($B$6:$B$505,$B257)&gt;1,"Nome repetido",IF(K257&lt;=0,"Sem estoque",IF(K257&lt;=N(E257),"Repor",IF(TODAY()-MAX(Q257,SUMPRODUCT(MAX(('Movimentações'!$C$6:$C$3005=$B257)*('Movimentações'!$B$6:$B$3005="Compra")*'Movimentações'!$A$6:$A$3005)),'Comece aqui'!$C$6)&gt;60,"Parado","OK")))))</f>
        <v/>
      </c>
      <c r="S257" s="17">
        <f>IF($B257="","",SUMIFS('Movimentações'!$I$6:$I$3005,'Movimentações'!$C$6:$C$3005,$B257,'Movimentações'!$B$6:$B$3005,"Venda")-SUMIFS('Movimentações'!$I$6:$I$3005,'Movimentações'!$C$6:$C$3005,$B257,'Movimentações'!$B$6:$B$3005,"Devolução de venda"))</f>
        <v/>
      </c>
      <c r="T257" s="17">
        <f>IF($B257="","",SUMIFS('Movimentações'!$K$6:$K$3005,'Movimentações'!$C$6:$C$3005,$B257))</f>
        <v/>
      </c>
      <c r="U257" s="21">
        <f>IF(OR($B257="",N(S257)&lt;=0),"",IF(SUMIF($S$6:$S$505,"&gt;"&amp;S257)/SUM($S$6:$S$505)&lt;0.8,"A",IF(SUMIF($S$6:$S$505,"&gt;"&amp;S257)/SUM($S$6:$S$505)&lt;0.95,"B","C")))</f>
        <v/>
      </c>
    </row>
    <row r="258">
      <c r="A258" s="14" t="n"/>
      <c r="B258" s="14" t="n"/>
      <c r="C258" s="14" t="n"/>
      <c r="D258" s="15" t="n"/>
      <c r="E258" s="14" t="n"/>
      <c r="F258" s="14" t="n"/>
      <c r="G258" s="15" t="n"/>
      <c r="H258" s="16">
        <f>IF($B258="","",SUMIFS('Movimentações'!$D$6:$D$3005,'Movimentações'!$C$6:$C$3005,$B258,'Movimentações'!$B$6:$B$3005,"Compra"))</f>
        <v/>
      </c>
      <c r="I258" s="16">
        <f>IF($B258="","",SUMIFS('Movimentações'!$D$6:$D$3005,'Movimentações'!$C$6:$C$3005,$B258,'Movimentações'!$B$6:$B$3005,"Venda")-SUMIFS('Movimentações'!$D$6:$D$3005,'Movimentações'!$C$6:$C$3005,$B258,'Movimentações'!$B$6:$B$3005,"Devolução de venda"))</f>
        <v/>
      </c>
      <c r="J258" s="16">
        <f>IF($B258="","",SUMIFS('Movimentações'!$D$6:$D$3005,'Movimentações'!$C$6:$C$3005,$B258,'Movimentações'!$B$6:$B$3005,"Ajuste para mais")-SUMIFS('Movimentações'!$D$6:$D$3005,'Movimentações'!$C$6:$C$3005,$B258,'Movimentações'!$B$6:$B$3005,"Ajuste para menos"))</f>
        <v/>
      </c>
      <c r="K258" s="16">
        <f>IF($B258="","",N(F258)+H258-I258+J258)</f>
        <v/>
      </c>
      <c r="L258" s="17">
        <f>IF($B258="","",IF(N(F258)+H258=0,0,(N(F258)*N(G258)+SUMIFS('Movimentações'!$I$6:$I$3005,'Movimentações'!$C$6:$C$3005,$B258,'Movimentações'!$B$6:$B$3005,"Compra"))/(N(F258)+H258)))</f>
        <v/>
      </c>
      <c r="M258" s="17">
        <f>IF($B258="","",MAX(K258,0)*L258)</f>
        <v/>
      </c>
      <c r="N258" s="17">
        <f>IF(OR($B258="",N(D258)=0),"",D258-L258)</f>
        <v/>
      </c>
      <c r="O258" s="18">
        <f>IF(OR($B258="",N(D258)=0),"",(D258-L258)/D258)</f>
        <v/>
      </c>
      <c r="P258" s="19">
        <f>IF(OR($B258="",N(D258)=0,N(L258)=0),"",D258/L258)</f>
        <v/>
      </c>
      <c r="Q258" s="20">
        <f>IF($B258="","",SUMPRODUCT(MAX(('Movimentações'!$C$6:$C$3005=$B258)*('Movimentações'!$B$6:$B$3005="Venda")*'Movimentações'!$A$6:$A$3005)))</f>
        <v/>
      </c>
      <c r="R258" s="21">
        <f>IF($B258="","",IF(COUNTIF($B$6:$B$505,$B258)&gt;1,"Nome repetido",IF(K258&lt;=0,"Sem estoque",IF(K258&lt;=N(E258),"Repor",IF(TODAY()-MAX(Q258,SUMPRODUCT(MAX(('Movimentações'!$C$6:$C$3005=$B258)*('Movimentações'!$B$6:$B$3005="Compra")*'Movimentações'!$A$6:$A$3005)),'Comece aqui'!$C$6)&gt;60,"Parado","OK")))))</f>
        <v/>
      </c>
      <c r="S258" s="17">
        <f>IF($B258="","",SUMIFS('Movimentações'!$I$6:$I$3005,'Movimentações'!$C$6:$C$3005,$B258,'Movimentações'!$B$6:$B$3005,"Venda")-SUMIFS('Movimentações'!$I$6:$I$3005,'Movimentações'!$C$6:$C$3005,$B258,'Movimentações'!$B$6:$B$3005,"Devolução de venda"))</f>
        <v/>
      </c>
      <c r="T258" s="17">
        <f>IF($B258="","",SUMIFS('Movimentações'!$K$6:$K$3005,'Movimentações'!$C$6:$C$3005,$B258))</f>
        <v/>
      </c>
      <c r="U258" s="21">
        <f>IF(OR($B258="",N(S258)&lt;=0),"",IF(SUMIF($S$6:$S$505,"&gt;"&amp;S258)/SUM($S$6:$S$505)&lt;0.8,"A",IF(SUMIF($S$6:$S$505,"&gt;"&amp;S258)/SUM($S$6:$S$505)&lt;0.95,"B","C")))</f>
        <v/>
      </c>
    </row>
    <row r="259">
      <c r="A259" s="14" t="n"/>
      <c r="B259" s="14" t="n"/>
      <c r="C259" s="14" t="n"/>
      <c r="D259" s="15" t="n"/>
      <c r="E259" s="14" t="n"/>
      <c r="F259" s="14" t="n"/>
      <c r="G259" s="15" t="n"/>
      <c r="H259" s="16">
        <f>IF($B259="","",SUMIFS('Movimentações'!$D$6:$D$3005,'Movimentações'!$C$6:$C$3005,$B259,'Movimentações'!$B$6:$B$3005,"Compra"))</f>
        <v/>
      </c>
      <c r="I259" s="16">
        <f>IF($B259="","",SUMIFS('Movimentações'!$D$6:$D$3005,'Movimentações'!$C$6:$C$3005,$B259,'Movimentações'!$B$6:$B$3005,"Venda")-SUMIFS('Movimentações'!$D$6:$D$3005,'Movimentações'!$C$6:$C$3005,$B259,'Movimentações'!$B$6:$B$3005,"Devolução de venda"))</f>
        <v/>
      </c>
      <c r="J259" s="16">
        <f>IF($B259="","",SUMIFS('Movimentações'!$D$6:$D$3005,'Movimentações'!$C$6:$C$3005,$B259,'Movimentações'!$B$6:$B$3005,"Ajuste para mais")-SUMIFS('Movimentações'!$D$6:$D$3005,'Movimentações'!$C$6:$C$3005,$B259,'Movimentações'!$B$6:$B$3005,"Ajuste para menos"))</f>
        <v/>
      </c>
      <c r="K259" s="16">
        <f>IF($B259="","",N(F259)+H259-I259+J259)</f>
        <v/>
      </c>
      <c r="L259" s="17">
        <f>IF($B259="","",IF(N(F259)+H259=0,0,(N(F259)*N(G259)+SUMIFS('Movimentações'!$I$6:$I$3005,'Movimentações'!$C$6:$C$3005,$B259,'Movimentações'!$B$6:$B$3005,"Compra"))/(N(F259)+H259)))</f>
        <v/>
      </c>
      <c r="M259" s="17">
        <f>IF($B259="","",MAX(K259,0)*L259)</f>
        <v/>
      </c>
      <c r="N259" s="17">
        <f>IF(OR($B259="",N(D259)=0),"",D259-L259)</f>
        <v/>
      </c>
      <c r="O259" s="18">
        <f>IF(OR($B259="",N(D259)=0),"",(D259-L259)/D259)</f>
        <v/>
      </c>
      <c r="P259" s="19">
        <f>IF(OR($B259="",N(D259)=0,N(L259)=0),"",D259/L259)</f>
        <v/>
      </c>
      <c r="Q259" s="20">
        <f>IF($B259="","",SUMPRODUCT(MAX(('Movimentações'!$C$6:$C$3005=$B259)*('Movimentações'!$B$6:$B$3005="Venda")*'Movimentações'!$A$6:$A$3005)))</f>
        <v/>
      </c>
      <c r="R259" s="21">
        <f>IF($B259="","",IF(COUNTIF($B$6:$B$505,$B259)&gt;1,"Nome repetido",IF(K259&lt;=0,"Sem estoque",IF(K259&lt;=N(E259),"Repor",IF(TODAY()-MAX(Q259,SUMPRODUCT(MAX(('Movimentações'!$C$6:$C$3005=$B259)*('Movimentações'!$B$6:$B$3005="Compra")*'Movimentações'!$A$6:$A$3005)),'Comece aqui'!$C$6)&gt;60,"Parado","OK")))))</f>
        <v/>
      </c>
      <c r="S259" s="17">
        <f>IF($B259="","",SUMIFS('Movimentações'!$I$6:$I$3005,'Movimentações'!$C$6:$C$3005,$B259,'Movimentações'!$B$6:$B$3005,"Venda")-SUMIFS('Movimentações'!$I$6:$I$3005,'Movimentações'!$C$6:$C$3005,$B259,'Movimentações'!$B$6:$B$3005,"Devolução de venda"))</f>
        <v/>
      </c>
      <c r="T259" s="17">
        <f>IF($B259="","",SUMIFS('Movimentações'!$K$6:$K$3005,'Movimentações'!$C$6:$C$3005,$B259))</f>
        <v/>
      </c>
      <c r="U259" s="21">
        <f>IF(OR($B259="",N(S259)&lt;=0),"",IF(SUMIF($S$6:$S$505,"&gt;"&amp;S259)/SUM($S$6:$S$505)&lt;0.8,"A",IF(SUMIF($S$6:$S$505,"&gt;"&amp;S259)/SUM($S$6:$S$505)&lt;0.95,"B","C")))</f>
        <v/>
      </c>
    </row>
    <row r="260">
      <c r="A260" s="14" t="n"/>
      <c r="B260" s="14" t="n"/>
      <c r="C260" s="14" t="n"/>
      <c r="D260" s="15" t="n"/>
      <c r="E260" s="14" t="n"/>
      <c r="F260" s="14" t="n"/>
      <c r="G260" s="15" t="n"/>
      <c r="H260" s="16">
        <f>IF($B260="","",SUMIFS('Movimentações'!$D$6:$D$3005,'Movimentações'!$C$6:$C$3005,$B260,'Movimentações'!$B$6:$B$3005,"Compra"))</f>
        <v/>
      </c>
      <c r="I260" s="16">
        <f>IF($B260="","",SUMIFS('Movimentações'!$D$6:$D$3005,'Movimentações'!$C$6:$C$3005,$B260,'Movimentações'!$B$6:$B$3005,"Venda")-SUMIFS('Movimentações'!$D$6:$D$3005,'Movimentações'!$C$6:$C$3005,$B260,'Movimentações'!$B$6:$B$3005,"Devolução de venda"))</f>
        <v/>
      </c>
      <c r="J260" s="16">
        <f>IF($B260="","",SUMIFS('Movimentações'!$D$6:$D$3005,'Movimentações'!$C$6:$C$3005,$B260,'Movimentações'!$B$6:$B$3005,"Ajuste para mais")-SUMIFS('Movimentações'!$D$6:$D$3005,'Movimentações'!$C$6:$C$3005,$B260,'Movimentações'!$B$6:$B$3005,"Ajuste para menos"))</f>
        <v/>
      </c>
      <c r="K260" s="16">
        <f>IF($B260="","",N(F260)+H260-I260+J260)</f>
        <v/>
      </c>
      <c r="L260" s="17">
        <f>IF($B260="","",IF(N(F260)+H260=0,0,(N(F260)*N(G260)+SUMIFS('Movimentações'!$I$6:$I$3005,'Movimentações'!$C$6:$C$3005,$B260,'Movimentações'!$B$6:$B$3005,"Compra"))/(N(F260)+H260)))</f>
        <v/>
      </c>
      <c r="M260" s="17">
        <f>IF($B260="","",MAX(K260,0)*L260)</f>
        <v/>
      </c>
      <c r="N260" s="17">
        <f>IF(OR($B260="",N(D260)=0),"",D260-L260)</f>
        <v/>
      </c>
      <c r="O260" s="18">
        <f>IF(OR($B260="",N(D260)=0),"",(D260-L260)/D260)</f>
        <v/>
      </c>
      <c r="P260" s="19">
        <f>IF(OR($B260="",N(D260)=0,N(L260)=0),"",D260/L260)</f>
        <v/>
      </c>
      <c r="Q260" s="20">
        <f>IF($B260="","",SUMPRODUCT(MAX(('Movimentações'!$C$6:$C$3005=$B260)*('Movimentações'!$B$6:$B$3005="Venda")*'Movimentações'!$A$6:$A$3005)))</f>
        <v/>
      </c>
      <c r="R260" s="21">
        <f>IF($B260="","",IF(COUNTIF($B$6:$B$505,$B260)&gt;1,"Nome repetido",IF(K260&lt;=0,"Sem estoque",IF(K260&lt;=N(E260),"Repor",IF(TODAY()-MAX(Q260,SUMPRODUCT(MAX(('Movimentações'!$C$6:$C$3005=$B260)*('Movimentações'!$B$6:$B$3005="Compra")*'Movimentações'!$A$6:$A$3005)),'Comece aqui'!$C$6)&gt;60,"Parado","OK")))))</f>
        <v/>
      </c>
      <c r="S260" s="17">
        <f>IF($B260="","",SUMIFS('Movimentações'!$I$6:$I$3005,'Movimentações'!$C$6:$C$3005,$B260,'Movimentações'!$B$6:$B$3005,"Venda")-SUMIFS('Movimentações'!$I$6:$I$3005,'Movimentações'!$C$6:$C$3005,$B260,'Movimentações'!$B$6:$B$3005,"Devolução de venda"))</f>
        <v/>
      </c>
      <c r="T260" s="17">
        <f>IF($B260="","",SUMIFS('Movimentações'!$K$6:$K$3005,'Movimentações'!$C$6:$C$3005,$B260))</f>
        <v/>
      </c>
      <c r="U260" s="21">
        <f>IF(OR($B260="",N(S260)&lt;=0),"",IF(SUMIF($S$6:$S$505,"&gt;"&amp;S260)/SUM($S$6:$S$505)&lt;0.8,"A",IF(SUMIF($S$6:$S$505,"&gt;"&amp;S260)/SUM($S$6:$S$505)&lt;0.95,"B","C")))</f>
        <v/>
      </c>
    </row>
    <row r="261">
      <c r="A261" s="14" t="n"/>
      <c r="B261" s="14" t="n"/>
      <c r="C261" s="14" t="n"/>
      <c r="D261" s="15" t="n"/>
      <c r="E261" s="14" t="n"/>
      <c r="F261" s="14" t="n"/>
      <c r="G261" s="15" t="n"/>
      <c r="H261" s="16">
        <f>IF($B261="","",SUMIFS('Movimentações'!$D$6:$D$3005,'Movimentações'!$C$6:$C$3005,$B261,'Movimentações'!$B$6:$B$3005,"Compra"))</f>
        <v/>
      </c>
      <c r="I261" s="16">
        <f>IF($B261="","",SUMIFS('Movimentações'!$D$6:$D$3005,'Movimentações'!$C$6:$C$3005,$B261,'Movimentações'!$B$6:$B$3005,"Venda")-SUMIFS('Movimentações'!$D$6:$D$3005,'Movimentações'!$C$6:$C$3005,$B261,'Movimentações'!$B$6:$B$3005,"Devolução de venda"))</f>
        <v/>
      </c>
      <c r="J261" s="16">
        <f>IF($B261="","",SUMIFS('Movimentações'!$D$6:$D$3005,'Movimentações'!$C$6:$C$3005,$B261,'Movimentações'!$B$6:$B$3005,"Ajuste para mais")-SUMIFS('Movimentações'!$D$6:$D$3005,'Movimentações'!$C$6:$C$3005,$B261,'Movimentações'!$B$6:$B$3005,"Ajuste para menos"))</f>
        <v/>
      </c>
      <c r="K261" s="16">
        <f>IF($B261="","",N(F261)+H261-I261+J261)</f>
        <v/>
      </c>
      <c r="L261" s="17">
        <f>IF($B261="","",IF(N(F261)+H261=0,0,(N(F261)*N(G261)+SUMIFS('Movimentações'!$I$6:$I$3005,'Movimentações'!$C$6:$C$3005,$B261,'Movimentações'!$B$6:$B$3005,"Compra"))/(N(F261)+H261)))</f>
        <v/>
      </c>
      <c r="M261" s="17">
        <f>IF($B261="","",MAX(K261,0)*L261)</f>
        <v/>
      </c>
      <c r="N261" s="17">
        <f>IF(OR($B261="",N(D261)=0),"",D261-L261)</f>
        <v/>
      </c>
      <c r="O261" s="18">
        <f>IF(OR($B261="",N(D261)=0),"",(D261-L261)/D261)</f>
        <v/>
      </c>
      <c r="P261" s="19">
        <f>IF(OR($B261="",N(D261)=0,N(L261)=0),"",D261/L261)</f>
        <v/>
      </c>
      <c r="Q261" s="20">
        <f>IF($B261="","",SUMPRODUCT(MAX(('Movimentações'!$C$6:$C$3005=$B261)*('Movimentações'!$B$6:$B$3005="Venda")*'Movimentações'!$A$6:$A$3005)))</f>
        <v/>
      </c>
      <c r="R261" s="21">
        <f>IF($B261="","",IF(COUNTIF($B$6:$B$505,$B261)&gt;1,"Nome repetido",IF(K261&lt;=0,"Sem estoque",IF(K261&lt;=N(E261),"Repor",IF(TODAY()-MAX(Q261,SUMPRODUCT(MAX(('Movimentações'!$C$6:$C$3005=$B261)*('Movimentações'!$B$6:$B$3005="Compra")*'Movimentações'!$A$6:$A$3005)),'Comece aqui'!$C$6)&gt;60,"Parado","OK")))))</f>
        <v/>
      </c>
      <c r="S261" s="17">
        <f>IF($B261="","",SUMIFS('Movimentações'!$I$6:$I$3005,'Movimentações'!$C$6:$C$3005,$B261,'Movimentações'!$B$6:$B$3005,"Venda")-SUMIFS('Movimentações'!$I$6:$I$3005,'Movimentações'!$C$6:$C$3005,$B261,'Movimentações'!$B$6:$B$3005,"Devolução de venda"))</f>
        <v/>
      </c>
      <c r="T261" s="17">
        <f>IF($B261="","",SUMIFS('Movimentações'!$K$6:$K$3005,'Movimentações'!$C$6:$C$3005,$B261))</f>
        <v/>
      </c>
      <c r="U261" s="21">
        <f>IF(OR($B261="",N(S261)&lt;=0),"",IF(SUMIF($S$6:$S$505,"&gt;"&amp;S261)/SUM($S$6:$S$505)&lt;0.8,"A",IF(SUMIF($S$6:$S$505,"&gt;"&amp;S261)/SUM($S$6:$S$505)&lt;0.95,"B","C")))</f>
        <v/>
      </c>
    </row>
    <row r="262">
      <c r="A262" s="14" t="n"/>
      <c r="B262" s="14" t="n"/>
      <c r="C262" s="14" t="n"/>
      <c r="D262" s="15" t="n"/>
      <c r="E262" s="14" t="n"/>
      <c r="F262" s="14" t="n"/>
      <c r="G262" s="15" t="n"/>
      <c r="H262" s="16">
        <f>IF($B262="","",SUMIFS('Movimentações'!$D$6:$D$3005,'Movimentações'!$C$6:$C$3005,$B262,'Movimentações'!$B$6:$B$3005,"Compra"))</f>
        <v/>
      </c>
      <c r="I262" s="16">
        <f>IF($B262="","",SUMIFS('Movimentações'!$D$6:$D$3005,'Movimentações'!$C$6:$C$3005,$B262,'Movimentações'!$B$6:$B$3005,"Venda")-SUMIFS('Movimentações'!$D$6:$D$3005,'Movimentações'!$C$6:$C$3005,$B262,'Movimentações'!$B$6:$B$3005,"Devolução de venda"))</f>
        <v/>
      </c>
      <c r="J262" s="16">
        <f>IF($B262="","",SUMIFS('Movimentações'!$D$6:$D$3005,'Movimentações'!$C$6:$C$3005,$B262,'Movimentações'!$B$6:$B$3005,"Ajuste para mais")-SUMIFS('Movimentações'!$D$6:$D$3005,'Movimentações'!$C$6:$C$3005,$B262,'Movimentações'!$B$6:$B$3005,"Ajuste para menos"))</f>
        <v/>
      </c>
      <c r="K262" s="16">
        <f>IF($B262="","",N(F262)+H262-I262+J262)</f>
        <v/>
      </c>
      <c r="L262" s="17">
        <f>IF($B262="","",IF(N(F262)+H262=0,0,(N(F262)*N(G262)+SUMIFS('Movimentações'!$I$6:$I$3005,'Movimentações'!$C$6:$C$3005,$B262,'Movimentações'!$B$6:$B$3005,"Compra"))/(N(F262)+H262)))</f>
        <v/>
      </c>
      <c r="M262" s="17">
        <f>IF($B262="","",MAX(K262,0)*L262)</f>
        <v/>
      </c>
      <c r="N262" s="17">
        <f>IF(OR($B262="",N(D262)=0),"",D262-L262)</f>
        <v/>
      </c>
      <c r="O262" s="18">
        <f>IF(OR($B262="",N(D262)=0),"",(D262-L262)/D262)</f>
        <v/>
      </c>
      <c r="P262" s="19">
        <f>IF(OR($B262="",N(D262)=0,N(L262)=0),"",D262/L262)</f>
        <v/>
      </c>
      <c r="Q262" s="20">
        <f>IF($B262="","",SUMPRODUCT(MAX(('Movimentações'!$C$6:$C$3005=$B262)*('Movimentações'!$B$6:$B$3005="Venda")*'Movimentações'!$A$6:$A$3005)))</f>
        <v/>
      </c>
      <c r="R262" s="21">
        <f>IF($B262="","",IF(COUNTIF($B$6:$B$505,$B262)&gt;1,"Nome repetido",IF(K262&lt;=0,"Sem estoque",IF(K262&lt;=N(E262),"Repor",IF(TODAY()-MAX(Q262,SUMPRODUCT(MAX(('Movimentações'!$C$6:$C$3005=$B262)*('Movimentações'!$B$6:$B$3005="Compra")*'Movimentações'!$A$6:$A$3005)),'Comece aqui'!$C$6)&gt;60,"Parado","OK")))))</f>
        <v/>
      </c>
      <c r="S262" s="17">
        <f>IF($B262="","",SUMIFS('Movimentações'!$I$6:$I$3005,'Movimentações'!$C$6:$C$3005,$B262,'Movimentações'!$B$6:$B$3005,"Venda")-SUMIFS('Movimentações'!$I$6:$I$3005,'Movimentações'!$C$6:$C$3005,$B262,'Movimentações'!$B$6:$B$3005,"Devolução de venda"))</f>
        <v/>
      </c>
      <c r="T262" s="17">
        <f>IF($B262="","",SUMIFS('Movimentações'!$K$6:$K$3005,'Movimentações'!$C$6:$C$3005,$B262))</f>
        <v/>
      </c>
      <c r="U262" s="21">
        <f>IF(OR($B262="",N(S262)&lt;=0),"",IF(SUMIF($S$6:$S$505,"&gt;"&amp;S262)/SUM($S$6:$S$505)&lt;0.8,"A",IF(SUMIF($S$6:$S$505,"&gt;"&amp;S262)/SUM($S$6:$S$505)&lt;0.95,"B","C")))</f>
        <v/>
      </c>
    </row>
    <row r="263">
      <c r="A263" s="14" t="n"/>
      <c r="B263" s="14" t="n"/>
      <c r="C263" s="14" t="n"/>
      <c r="D263" s="15" t="n"/>
      <c r="E263" s="14" t="n"/>
      <c r="F263" s="14" t="n"/>
      <c r="G263" s="15" t="n"/>
      <c r="H263" s="16">
        <f>IF($B263="","",SUMIFS('Movimentações'!$D$6:$D$3005,'Movimentações'!$C$6:$C$3005,$B263,'Movimentações'!$B$6:$B$3005,"Compra"))</f>
        <v/>
      </c>
      <c r="I263" s="16">
        <f>IF($B263="","",SUMIFS('Movimentações'!$D$6:$D$3005,'Movimentações'!$C$6:$C$3005,$B263,'Movimentações'!$B$6:$B$3005,"Venda")-SUMIFS('Movimentações'!$D$6:$D$3005,'Movimentações'!$C$6:$C$3005,$B263,'Movimentações'!$B$6:$B$3005,"Devolução de venda"))</f>
        <v/>
      </c>
      <c r="J263" s="16">
        <f>IF($B263="","",SUMIFS('Movimentações'!$D$6:$D$3005,'Movimentações'!$C$6:$C$3005,$B263,'Movimentações'!$B$6:$B$3005,"Ajuste para mais")-SUMIFS('Movimentações'!$D$6:$D$3005,'Movimentações'!$C$6:$C$3005,$B263,'Movimentações'!$B$6:$B$3005,"Ajuste para menos"))</f>
        <v/>
      </c>
      <c r="K263" s="16">
        <f>IF($B263="","",N(F263)+H263-I263+J263)</f>
        <v/>
      </c>
      <c r="L263" s="17">
        <f>IF($B263="","",IF(N(F263)+H263=0,0,(N(F263)*N(G263)+SUMIFS('Movimentações'!$I$6:$I$3005,'Movimentações'!$C$6:$C$3005,$B263,'Movimentações'!$B$6:$B$3005,"Compra"))/(N(F263)+H263)))</f>
        <v/>
      </c>
      <c r="M263" s="17">
        <f>IF($B263="","",MAX(K263,0)*L263)</f>
        <v/>
      </c>
      <c r="N263" s="17">
        <f>IF(OR($B263="",N(D263)=0),"",D263-L263)</f>
        <v/>
      </c>
      <c r="O263" s="18">
        <f>IF(OR($B263="",N(D263)=0),"",(D263-L263)/D263)</f>
        <v/>
      </c>
      <c r="P263" s="19">
        <f>IF(OR($B263="",N(D263)=0,N(L263)=0),"",D263/L263)</f>
        <v/>
      </c>
      <c r="Q263" s="20">
        <f>IF($B263="","",SUMPRODUCT(MAX(('Movimentações'!$C$6:$C$3005=$B263)*('Movimentações'!$B$6:$B$3005="Venda")*'Movimentações'!$A$6:$A$3005)))</f>
        <v/>
      </c>
      <c r="R263" s="21">
        <f>IF($B263="","",IF(COUNTIF($B$6:$B$505,$B263)&gt;1,"Nome repetido",IF(K263&lt;=0,"Sem estoque",IF(K263&lt;=N(E263),"Repor",IF(TODAY()-MAX(Q263,SUMPRODUCT(MAX(('Movimentações'!$C$6:$C$3005=$B263)*('Movimentações'!$B$6:$B$3005="Compra")*'Movimentações'!$A$6:$A$3005)),'Comece aqui'!$C$6)&gt;60,"Parado","OK")))))</f>
        <v/>
      </c>
      <c r="S263" s="17">
        <f>IF($B263="","",SUMIFS('Movimentações'!$I$6:$I$3005,'Movimentações'!$C$6:$C$3005,$B263,'Movimentações'!$B$6:$B$3005,"Venda")-SUMIFS('Movimentações'!$I$6:$I$3005,'Movimentações'!$C$6:$C$3005,$B263,'Movimentações'!$B$6:$B$3005,"Devolução de venda"))</f>
        <v/>
      </c>
      <c r="T263" s="17">
        <f>IF($B263="","",SUMIFS('Movimentações'!$K$6:$K$3005,'Movimentações'!$C$6:$C$3005,$B263))</f>
        <v/>
      </c>
      <c r="U263" s="21">
        <f>IF(OR($B263="",N(S263)&lt;=0),"",IF(SUMIF($S$6:$S$505,"&gt;"&amp;S263)/SUM($S$6:$S$505)&lt;0.8,"A",IF(SUMIF($S$6:$S$505,"&gt;"&amp;S263)/SUM($S$6:$S$505)&lt;0.95,"B","C")))</f>
        <v/>
      </c>
    </row>
    <row r="264">
      <c r="A264" s="14" t="n"/>
      <c r="B264" s="14" t="n"/>
      <c r="C264" s="14" t="n"/>
      <c r="D264" s="15" t="n"/>
      <c r="E264" s="14" t="n"/>
      <c r="F264" s="14" t="n"/>
      <c r="G264" s="15" t="n"/>
      <c r="H264" s="16">
        <f>IF($B264="","",SUMIFS('Movimentações'!$D$6:$D$3005,'Movimentações'!$C$6:$C$3005,$B264,'Movimentações'!$B$6:$B$3005,"Compra"))</f>
        <v/>
      </c>
      <c r="I264" s="16">
        <f>IF($B264="","",SUMIFS('Movimentações'!$D$6:$D$3005,'Movimentações'!$C$6:$C$3005,$B264,'Movimentações'!$B$6:$B$3005,"Venda")-SUMIFS('Movimentações'!$D$6:$D$3005,'Movimentações'!$C$6:$C$3005,$B264,'Movimentações'!$B$6:$B$3005,"Devolução de venda"))</f>
        <v/>
      </c>
      <c r="J264" s="16">
        <f>IF($B264="","",SUMIFS('Movimentações'!$D$6:$D$3005,'Movimentações'!$C$6:$C$3005,$B264,'Movimentações'!$B$6:$B$3005,"Ajuste para mais")-SUMIFS('Movimentações'!$D$6:$D$3005,'Movimentações'!$C$6:$C$3005,$B264,'Movimentações'!$B$6:$B$3005,"Ajuste para menos"))</f>
        <v/>
      </c>
      <c r="K264" s="16">
        <f>IF($B264="","",N(F264)+H264-I264+J264)</f>
        <v/>
      </c>
      <c r="L264" s="17">
        <f>IF($B264="","",IF(N(F264)+H264=0,0,(N(F264)*N(G264)+SUMIFS('Movimentações'!$I$6:$I$3005,'Movimentações'!$C$6:$C$3005,$B264,'Movimentações'!$B$6:$B$3005,"Compra"))/(N(F264)+H264)))</f>
        <v/>
      </c>
      <c r="M264" s="17">
        <f>IF($B264="","",MAX(K264,0)*L264)</f>
        <v/>
      </c>
      <c r="N264" s="17">
        <f>IF(OR($B264="",N(D264)=0),"",D264-L264)</f>
        <v/>
      </c>
      <c r="O264" s="18">
        <f>IF(OR($B264="",N(D264)=0),"",(D264-L264)/D264)</f>
        <v/>
      </c>
      <c r="P264" s="19">
        <f>IF(OR($B264="",N(D264)=0,N(L264)=0),"",D264/L264)</f>
        <v/>
      </c>
      <c r="Q264" s="20">
        <f>IF($B264="","",SUMPRODUCT(MAX(('Movimentações'!$C$6:$C$3005=$B264)*('Movimentações'!$B$6:$B$3005="Venda")*'Movimentações'!$A$6:$A$3005)))</f>
        <v/>
      </c>
      <c r="R264" s="21">
        <f>IF($B264="","",IF(COUNTIF($B$6:$B$505,$B264)&gt;1,"Nome repetido",IF(K264&lt;=0,"Sem estoque",IF(K264&lt;=N(E264),"Repor",IF(TODAY()-MAX(Q264,SUMPRODUCT(MAX(('Movimentações'!$C$6:$C$3005=$B264)*('Movimentações'!$B$6:$B$3005="Compra")*'Movimentações'!$A$6:$A$3005)),'Comece aqui'!$C$6)&gt;60,"Parado","OK")))))</f>
        <v/>
      </c>
      <c r="S264" s="17">
        <f>IF($B264="","",SUMIFS('Movimentações'!$I$6:$I$3005,'Movimentações'!$C$6:$C$3005,$B264,'Movimentações'!$B$6:$B$3005,"Venda")-SUMIFS('Movimentações'!$I$6:$I$3005,'Movimentações'!$C$6:$C$3005,$B264,'Movimentações'!$B$6:$B$3005,"Devolução de venda"))</f>
        <v/>
      </c>
      <c r="T264" s="17">
        <f>IF($B264="","",SUMIFS('Movimentações'!$K$6:$K$3005,'Movimentações'!$C$6:$C$3005,$B264))</f>
        <v/>
      </c>
      <c r="U264" s="21">
        <f>IF(OR($B264="",N(S264)&lt;=0),"",IF(SUMIF($S$6:$S$505,"&gt;"&amp;S264)/SUM($S$6:$S$505)&lt;0.8,"A",IF(SUMIF($S$6:$S$505,"&gt;"&amp;S264)/SUM($S$6:$S$505)&lt;0.95,"B","C")))</f>
        <v/>
      </c>
    </row>
    <row r="265">
      <c r="A265" s="14" t="n"/>
      <c r="B265" s="14" t="n"/>
      <c r="C265" s="14" t="n"/>
      <c r="D265" s="15" t="n"/>
      <c r="E265" s="14" t="n"/>
      <c r="F265" s="14" t="n"/>
      <c r="G265" s="15" t="n"/>
      <c r="H265" s="16">
        <f>IF($B265="","",SUMIFS('Movimentações'!$D$6:$D$3005,'Movimentações'!$C$6:$C$3005,$B265,'Movimentações'!$B$6:$B$3005,"Compra"))</f>
        <v/>
      </c>
      <c r="I265" s="16">
        <f>IF($B265="","",SUMIFS('Movimentações'!$D$6:$D$3005,'Movimentações'!$C$6:$C$3005,$B265,'Movimentações'!$B$6:$B$3005,"Venda")-SUMIFS('Movimentações'!$D$6:$D$3005,'Movimentações'!$C$6:$C$3005,$B265,'Movimentações'!$B$6:$B$3005,"Devolução de venda"))</f>
        <v/>
      </c>
      <c r="J265" s="16">
        <f>IF($B265="","",SUMIFS('Movimentações'!$D$6:$D$3005,'Movimentações'!$C$6:$C$3005,$B265,'Movimentações'!$B$6:$B$3005,"Ajuste para mais")-SUMIFS('Movimentações'!$D$6:$D$3005,'Movimentações'!$C$6:$C$3005,$B265,'Movimentações'!$B$6:$B$3005,"Ajuste para menos"))</f>
        <v/>
      </c>
      <c r="K265" s="16">
        <f>IF($B265="","",N(F265)+H265-I265+J265)</f>
        <v/>
      </c>
      <c r="L265" s="17">
        <f>IF($B265="","",IF(N(F265)+H265=0,0,(N(F265)*N(G265)+SUMIFS('Movimentações'!$I$6:$I$3005,'Movimentações'!$C$6:$C$3005,$B265,'Movimentações'!$B$6:$B$3005,"Compra"))/(N(F265)+H265)))</f>
        <v/>
      </c>
      <c r="M265" s="17">
        <f>IF($B265="","",MAX(K265,0)*L265)</f>
        <v/>
      </c>
      <c r="N265" s="17">
        <f>IF(OR($B265="",N(D265)=0),"",D265-L265)</f>
        <v/>
      </c>
      <c r="O265" s="18">
        <f>IF(OR($B265="",N(D265)=0),"",(D265-L265)/D265)</f>
        <v/>
      </c>
      <c r="P265" s="19">
        <f>IF(OR($B265="",N(D265)=0,N(L265)=0),"",D265/L265)</f>
        <v/>
      </c>
      <c r="Q265" s="20">
        <f>IF($B265="","",SUMPRODUCT(MAX(('Movimentações'!$C$6:$C$3005=$B265)*('Movimentações'!$B$6:$B$3005="Venda")*'Movimentações'!$A$6:$A$3005)))</f>
        <v/>
      </c>
      <c r="R265" s="21">
        <f>IF($B265="","",IF(COUNTIF($B$6:$B$505,$B265)&gt;1,"Nome repetido",IF(K265&lt;=0,"Sem estoque",IF(K265&lt;=N(E265),"Repor",IF(TODAY()-MAX(Q265,SUMPRODUCT(MAX(('Movimentações'!$C$6:$C$3005=$B265)*('Movimentações'!$B$6:$B$3005="Compra")*'Movimentações'!$A$6:$A$3005)),'Comece aqui'!$C$6)&gt;60,"Parado","OK")))))</f>
        <v/>
      </c>
      <c r="S265" s="17">
        <f>IF($B265="","",SUMIFS('Movimentações'!$I$6:$I$3005,'Movimentações'!$C$6:$C$3005,$B265,'Movimentações'!$B$6:$B$3005,"Venda")-SUMIFS('Movimentações'!$I$6:$I$3005,'Movimentações'!$C$6:$C$3005,$B265,'Movimentações'!$B$6:$B$3005,"Devolução de venda"))</f>
        <v/>
      </c>
      <c r="T265" s="17">
        <f>IF($B265="","",SUMIFS('Movimentações'!$K$6:$K$3005,'Movimentações'!$C$6:$C$3005,$B265))</f>
        <v/>
      </c>
      <c r="U265" s="21">
        <f>IF(OR($B265="",N(S265)&lt;=0),"",IF(SUMIF($S$6:$S$505,"&gt;"&amp;S265)/SUM($S$6:$S$505)&lt;0.8,"A",IF(SUMIF($S$6:$S$505,"&gt;"&amp;S265)/SUM($S$6:$S$505)&lt;0.95,"B","C")))</f>
        <v/>
      </c>
    </row>
    <row r="266">
      <c r="A266" s="14" t="n"/>
      <c r="B266" s="14" t="n"/>
      <c r="C266" s="14" t="n"/>
      <c r="D266" s="15" t="n"/>
      <c r="E266" s="14" t="n"/>
      <c r="F266" s="14" t="n"/>
      <c r="G266" s="15" t="n"/>
      <c r="H266" s="16">
        <f>IF($B266="","",SUMIFS('Movimentações'!$D$6:$D$3005,'Movimentações'!$C$6:$C$3005,$B266,'Movimentações'!$B$6:$B$3005,"Compra"))</f>
        <v/>
      </c>
      <c r="I266" s="16">
        <f>IF($B266="","",SUMIFS('Movimentações'!$D$6:$D$3005,'Movimentações'!$C$6:$C$3005,$B266,'Movimentações'!$B$6:$B$3005,"Venda")-SUMIFS('Movimentações'!$D$6:$D$3005,'Movimentações'!$C$6:$C$3005,$B266,'Movimentações'!$B$6:$B$3005,"Devolução de venda"))</f>
        <v/>
      </c>
      <c r="J266" s="16">
        <f>IF($B266="","",SUMIFS('Movimentações'!$D$6:$D$3005,'Movimentações'!$C$6:$C$3005,$B266,'Movimentações'!$B$6:$B$3005,"Ajuste para mais")-SUMIFS('Movimentações'!$D$6:$D$3005,'Movimentações'!$C$6:$C$3005,$B266,'Movimentações'!$B$6:$B$3005,"Ajuste para menos"))</f>
        <v/>
      </c>
      <c r="K266" s="16">
        <f>IF($B266="","",N(F266)+H266-I266+J266)</f>
        <v/>
      </c>
      <c r="L266" s="17">
        <f>IF($B266="","",IF(N(F266)+H266=0,0,(N(F266)*N(G266)+SUMIFS('Movimentações'!$I$6:$I$3005,'Movimentações'!$C$6:$C$3005,$B266,'Movimentações'!$B$6:$B$3005,"Compra"))/(N(F266)+H266)))</f>
        <v/>
      </c>
      <c r="M266" s="17">
        <f>IF($B266="","",MAX(K266,0)*L266)</f>
        <v/>
      </c>
      <c r="N266" s="17">
        <f>IF(OR($B266="",N(D266)=0),"",D266-L266)</f>
        <v/>
      </c>
      <c r="O266" s="18">
        <f>IF(OR($B266="",N(D266)=0),"",(D266-L266)/D266)</f>
        <v/>
      </c>
      <c r="P266" s="19">
        <f>IF(OR($B266="",N(D266)=0,N(L266)=0),"",D266/L266)</f>
        <v/>
      </c>
      <c r="Q266" s="20">
        <f>IF($B266="","",SUMPRODUCT(MAX(('Movimentações'!$C$6:$C$3005=$B266)*('Movimentações'!$B$6:$B$3005="Venda")*'Movimentações'!$A$6:$A$3005)))</f>
        <v/>
      </c>
      <c r="R266" s="21">
        <f>IF($B266="","",IF(COUNTIF($B$6:$B$505,$B266)&gt;1,"Nome repetido",IF(K266&lt;=0,"Sem estoque",IF(K266&lt;=N(E266),"Repor",IF(TODAY()-MAX(Q266,SUMPRODUCT(MAX(('Movimentações'!$C$6:$C$3005=$B266)*('Movimentações'!$B$6:$B$3005="Compra")*'Movimentações'!$A$6:$A$3005)),'Comece aqui'!$C$6)&gt;60,"Parado","OK")))))</f>
        <v/>
      </c>
      <c r="S266" s="17">
        <f>IF($B266="","",SUMIFS('Movimentações'!$I$6:$I$3005,'Movimentações'!$C$6:$C$3005,$B266,'Movimentações'!$B$6:$B$3005,"Venda")-SUMIFS('Movimentações'!$I$6:$I$3005,'Movimentações'!$C$6:$C$3005,$B266,'Movimentações'!$B$6:$B$3005,"Devolução de venda"))</f>
        <v/>
      </c>
      <c r="T266" s="17">
        <f>IF($B266="","",SUMIFS('Movimentações'!$K$6:$K$3005,'Movimentações'!$C$6:$C$3005,$B266))</f>
        <v/>
      </c>
      <c r="U266" s="21">
        <f>IF(OR($B266="",N(S266)&lt;=0),"",IF(SUMIF($S$6:$S$505,"&gt;"&amp;S266)/SUM($S$6:$S$505)&lt;0.8,"A",IF(SUMIF($S$6:$S$505,"&gt;"&amp;S266)/SUM($S$6:$S$505)&lt;0.95,"B","C")))</f>
        <v/>
      </c>
    </row>
    <row r="267">
      <c r="A267" s="14" t="n"/>
      <c r="B267" s="14" t="n"/>
      <c r="C267" s="14" t="n"/>
      <c r="D267" s="15" t="n"/>
      <c r="E267" s="14" t="n"/>
      <c r="F267" s="14" t="n"/>
      <c r="G267" s="15" t="n"/>
      <c r="H267" s="16">
        <f>IF($B267="","",SUMIFS('Movimentações'!$D$6:$D$3005,'Movimentações'!$C$6:$C$3005,$B267,'Movimentações'!$B$6:$B$3005,"Compra"))</f>
        <v/>
      </c>
      <c r="I267" s="16">
        <f>IF($B267="","",SUMIFS('Movimentações'!$D$6:$D$3005,'Movimentações'!$C$6:$C$3005,$B267,'Movimentações'!$B$6:$B$3005,"Venda")-SUMIFS('Movimentações'!$D$6:$D$3005,'Movimentações'!$C$6:$C$3005,$B267,'Movimentações'!$B$6:$B$3005,"Devolução de venda"))</f>
        <v/>
      </c>
      <c r="J267" s="16">
        <f>IF($B267="","",SUMIFS('Movimentações'!$D$6:$D$3005,'Movimentações'!$C$6:$C$3005,$B267,'Movimentações'!$B$6:$B$3005,"Ajuste para mais")-SUMIFS('Movimentações'!$D$6:$D$3005,'Movimentações'!$C$6:$C$3005,$B267,'Movimentações'!$B$6:$B$3005,"Ajuste para menos"))</f>
        <v/>
      </c>
      <c r="K267" s="16">
        <f>IF($B267="","",N(F267)+H267-I267+J267)</f>
        <v/>
      </c>
      <c r="L267" s="17">
        <f>IF($B267="","",IF(N(F267)+H267=0,0,(N(F267)*N(G267)+SUMIFS('Movimentações'!$I$6:$I$3005,'Movimentações'!$C$6:$C$3005,$B267,'Movimentações'!$B$6:$B$3005,"Compra"))/(N(F267)+H267)))</f>
        <v/>
      </c>
      <c r="M267" s="17">
        <f>IF($B267="","",MAX(K267,0)*L267)</f>
        <v/>
      </c>
      <c r="N267" s="17">
        <f>IF(OR($B267="",N(D267)=0),"",D267-L267)</f>
        <v/>
      </c>
      <c r="O267" s="18">
        <f>IF(OR($B267="",N(D267)=0),"",(D267-L267)/D267)</f>
        <v/>
      </c>
      <c r="P267" s="19">
        <f>IF(OR($B267="",N(D267)=0,N(L267)=0),"",D267/L267)</f>
        <v/>
      </c>
      <c r="Q267" s="20">
        <f>IF($B267="","",SUMPRODUCT(MAX(('Movimentações'!$C$6:$C$3005=$B267)*('Movimentações'!$B$6:$B$3005="Venda")*'Movimentações'!$A$6:$A$3005)))</f>
        <v/>
      </c>
      <c r="R267" s="21">
        <f>IF($B267="","",IF(COUNTIF($B$6:$B$505,$B267)&gt;1,"Nome repetido",IF(K267&lt;=0,"Sem estoque",IF(K267&lt;=N(E267),"Repor",IF(TODAY()-MAX(Q267,SUMPRODUCT(MAX(('Movimentações'!$C$6:$C$3005=$B267)*('Movimentações'!$B$6:$B$3005="Compra")*'Movimentações'!$A$6:$A$3005)),'Comece aqui'!$C$6)&gt;60,"Parado","OK")))))</f>
        <v/>
      </c>
      <c r="S267" s="17">
        <f>IF($B267="","",SUMIFS('Movimentações'!$I$6:$I$3005,'Movimentações'!$C$6:$C$3005,$B267,'Movimentações'!$B$6:$B$3005,"Venda")-SUMIFS('Movimentações'!$I$6:$I$3005,'Movimentações'!$C$6:$C$3005,$B267,'Movimentações'!$B$6:$B$3005,"Devolução de venda"))</f>
        <v/>
      </c>
      <c r="T267" s="17">
        <f>IF($B267="","",SUMIFS('Movimentações'!$K$6:$K$3005,'Movimentações'!$C$6:$C$3005,$B267))</f>
        <v/>
      </c>
      <c r="U267" s="21">
        <f>IF(OR($B267="",N(S267)&lt;=0),"",IF(SUMIF($S$6:$S$505,"&gt;"&amp;S267)/SUM($S$6:$S$505)&lt;0.8,"A",IF(SUMIF($S$6:$S$505,"&gt;"&amp;S267)/SUM($S$6:$S$505)&lt;0.95,"B","C")))</f>
        <v/>
      </c>
    </row>
    <row r="268">
      <c r="A268" s="14" t="n"/>
      <c r="B268" s="14" t="n"/>
      <c r="C268" s="14" t="n"/>
      <c r="D268" s="15" t="n"/>
      <c r="E268" s="14" t="n"/>
      <c r="F268" s="14" t="n"/>
      <c r="G268" s="15" t="n"/>
      <c r="H268" s="16">
        <f>IF($B268="","",SUMIFS('Movimentações'!$D$6:$D$3005,'Movimentações'!$C$6:$C$3005,$B268,'Movimentações'!$B$6:$B$3005,"Compra"))</f>
        <v/>
      </c>
      <c r="I268" s="16">
        <f>IF($B268="","",SUMIFS('Movimentações'!$D$6:$D$3005,'Movimentações'!$C$6:$C$3005,$B268,'Movimentações'!$B$6:$B$3005,"Venda")-SUMIFS('Movimentações'!$D$6:$D$3005,'Movimentações'!$C$6:$C$3005,$B268,'Movimentações'!$B$6:$B$3005,"Devolução de venda"))</f>
        <v/>
      </c>
      <c r="J268" s="16">
        <f>IF($B268="","",SUMIFS('Movimentações'!$D$6:$D$3005,'Movimentações'!$C$6:$C$3005,$B268,'Movimentações'!$B$6:$B$3005,"Ajuste para mais")-SUMIFS('Movimentações'!$D$6:$D$3005,'Movimentações'!$C$6:$C$3005,$B268,'Movimentações'!$B$6:$B$3005,"Ajuste para menos"))</f>
        <v/>
      </c>
      <c r="K268" s="16">
        <f>IF($B268="","",N(F268)+H268-I268+J268)</f>
        <v/>
      </c>
      <c r="L268" s="17">
        <f>IF($B268="","",IF(N(F268)+H268=0,0,(N(F268)*N(G268)+SUMIFS('Movimentações'!$I$6:$I$3005,'Movimentações'!$C$6:$C$3005,$B268,'Movimentações'!$B$6:$B$3005,"Compra"))/(N(F268)+H268)))</f>
        <v/>
      </c>
      <c r="M268" s="17">
        <f>IF($B268="","",MAX(K268,0)*L268)</f>
        <v/>
      </c>
      <c r="N268" s="17">
        <f>IF(OR($B268="",N(D268)=0),"",D268-L268)</f>
        <v/>
      </c>
      <c r="O268" s="18">
        <f>IF(OR($B268="",N(D268)=0),"",(D268-L268)/D268)</f>
        <v/>
      </c>
      <c r="P268" s="19">
        <f>IF(OR($B268="",N(D268)=0,N(L268)=0),"",D268/L268)</f>
        <v/>
      </c>
      <c r="Q268" s="20">
        <f>IF($B268="","",SUMPRODUCT(MAX(('Movimentações'!$C$6:$C$3005=$B268)*('Movimentações'!$B$6:$B$3005="Venda")*'Movimentações'!$A$6:$A$3005)))</f>
        <v/>
      </c>
      <c r="R268" s="21">
        <f>IF($B268="","",IF(COUNTIF($B$6:$B$505,$B268)&gt;1,"Nome repetido",IF(K268&lt;=0,"Sem estoque",IF(K268&lt;=N(E268),"Repor",IF(TODAY()-MAX(Q268,SUMPRODUCT(MAX(('Movimentações'!$C$6:$C$3005=$B268)*('Movimentações'!$B$6:$B$3005="Compra")*'Movimentações'!$A$6:$A$3005)),'Comece aqui'!$C$6)&gt;60,"Parado","OK")))))</f>
        <v/>
      </c>
      <c r="S268" s="17">
        <f>IF($B268="","",SUMIFS('Movimentações'!$I$6:$I$3005,'Movimentações'!$C$6:$C$3005,$B268,'Movimentações'!$B$6:$B$3005,"Venda")-SUMIFS('Movimentações'!$I$6:$I$3005,'Movimentações'!$C$6:$C$3005,$B268,'Movimentações'!$B$6:$B$3005,"Devolução de venda"))</f>
        <v/>
      </c>
      <c r="T268" s="17">
        <f>IF($B268="","",SUMIFS('Movimentações'!$K$6:$K$3005,'Movimentações'!$C$6:$C$3005,$B268))</f>
        <v/>
      </c>
      <c r="U268" s="21">
        <f>IF(OR($B268="",N(S268)&lt;=0),"",IF(SUMIF($S$6:$S$505,"&gt;"&amp;S268)/SUM($S$6:$S$505)&lt;0.8,"A",IF(SUMIF($S$6:$S$505,"&gt;"&amp;S268)/SUM($S$6:$S$505)&lt;0.95,"B","C")))</f>
        <v/>
      </c>
    </row>
    <row r="269">
      <c r="A269" s="14" t="n"/>
      <c r="B269" s="14" t="n"/>
      <c r="C269" s="14" t="n"/>
      <c r="D269" s="15" t="n"/>
      <c r="E269" s="14" t="n"/>
      <c r="F269" s="14" t="n"/>
      <c r="G269" s="15" t="n"/>
      <c r="H269" s="16">
        <f>IF($B269="","",SUMIFS('Movimentações'!$D$6:$D$3005,'Movimentações'!$C$6:$C$3005,$B269,'Movimentações'!$B$6:$B$3005,"Compra"))</f>
        <v/>
      </c>
      <c r="I269" s="16">
        <f>IF($B269="","",SUMIFS('Movimentações'!$D$6:$D$3005,'Movimentações'!$C$6:$C$3005,$B269,'Movimentações'!$B$6:$B$3005,"Venda")-SUMIFS('Movimentações'!$D$6:$D$3005,'Movimentações'!$C$6:$C$3005,$B269,'Movimentações'!$B$6:$B$3005,"Devolução de venda"))</f>
        <v/>
      </c>
      <c r="J269" s="16">
        <f>IF($B269="","",SUMIFS('Movimentações'!$D$6:$D$3005,'Movimentações'!$C$6:$C$3005,$B269,'Movimentações'!$B$6:$B$3005,"Ajuste para mais")-SUMIFS('Movimentações'!$D$6:$D$3005,'Movimentações'!$C$6:$C$3005,$B269,'Movimentações'!$B$6:$B$3005,"Ajuste para menos"))</f>
        <v/>
      </c>
      <c r="K269" s="16">
        <f>IF($B269="","",N(F269)+H269-I269+J269)</f>
        <v/>
      </c>
      <c r="L269" s="17">
        <f>IF($B269="","",IF(N(F269)+H269=0,0,(N(F269)*N(G269)+SUMIFS('Movimentações'!$I$6:$I$3005,'Movimentações'!$C$6:$C$3005,$B269,'Movimentações'!$B$6:$B$3005,"Compra"))/(N(F269)+H269)))</f>
        <v/>
      </c>
      <c r="M269" s="17">
        <f>IF($B269="","",MAX(K269,0)*L269)</f>
        <v/>
      </c>
      <c r="N269" s="17">
        <f>IF(OR($B269="",N(D269)=0),"",D269-L269)</f>
        <v/>
      </c>
      <c r="O269" s="18">
        <f>IF(OR($B269="",N(D269)=0),"",(D269-L269)/D269)</f>
        <v/>
      </c>
      <c r="P269" s="19">
        <f>IF(OR($B269="",N(D269)=0,N(L269)=0),"",D269/L269)</f>
        <v/>
      </c>
      <c r="Q269" s="20">
        <f>IF($B269="","",SUMPRODUCT(MAX(('Movimentações'!$C$6:$C$3005=$B269)*('Movimentações'!$B$6:$B$3005="Venda")*'Movimentações'!$A$6:$A$3005)))</f>
        <v/>
      </c>
      <c r="R269" s="21">
        <f>IF($B269="","",IF(COUNTIF($B$6:$B$505,$B269)&gt;1,"Nome repetido",IF(K269&lt;=0,"Sem estoque",IF(K269&lt;=N(E269),"Repor",IF(TODAY()-MAX(Q269,SUMPRODUCT(MAX(('Movimentações'!$C$6:$C$3005=$B269)*('Movimentações'!$B$6:$B$3005="Compra")*'Movimentações'!$A$6:$A$3005)),'Comece aqui'!$C$6)&gt;60,"Parado","OK")))))</f>
        <v/>
      </c>
      <c r="S269" s="17">
        <f>IF($B269="","",SUMIFS('Movimentações'!$I$6:$I$3005,'Movimentações'!$C$6:$C$3005,$B269,'Movimentações'!$B$6:$B$3005,"Venda")-SUMIFS('Movimentações'!$I$6:$I$3005,'Movimentações'!$C$6:$C$3005,$B269,'Movimentações'!$B$6:$B$3005,"Devolução de venda"))</f>
        <v/>
      </c>
      <c r="T269" s="17">
        <f>IF($B269="","",SUMIFS('Movimentações'!$K$6:$K$3005,'Movimentações'!$C$6:$C$3005,$B269))</f>
        <v/>
      </c>
      <c r="U269" s="21">
        <f>IF(OR($B269="",N(S269)&lt;=0),"",IF(SUMIF($S$6:$S$505,"&gt;"&amp;S269)/SUM($S$6:$S$505)&lt;0.8,"A",IF(SUMIF($S$6:$S$505,"&gt;"&amp;S269)/SUM($S$6:$S$505)&lt;0.95,"B","C")))</f>
        <v/>
      </c>
    </row>
    <row r="270">
      <c r="A270" s="14" t="n"/>
      <c r="B270" s="14" t="n"/>
      <c r="C270" s="14" t="n"/>
      <c r="D270" s="15" t="n"/>
      <c r="E270" s="14" t="n"/>
      <c r="F270" s="14" t="n"/>
      <c r="G270" s="15" t="n"/>
      <c r="H270" s="16">
        <f>IF($B270="","",SUMIFS('Movimentações'!$D$6:$D$3005,'Movimentações'!$C$6:$C$3005,$B270,'Movimentações'!$B$6:$B$3005,"Compra"))</f>
        <v/>
      </c>
      <c r="I270" s="16">
        <f>IF($B270="","",SUMIFS('Movimentações'!$D$6:$D$3005,'Movimentações'!$C$6:$C$3005,$B270,'Movimentações'!$B$6:$B$3005,"Venda")-SUMIFS('Movimentações'!$D$6:$D$3005,'Movimentações'!$C$6:$C$3005,$B270,'Movimentações'!$B$6:$B$3005,"Devolução de venda"))</f>
        <v/>
      </c>
      <c r="J270" s="16">
        <f>IF($B270="","",SUMIFS('Movimentações'!$D$6:$D$3005,'Movimentações'!$C$6:$C$3005,$B270,'Movimentações'!$B$6:$B$3005,"Ajuste para mais")-SUMIFS('Movimentações'!$D$6:$D$3005,'Movimentações'!$C$6:$C$3005,$B270,'Movimentações'!$B$6:$B$3005,"Ajuste para menos"))</f>
        <v/>
      </c>
      <c r="K270" s="16">
        <f>IF($B270="","",N(F270)+H270-I270+J270)</f>
        <v/>
      </c>
      <c r="L270" s="17">
        <f>IF($B270="","",IF(N(F270)+H270=0,0,(N(F270)*N(G270)+SUMIFS('Movimentações'!$I$6:$I$3005,'Movimentações'!$C$6:$C$3005,$B270,'Movimentações'!$B$6:$B$3005,"Compra"))/(N(F270)+H270)))</f>
        <v/>
      </c>
      <c r="M270" s="17">
        <f>IF($B270="","",MAX(K270,0)*L270)</f>
        <v/>
      </c>
      <c r="N270" s="17">
        <f>IF(OR($B270="",N(D270)=0),"",D270-L270)</f>
        <v/>
      </c>
      <c r="O270" s="18">
        <f>IF(OR($B270="",N(D270)=0),"",(D270-L270)/D270)</f>
        <v/>
      </c>
      <c r="P270" s="19">
        <f>IF(OR($B270="",N(D270)=0,N(L270)=0),"",D270/L270)</f>
        <v/>
      </c>
      <c r="Q270" s="20">
        <f>IF($B270="","",SUMPRODUCT(MAX(('Movimentações'!$C$6:$C$3005=$B270)*('Movimentações'!$B$6:$B$3005="Venda")*'Movimentações'!$A$6:$A$3005)))</f>
        <v/>
      </c>
      <c r="R270" s="21">
        <f>IF($B270="","",IF(COUNTIF($B$6:$B$505,$B270)&gt;1,"Nome repetido",IF(K270&lt;=0,"Sem estoque",IF(K270&lt;=N(E270),"Repor",IF(TODAY()-MAX(Q270,SUMPRODUCT(MAX(('Movimentações'!$C$6:$C$3005=$B270)*('Movimentações'!$B$6:$B$3005="Compra")*'Movimentações'!$A$6:$A$3005)),'Comece aqui'!$C$6)&gt;60,"Parado","OK")))))</f>
        <v/>
      </c>
      <c r="S270" s="17">
        <f>IF($B270="","",SUMIFS('Movimentações'!$I$6:$I$3005,'Movimentações'!$C$6:$C$3005,$B270,'Movimentações'!$B$6:$B$3005,"Venda")-SUMIFS('Movimentações'!$I$6:$I$3005,'Movimentações'!$C$6:$C$3005,$B270,'Movimentações'!$B$6:$B$3005,"Devolução de venda"))</f>
        <v/>
      </c>
      <c r="T270" s="17">
        <f>IF($B270="","",SUMIFS('Movimentações'!$K$6:$K$3005,'Movimentações'!$C$6:$C$3005,$B270))</f>
        <v/>
      </c>
      <c r="U270" s="21">
        <f>IF(OR($B270="",N(S270)&lt;=0),"",IF(SUMIF($S$6:$S$505,"&gt;"&amp;S270)/SUM($S$6:$S$505)&lt;0.8,"A",IF(SUMIF($S$6:$S$505,"&gt;"&amp;S270)/SUM($S$6:$S$505)&lt;0.95,"B","C")))</f>
        <v/>
      </c>
    </row>
    <row r="271">
      <c r="A271" s="14" t="n"/>
      <c r="B271" s="14" t="n"/>
      <c r="C271" s="14" t="n"/>
      <c r="D271" s="15" t="n"/>
      <c r="E271" s="14" t="n"/>
      <c r="F271" s="14" t="n"/>
      <c r="G271" s="15" t="n"/>
      <c r="H271" s="16">
        <f>IF($B271="","",SUMIFS('Movimentações'!$D$6:$D$3005,'Movimentações'!$C$6:$C$3005,$B271,'Movimentações'!$B$6:$B$3005,"Compra"))</f>
        <v/>
      </c>
      <c r="I271" s="16">
        <f>IF($B271="","",SUMIFS('Movimentações'!$D$6:$D$3005,'Movimentações'!$C$6:$C$3005,$B271,'Movimentações'!$B$6:$B$3005,"Venda")-SUMIFS('Movimentações'!$D$6:$D$3005,'Movimentações'!$C$6:$C$3005,$B271,'Movimentações'!$B$6:$B$3005,"Devolução de venda"))</f>
        <v/>
      </c>
      <c r="J271" s="16">
        <f>IF($B271="","",SUMIFS('Movimentações'!$D$6:$D$3005,'Movimentações'!$C$6:$C$3005,$B271,'Movimentações'!$B$6:$B$3005,"Ajuste para mais")-SUMIFS('Movimentações'!$D$6:$D$3005,'Movimentações'!$C$6:$C$3005,$B271,'Movimentações'!$B$6:$B$3005,"Ajuste para menos"))</f>
        <v/>
      </c>
      <c r="K271" s="16">
        <f>IF($B271="","",N(F271)+H271-I271+J271)</f>
        <v/>
      </c>
      <c r="L271" s="17">
        <f>IF($B271="","",IF(N(F271)+H271=0,0,(N(F271)*N(G271)+SUMIFS('Movimentações'!$I$6:$I$3005,'Movimentações'!$C$6:$C$3005,$B271,'Movimentações'!$B$6:$B$3005,"Compra"))/(N(F271)+H271)))</f>
        <v/>
      </c>
      <c r="M271" s="17">
        <f>IF($B271="","",MAX(K271,0)*L271)</f>
        <v/>
      </c>
      <c r="N271" s="17">
        <f>IF(OR($B271="",N(D271)=0),"",D271-L271)</f>
        <v/>
      </c>
      <c r="O271" s="18">
        <f>IF(OR($B271="",N(D271)=0),"",(D271-L271)/D271)</f>
        <v/>
      </c>
      <c r="P271" s="19">
        <f>IF(OR($B271="",N(D271)=0,N(L271)=0),"",D271/L271)</f>
        <v/>
      </c>
      <c r="Q271" s="20">
        <f>IF($B271="","",SUMPRODUCT(MAX(('Movimentações'!$C$6:$C$3005=$B271)*('Movimentações'!$B$6:$B$3005="Venda")*'Movimentações'!$A$6:$A$3005)))</f>
        <v/>
      </c>
      <c r="R271" s="21">
        <f>IF($B271="","",IF(COUNTIF($B$6:$B$505,$B271)&gt;1,"Nome repetido",IF(K271&lt;=0,"Sem estoque",IF(K271&lt;=N(E271),"Repor",IF(TODAY()-MAX(Q271,SUMPRODUCT(MAX(('Movimentações'!$C$6:$C$3005=$B271)*('Movimentações'!$B$6:$B$3005="Compra")*'Movimentações'!$A$6:$A$3005)),'Comece aqui'!$C$6)&gt;60,"Parado","OK")))))</f>
        <v/>
      </c>
      <c r="S271" s="17">
        <f>IF($B271="","",SUMIFS('Movimentações'!$I$6:$I$3005,'Movimentações'!$C$6:$C$3005,$B271,'Movimentações'!$B$6:$B$3005,"Venda")-SUMIFS('Movimentações'!$I$6:$I$3005,'Movimentações'!$C$6:$C$3005,$B271,'Movimentações'!$B$6:$B$3005,"Devolução de venda"))</f>
        <v/>
      </c>
      <c r="T271" s="17">
        <f>IF($B271="","",SUMIFS('Movimentações'!$K$6:$K$3005,'Movimentações'!$C$6:$C$3005,$B271))</f>
        <v/>
      </c>
      <c r="U271" s="21">
        <f>IF(OR($B271="",N(S271)&lt;=0),"",IF(SUMIF($S$6:$S$505,"&gt;"&amp;S271)/SUM($S$6:$S$505)&lt;0.8,"A",IF(SUMIF($S$6:$S$505,"&gt;"&amp;S271)/SUM($S$6:$S$505)&lt;0.95,"B","C")))</f>
        <v/>
      </c>
    </row>
    <row r="272">
      <c r="A272" s="14" t="n"/>
      <c r="B272" s="14" t="n"/>
      <c r="C272" s="14" t="n"/>
      <c r="D272" s="15" t="n"/>
      <c r="E272" s="14" t="n"/>
      <c r="F272" s="14" t="n"/>
      <c r="G272" s="15" t="n"/>
      <c r="H272" s="16">
        <f>IF($B272="","",SUMIFS('Movimentações'!$D$6:$D$3005,'Movimentações'!$C$6:$C$3005,$B272,'Movimentações'!$B$6:$B$3005,"Compra"))</f>
        <v/>
      </c>
      <c r="I272" s="16">
        <f>IF($B272="","",SUMIFS('Movimentações'!$D$6:$D$3005,'Movimentações'!$C$6:$C$3005,$B272,'Movimentações'!$B$6:$B$3005,"Venda")-SUMIFS('Movimentações'!$D$6:$D$3005,'Movimentações'!$C$6:$C$3005,$B272,'Movimentações'!$B$6:$B$3005,"Devolução de venda"))</f>
        <v/>
      </c>
      <c r="J272" s="16">
        <f>IF($B272="","",SUMIFS('Movimentações'!$D$6:$D$3005,'Movimentações'!$C$6:$C$3005,$B272,'Movimentações'!$B$6:$B$3005,"Ajuste para mais")-SUMIFS('Movimentações'!$D$6:$D$3005,'Movimentações'!$C$6:$C$3005,$B272,'Movimentações'!$B$6:$B$3005,"Ajuste para menos"))</f>
        <v/>
      </c>
      <c r="K272" s="16">
        <f>IF($B272="","",N(F272)+H272-I272+J272)</f>
        <v/>
      </c>
      <c r="L272" s="17">
        <f>IF($B272="","",IF(N(F272)+H272=0,0,(N(F272)*N(G272)+SUMIFS('Movimentações'!$I$6:$I$3005,'Movimentações'!$C$6:$C$3005,$B272,'Movimentações'!$B$6:$B$3005,"Compra"))/(N(F272)+H272)))</f>
        <v/>
      </c>
      <c r="M272" s="17">
        <f>IF($B272="","",MAX(K272,0)*L272)</f>
        <v/>
      </c>
      <c r="N272" s="17">
        <f>IF(OR($B272="",N(D272)=0),"",D272-L272)</f>
        <v/>
      </c>
      <c r="O272" s="18">
        <f>IF(OR($B272="",N(D272)=0),"",(D272-L272)/D272)</f>
        <v/>
      </c>
      <c r="P272" s="19">
        <f>IF(OR($B272="",N(D272)=0,N(L272)=0),"",D272/L272)</f>
        <v/>
      </c>
      <c r="Q272" s="20">
        <f>IF($B272="","",SUMPRODUCT(MAX(('Movimentações'!$C$6:$C$3005=$B272)*('Movimentações'!$B$6:$B$3005="Venda")*'Movimentações'!$A$6:$A$3005)))</f>
        <v/>
      </c>
      <c r="R272" s="21">
        <f>IF($B272="","",IF(COUNTIF($B$6:$B$505,$B272)&gt;1,"Nome repetido",IF(K272&lt;=0,"Sem estoque",IF(K272&lt;=N(E272),"Repor",IF(TODAY()-MAX(Q272,SUMPRODUCT(MAX(('Movimentações'!$C$6:$C$3005=$B272)*('Movimentações'!$B$6:$B$3005="Compra")*'Movimentações'!$A$6:$A$3005)),'Comece aqui'!$C$6)&gt;60,"Parado","OK")))))</f>
        <v/>
      </c>
      <c r="S272" s="17">
        <f>IF($B272="","",SUMIFS('Movimentações'!$I$6:$I$3005,'Movimentações'!$C$6:$C$3005,$B272,'Movimentações'!$B$6:$B$3005,"Venda")-SUMIFS('Movimentações'!$I$6:$I$3005,'Movimentações'!$C$6:$C$3005,$B272,'Movimentações'!$B$6:$B$3005,"Devolução de venda"))</f>
        <v/>
      </c>
      <c r="T272" s="17">
        <f>IF($B272="","",SUMIFS('Movimentações'!$K$6:$K$3005,'Movimentações'!$C$6:$C$3005,$B272))</f>
        <v/>
      </c>
      <c r="U272" s="21">
        <f>IF(OR($B272="",N(S272)&lt;=0),"",IF(SUMIF($S$6:$S$505,"&gt;"&amp;S272)/SUM($S$6:$S$505)&lt;0.8,"A",IF(SUMIF($S$6:$S$505,"&gt;"&amp;S272)/SUM($S$6:$S$505)&lt;0.95,"B","C")))</f>
        <v/>
      </c>
    </row>
    <row r="273">
      <c r="A273" s="14" t="n"/>
      <c r="B273" s="14" t="n"/>
      <c r="C273" s="14" t="n"/>
      <c r="D273" s="15" t="n"/>
      <c r="E273" s="14" t="n"/>
      <c r="F273" s="14" t="n"/>
      <c r="G273" s="15" t="n"/>
      <c r="H273" s="16">
        <f>IF($B273="","",SUMIFS('Movimentações'!$D$6:$D$3005,'Movimentações'!$C$6:$C$3005,$B273,'Movimentações'!$B$6:$B$3005,"Compra"))</f>
        <v/>
      </c>
      <c r="I273" s="16">
        <f>IF($B273="","",SUMIFS('Movimentações'!$D$6:$D$3005,'Movimentações'!$C$6:$C$3005,$B273,'Movimentações'!$B$6:$B$3005,"Venda")-SUMIFS('Movimentações'!$D$6:$D$3005,'Movimentações'!$C$6:$C$3005,$B273,'Movimentações'!$B$6:$B$3005,"Devolução de venda"))</f>
        <v/>
      </c>
      <c r="J273" s="16">
        <f>IF($B273="","",SUMIFS('Movimentações'!$D$6:$D$3005,'Movimentações'!$C$6:$C$3005,$B273,'Movimentações'!$B$6:$B$3005,"Ajuste para mais")-SUMIFS('Movimentações'!$D$6:$D$3005,'Movimentações'!$C$6:$C$3005,$B273,'Movimentações'!$B$6:$B$3005,"Ajuste para menos"))</f>
        <v/>
      </c>
      <c r="K273" s="16">
        <f>IF($B273="","",N(F273)+H273-I273+J273)</f>
        <v/>
      </c>
      <c r="L273" s="17">
        <f>IF($B273="","",IF(N(F273)+H273=0,0,(N(F273)*N(G273)+SUMIFS('Movimentações'!$I$6:$I$3005,'Movimentações'!$C$6:$C$3005,$B273,'Movimentações'!$B$6:$B$3005,"Compra"))/(N(F273)+H273)))</f>
        <v/>
      </c>
      <c r="M273" s="17">
        <f>IF($B273="","",MAX(K273,0)*L273)</f>
        <v/>
      </c>
      <c r="N273" s="17">
        <f>IF(OR($B273="",N(D273)=0),"",D273-L273)</f>
        <v/>
      </c>
      <c r="O273" s="18">
        <f>IF(OR($B273="",N(D273)=0),"",(D273-L273)/D273)</f>
        <v/>
      </c>
      <c r="P273" s="19">
        <f>IF(OR($B273="",N(D273)=0,N(L273)=0),"",D273/L273)</f>
        <v/>
      </c>
      <c r="Q273" s="20">
        <f>IF($B273="","",SUMPRODUCT(MAX(('Movimentações'!$C$6:$C$3005=$B273)*('Movimentações'!$B$6:$B$3005="Venda")*'Movimentações'!$A$6:$A$3005)))</f>
        <v/>
      </c>
      <c r="R273" s="21">
        <f>IF($B273="","",IF(COUNTIF($B$6:$B$505,$B273)&gt;1,"Nome repetido",IF(K273&lt;=0,"Sem estoque",IF(K273&lt;=N(E273),"Repor",IF(TODAY()-MAX(Q273,SUMPRODUCT(MAX(('Movimentações'!$C$6:$C$3005=$B273)*('Movimentações'!$B$6:$B$3005="Compra")*'Movimentações'!$A$6:$A$3005)),'Comece aqui'!$C$6)&gt;60,"Parado","OK")))))</f>
        <v/>
      </c>
      <c r="S273" s="17">
        <f>IF($B273="","",SUMIFS('Movimentações'!$I$6:$I$3005,'Movimentações'!$C$6:$C$3005,$B273,'Movimentações'!$B$6:$B$3005,"Venda")-SUMIFS('Movimentações'!$I$6:$I$3005,'Movimentações'!$C$6:$C$3005,$B273,'Movimentações'!$B$6:$B$3005,"Devolução de venda"))</f>
        <v/>
      </c>
      <c r="T273" s="17">
        <f>IF($B273="","",SUMIFS('Movimentações'!$K$6:$K$3005,'Movimentações'!$C$6:$C$3005,$B273))</f>
        <v/>
      </c>
      <c r="U273" s="21">
        <f>IF(OR($B273="",N(S273)&lt;=0),"",IF(SUMIF($S$6:$S$505,"&gt;"&amp;S273)/SUM($S$6:$S$505)&lt;0.8,"A",IF(SUMIF($S$6:$S$505,"&gt;"&amp;S273)/SUM($S$6:$S$505)&lt;0.95,"B","C")))</f>
        <v/>
      </c>
    </row>
    <row r="274">
      <c r="A274" s="14" t="n"/>
      <c r="B274" s="14" t="n"/>
      <c r="C274" s="14" t="n"/>
      <c r="D274" s="15" t="n"/>
      <c r="E274" s="14" t="n"/>
      <c r="F274" s="14" t="n"/>
      <c r="G274" s="15" t="n"/>
      <c r="H274" s="16">
        <f>IF($B274="","",SUMIFS('Movimentações'!$D$6:$D$3005,'Movimentações'!$C$6:$C$3005,$B274,'Movimentações'!$B$6:$B$3005,"Compra"))</f>
        <v/>
      </c>
      <c r="I274" s="16">
        <f>IF($B274="","",SUMIFS('Movimentações'!$D$6:$D$3005,'Movimentações'!$C$6:$C$3005,$B274,'Movimentações'!$B$6:$B$3005,"Venda")-SUMIFS('Movimentações'!$D$6:$D$3005,'Movimentações'!$C$6:$C$3005,$B274,'Movimentações'!$B$6:$B$3005,"Devolução de venda"))</f>
        <v/>
      </c>
      <c r="J274" s="16">
        <f>IF($B274="","",SUMIFS('Movimentações'!$D$6:$D$3005,'Movimentações'!$C$6:$C$3005,$B274,'Movimentações'!$B$6:$B$3005,"Ajuste para mais")-SUMIFS('Movimentações'!$D$6:$D$3005,'Movimentações'!$C$6:$C$3005,$B274,'Movimentações'!$B$6:$B$3005,"Ajuste para menos"))</f>
        <v/>
      </c>
      <c r="K274" s="16">
        <f>IF($B274="","",N(F274)+H274-I274+J274)</f>
        <v/>
      </c>
      <c r="L274" s="17">
        <f>IF($B274="","",IF(N(F274)+H274=0,0,(N(F274)*N(G274)+SUMIFS('Movimentações'!$I$6:$I$3005,'Movimentações'!$C$6:$C$3005,$B274,'Movimentações'!$B$6:$B$3005,"Compra"))/(N(F274)+H274)))</f>
        <v/>
      </c>
      <c r="M274" s="17">
        <f>IF($B274="","",MAX(K274,0)*L274)</f>
        <v/>
      </c>
      <c r="N274" s="17">
        <f>IF(OR($B274="",N(D274)=0),"",D274-L274)</f>
        <v/>
      </c>
      <c r="O274" s="18">
        <f>IF(OR($B274="",N(D274)=0),"",(D274-L274)/D274)</f>
        <v/>
      </c>
      <c r="P274" s="19">
        <f>IF(OR($B274="",N(D274)=0,N(L274)=0),"",D274/L274)</f>
        <v/>
      </c>
      <c r="Q274" s="20">
        <f>IF($B274="","",SUMPRODUCT(MAX(('Movimentações'!$C$6:$C$3005=$B274)*('Movimentações'!$B$6:$B$3005="Venda")*'Movimentações'!$A$6:$A$3005)))</f>
        <v/>
      </c>
      <c r="R274" s="21">
        <f>IF($B274="","",IF(COUNTIF($B$6:$B$505,$B274)&gt;1,"Nome repetido",IF(K274&lt;=0,"Sem estoque",IF(K274&lt;=N(E274),"Repor",IF(TODAY()-MAX(Q274,SUMPRODUCT(MAX(('Movimentações'!$C$6:$C$3005=$B274)*('Movimentações'!$B$6:$B$3005="Compra")*'Movimentações'!$A$6:$A$3005)),'Comece aqui'!$C$6)&gt;60,"Parado","OK")))))</f>
        <v/>
      </c>
      <c r="S274" s="17">
        <f>IF($B274="","",SUMIFS('Movimentações'!$I$6:$I$3005,'Movimentações'!$C$6:$C$3005,$B274,'Movimentações'!$B$6:$B$3005,"Venda")-SUMIFS('Movimentações'!$I$6:$I$3005,'Movimentações'!$C$6:$C$3005,$B274,'Movimentações'!$B$6:$B$3005,"Devolução de venda"))</f>
        <v/>
      </c>
      <c r="T274" s="17">
        <f>IF($B274="","",SUMIFS('Movimentações'!$K$6:$K$3005,'Movimentações'!$C$6:$C$3005,$B274))</f>
        <v/>
      </c>
      <c r="U274" s="21">
        <f>IF(OR($B274="",N(S274)&lt;=0),"",IF(SUMIF($S$6:$S$505,"&gt;"&amp;S274)/SUM($S$6:$S$505)&lt;0.8,"A",IF(SUMIF($S$6:$S$505,"&gt;"&amp;S274)/SUM($S$6:$S$505)&lt;0.95,"B","C")))</f>
        <v/>
      </c>
    </row>
    <row r="275">
      <c r="A275" s="14" t="n"/>
      <c r="B275" s="14" t="n"/>
      <c r="C275" s="14" t="n"/>
      <c r="D275" s="15" t="n"/>
      <c r="E275" s="14" t="n"/>
      <c r="F275" s="14" t="n"/>
      <c r="G275" s="15" t="n"/>
      <c r="H275" s="16">
        <f>IF($B275="","",SUMIFS('Movimentações'!$D$6:$D$3005,'Movimentações'!$C$6:$C$3005,$B275,'Movimentações'!$B$6:$B$3005,"Compra"))</f>
        <v/>
      </c>
      <c r="I275" s="16">
        <f>IF($B275="","",SUMIFS('Movimentações'!$D$6:$D$3005,'Movimentações'!$C$6:$C$3005,$B275,'Movimentações'!$B$6:$B$3005,"Venda")-SUMIFS('Movimentações'!$D$6:$D$3005,'Movimentações'!$C$6:$C$3005,$B275,'Movimentações'!$B$6:$B$3005,"Devolução de venda"))</f>
        <v/>
      </c>
      <c r="J275" s="16">
        <f>IF($B275="","",SUMIFS('Movimentações'!$D$6:$D$3005,'Movimentações'!$C$6:$C$3005,$B275,'Movimentações'!$B$6:$B$3005,"Ajuste para mais")-SUMIFS('Movimentações'!$D$6:$D$3005,'Movimentações'!$C$6:$C$3005,$B275,'Movimentações'!$B$6:$B$3005,"Ajuste para menos"))</f>
        <v/>
      </c>
      <c r="K275" s="16">
        <f>IF($B275="","",N(F275)+H275-I275+J275)</f>
        <v/>
      </c>
      <c r="L275" s="17">
        <f>IF($B275="","",IF(N(F275)+H275=0,0,(N(F275)*N(G275)+SUMIFS('Movimentações'!$I$6:$I$3005,'Movimentações'!$C$6:$C$3005,$B275,'Movimentações'!$B$6:$B$3005,"Compra"))/(N(F275)+H275)))</f>
        <v/>
      </c>
      <c r="M275" s="17">
        <f>IF($B275="","",MAX(K275,0)*L275)</f>
        <v/>
      </c>
      <c r="N275" s="17">
        <f>IF(OR($B275="",N(D275)=0),"",D275-L275)</f>
        <v/>
      </c>
      <c r="O275" s="18">
        <f>IF(OR($B275="",N(D275)=0),"",(D275-L275)/D275)</f>
        <v/>
      </c>
      <c r="P275" s="19">
        <f>IF(OR($B275="",N(D275)=0,N(L275)=0),"",D275/L275)</f>
        <v/>
      </c>
      <c r="Q275" s="20">
        <f>IF($B275="","",SUMPRODUCT(MAX(('Movimentações'!$C$6:$C$3005=$B275)*('Movimentações'!$B$6:$B$3005="Venda")*'Movimentações'!$A$6:$A$3005)))</f>
        <v/>
      </c>
      <c r="R275" s="21">
        <f>IF($B275="","",IF(COUNTIF($B$6:$B$505,$B275)&gt;1,"Nome repetido",IF(K275&lt;=0,"Sem estoque",IF(K275&lt;=N(E275),"Repor",IF(TODAY()-MAX(Q275,SUMPRODUCT(MAX(('Movimentações'!$C$6:$C$3005=$B275)*('Movimentações'!$B$6:$B$3005="Compra")*'Movimentações'!$A$6:$A$3005)),'Comece aqui'!$C$6)&gt;60,"Parado","OK")))))</f>
        <v/>
      </c>
      <c r="S275" s="17">
        <f>IF($B275="","",SUMIFS('Movimentações'!$I$6:$I$3005,'Movimentações'!$C$6:$C$3005,$B275,'Movimentações'!$B$6:$B$3005,"Venda")-SUMIFS('Movimentações'!$I$6:$I$3005,'Movimentações'!$C$6:$C$3005,$B275,'Movimentações'!$B$6:$B$3005,"Devolução de venda"))</f>
        <v/>
      </c>
      <c r="T275" s="17">
        <f>IF($B275="","",SUMIFS('Movimentações'!$K$6:$K$3005,'Movimentações'!$C$6:$C$3005,$B275))</f>
        <v/>
      </c>
      <c r="U275" s="21">
        <f>IF(OR($B275="",N(S275)&lt;=0),"",IF(SUMIF($S$6:$S$505,"&gt;"&amp;S275)/SUM($S$6:$S$505)&lt;0.8,"A",IF(SUMIF($S$6:$S$505,"&gt;"&amp;S275)/SUM($S$6:$S$505)&lt;0.95,"B","C")))</f>
        <v/>
      </c>
    </row>
    <row r="276">
      <c r="A276" s="14" t="n"/>
      <c r="B276" s="14" t="n"/>
      <c r="C276" s="14" t="n"/>
      <c r="D276" s="15" t="n"/>
      <c r="E276" s="14" t="n"/>
      <c r="F276" s="14" t="n"/>
      <c r="G276" s="15" t="n"/>
      <c r="H276" s="16">
        <f>IF($B276="","",SUMIFS('Movimentações'!$D$6:$D$3005,'Movimentações'!$C$6:$C$3005,$B276,'Movimentações'!$B$6:$B$3005,"Compra"))</f>
        <v/>
      </c>
      <c r="I276" s="16">
        <f>IF($B276="","",SUMIFS('Movimentações'!$D$6:$D$3005,'Movimentações'!$C$6:$C$3005,$B276,'Movimentações'!$B$6:$B$3005,"Venda")-SUMIFS('Movimentações'!$D$6:$D$3005,'Movimentações'!$C$6:$C$3005,$B276,'Movimentações'!$B$6:$B$3005,"Devolução de venda"))</f>
        <v/>
      </c>
      <c r="J276" s="16">
        <f>IF($B276="","",SUMIFS('Movimentações'!$D$6:$D$3005,'Movimentações'!$C$6:$C$3005,$B276,'Movimentações'!$B$6:$B$3005,"Ajuste para mais")-SUMIFS('Movimentações'!$D$6:$D$3005,'Movimentações'!$C$6:$C$3005,$B276,'Movimentações'!$B$6:$B$3005,"Ajuste para menos"))</f>
        <v/>
      </c>
      <c r="K276" s="16">
        <f>IF($B276="","",N(F276)+H276-I276+J276)</f>
        <v/>
      </c>
      <c r="L276" s="17">
        <f>IF($B276="","",IF(N(F276)+H276=0,0,(N(F276)*N(G276)+SUMIFS('Movimentações'!$I$6:$I$3005,'Movimentações'!$C$6:$C$3005,$B276,'Movimentações'!$B$6:$B$3005,"Compra"))/(N(F276)+H276)))</f>
        <v/>
      </c>
      <c r="M276" s="17">
        <f>IF($B276="","",MAX(K276,0)*L276)</f>
        <v/>
      </c>
      <c r="N276" s="17">
        <f>IF(OR($B276="",N(D276)=0),"",D276-L276)</f>
        <v/>
      </c>
      <c r="O276" s="18">
        <f>IF(OR($B276="",N(D276)=0),"",(D276-L276)/D276)</f>
        <v/>
      </c>
      <c r="P276" s="19">
        <f>IF(OR($B276="",N(D276)=0,N(L276)=0),"",D276/L276)</f>
        <v/>
      </c>
      <c r="Q276" s="20">
        <f>IF($B276="","",SUMPRODUCT(MAX(('Movimentações'!$C$6:$C$3005=$B276)*('Movimentações'!$B$6:$B$3005="Venda")*'Movimentações'!$A$6:$A$3005)))</f>
        <v/>
      </c>
      <c r="R276" s="21">
        <f>IF($B276="","",IF(COUNTIF($B$6:$B$505,$B276)&gt;1,"Nome repetido",IF(K276&lt;=0,"Sem estoque",IF(K276&lt;=N(E276),"Repor",IF(TODAY()-MAX(Q276,SUMPRODUCT(MAX(('Movimentações'!$C$6:$C$3005=$B276)*('Movimentações'!$B$6:$B$3005="Compra")*'Movimentações'!$A$6:$A$3005)),'Comece aqui'!$C$6)&gt;60,"Parado","OK")))))</f>
        <v/>
      </c>
      <c r="S276" s="17">
        <f>IF($B276="","",SUMIFS('Movimentações'!$I$6:$I$3005,'Movimentações'!$C$6:$C$3005,$B276,'Movimentações'!$B$6:$B$3005,"Venda")-SUMIFS('Movimentações'!$I$6:$I$3005,'Movimentações'!$C$6:$C$3005,$B276,'Movimentações'!$B$6:$B$3005,"Devolução de venda"))</f>
        <v/>
      </c>
      <c r="T276" s="17">
        <f>IF($B276="","",SUMIFS('Movimentações'!$K$6:$K$3005,'Movimentações'!$C$6:$C$3005,$B276))</f>
        <v/>
      </c>
      <c r="U276" s="21">
        <f>IF(OR($B276="",N(S276)&lt;=0),"",IF(SUMIF($S$6:$S$505,"&gt;"&amp;S276)/SUM($S$6:$S$505)&lt;0.8,"A",IF(SUMIF($S$6:$S$505,"&gt;"&amp;S276)/SUM($S$6:$S$505)&lt;0.95,"B","C")))</f>
        <v/>
      </c>
    </row>
    <row r="277">
      <c r="A277" s="14" t="n"/>
      <c r="B277" s="14" t="n"/>
      <c r="C277" s="14" t="n"/>
      <c r="D277" s="15" t="n"/>
      <c r="E277" s="14" t="n"/>
      <c r="F277" s="14" t="n"/>
      <c r="G277" s="15" t="n"/>
      <c r="H277" s="16">
        <f>IF($B277="","",SUMIFS('Movimentações'!$D$6:$D$3005,'Movimentações'!$C$6:$C$3005,$B277,'Movimentações'!$B$6:$B$3005,"Compra"))</f>
        <v/>
      </c>
      <c r="I277" s="16">
        <f>IF($B277="","",SUMIFS('Movimentações'!$D$6:$D$3005,'Movimentações'!$C$6:$C$3005,$B277,'Movimentações'!$B$6:$B$3005,"Venda")-SUMIFS('Movimentações'!$D$6:$D$3005,'Movimentações'!$C$6:$C$3005,$B277,'Movimentações'!$B$6:$B$3005,"Devolução de venda"))</f>
        <v/>
      </c>
      <c r="J277" s="16">
        <f>IF($B277="","",SUMIFS('Movimentações'!$D$6:$D$3005,'Movimentações'!$C$6:$C$3005,$B277,'Movimentações'!$B$6:$B$3005,"Ajuste para mais")-SUMIFS('Movimentações'!$D$6:$D$3005,'Movimentações'!$C$6:$C$3005,$B277,'Movimentações'!$B$6:$B$3005,"Ajuste para menos"))</f>
        <v/>
      </c>
      <c r="K277" s="16">
        <f>IF($B277="","",N(F277)+H277-I277+J277)</f>
        <v/>
      </c>
      <c r="L277" s="17">
        <f>IF($B277="","",IF(N(F277)+H277=0,0,(N(F277)*N(G277)+SUMIFS('Movimentações'!$I$6:$I$3005,'Movimentações'!$C$6:$C$3005,$B277,'Movimentações'!$B$6:$B$3005,"Compra"))/(N(F277)+H277)))</f>
        <v/>
      </c>
      <c r="M277" s="17">
        <f>IF($B277="","",MAX(K277,0)*L277)</f>
        <v/>
      </c>
      <c r="N277" s="17">
        <f>IF(OR($B277="",N(D277)=0),"",D277-L277)</f>
        <v/>
      </c>
      <c r="O277" s="18">
        <f>IF(OR($B277="",N(D277)=0),"",(D277-L277)/D277)</f>
        <v/>
      </c>
      <c r="P277" s="19">
        <f>IF(OR($B277="",N(D277)=0,N(L277)=0),"",D277/L277)</f>
        <v/>
      </c>
      <c r="Q277" s="20">
        <f>IF($B277="","",SUMPRODUCT(MAX(('Movimentações'!$C$6:$C$3005=$B277)*('Movimentações'!$B$6:$B$3005="Venda")*'Movimentações'!$A$6:$A$3005)))</f>
        <v/>
      </c>
      <c r="R277" s="21">
        <f>IF($B277="","",IF(COUNTIF($B$6:$B$505,$B277)&gt;1,"Nome repetido",IF(K277&lt;=0,"Sem estoque",IF(K277&lt;=N(E277),"Repor",IF(TODAY()-MAX(Q277,SUMPRODUCT(MAX(('Movimentações'!$C$6:$C$3005=$B277)*('Movimentações'!$B$6:$B$3005="Compra")*'Movimentações'!$A$6:$A$3005)),'Comece aqui'!$C$6)&gt;60,"Parado","OK")))))</f>
        <v/>
      </c>
      <c r="S277" s="17">
        <f>IF($B277="","",SUMIFS('Movimentações'!$I$6:$I$3005,'Movimentações'!$C$6:$C$3005,$B277,'Movimentações'!$B$6:$B$3005,"Venda")-SUMIFS('Movimentações'!$I$6:$I$3005,'Movimentações'!$C$6:$C$3005,$B277,'Movimentações'!$B$6:$B$3005,"Devolução de venda"))</f>
        <v/>
      </c>
      <c r="T277" s="17">
        <f>IF($B277="","",SUMIFS('Movimentações'!$K$6:$K$3005,'Movimentações'!$C$6:$C$3005,$B277))</f>
        <v/>
      </c>
      <c r="U277" s="21">
        <f>IF(OR($B277="",N(S277)&lt;=0),"",IF(SUMIF($S$6:$S$505,"&gt;"&amp;S277)/SUM($S$6:$S$505)&lt;0.8,"A",IF(SUMIF($S$6:$S$505,"&gt;"&amp;S277)/SUM($S$6:$S$505)&lt;0.95,"B","C")))</f>
        <v/>
      </c>
    </row>
    <row r="278">
      <c r="A278" s="14" t="n"/>
      <c r="B278" s="14" t="n"/>
      <c r="C278" s="14" t="n"/>
      <c r="D278" s="15" t="n"/>
      <c r="E278" s="14" t="n"/>
      <c r="F278" s="14" t="n"/>
      <c r="G278" s="15" t="n"/>
      <c r="H278" s="16">
        <f>IF($B278="","",SUMIFS('Movimentações'!$D$6:$D$3005,'Movimentações'!$C$6:$C$3005,$B278,'Movimentações'!$B$6:$B$3005,"Compra"))</f>
        <v/>
      </c>
      <c r="I278" s="16">
        <f>IF($B278="","",SUMIFS('Movimentações'!$D$6:$D$3005,'Movimentações'!$C$6:$C$3005,$B278,'Movimentações'!$B$6:$B$3005,"Venda")-SUMIFS('Movimentações'!$D$6:$D$3005,'Movimentações'!$C$6:$C$3005,$B278,'Movimentações'!$B$6:$B$3005,"Devolução de venda"))</f>
        <v/>
      </c>
      <c r="J278" s="16">
        <f>IF($B278="","",SUMIFS('Movimentações'!$D$6:$D$3005,'Movimentações'!$C$6:$C$3005,$B278,'Movimentações'!$B$6:$B$3005,"Ajuste para mais")-SUMIFS('Movimentações'!$D$6:$D$3005,'Movimentações'!$C$6:$C$3005,$B278,'Movimentações'!$B$6:$B$3005,"Ajuste para menos"))</f>
        <v/>
      </c>
      <c r="K278" s="16">
        <f>IF($B278="","",N(F278)+H278-I278+J278)</f>
        <v/>
      </c>
      <c r="L278" s="17">
        <f>IF($B278="","",IF(N(F278)+H278=0,0,(N(F278)*N(G278)+SUMIFS('Movimentações'!$I$6:$I$3005,'Movimentações'!$C$6:$C$3005,$B278,'Movimentações'!$B$6:$B$3005,"Compra"))/(N(F278)+H278)))</f>
        <v/>
      </c>
      <c r="M278" s="17">
        <f>IF($B278="","",MAX(K278,0)*L278)</f>
        <v/>
      </c>
      <c r="N278" s="17">
        <f>IF(OR($B278="",N(D278)=0),"",D278-L278)</f>
        <v/>
      </c>
      <c r="O278" s="18">
        <f>IF(OR($B278="",N(D278)=0),"",(D278-L278)/D278)</f>
        <v/>
      </c>
      <c r="P278" s="19">
        <f>IF(OR($B278="",N(D278)=0,N(L278)=0),"",D278/L278)</f>
        <v/>
      </c>
      <c r="Q278" s="20">
        <f>IF($B278="","",SUMPRODUCT(MAX(('Movimentações'!$C$6:$C$3005=$B278)*('Movimentações'!$B$6:$B$3005="Venda")*'Movimentações'!$A$6:$A$3005)))</f>
        <v/>
      </c>
      <c r="R278" s="21">
        <f>IF($B278="","",IF(COUNTIF($B$6:$B$505,$B278)&gt;1,"Nome repetido",IF(K278&lt;=0,"Sem estoque",IF(K278&lt;=N(E278),"Repor",IF(TODAY()-MAX(Q278,SUMPRODUCT(MAX(('Movimentações'!$C$6:$C$3005=$B278)*('Movimentações'!$B$6:$B$3005="Compra")*'Movimentações'!$A$6:$A$3005)),'Comece aqui'!$C$6)&gt;60,"Parado","OK")))))</f>
        <v/>
      </c>
      <c r="S278" s="17">
        <f>IF($B278="","",SUMIFS('Movimentações'!$I$6:$I$3005,'Movimentações'!$C$6:$C$3005,$B278,'Movimentações'!$B$6:$B$3005,"Venda")-SUMIFS('Movimentações'!$I$6:$I$3005,'Movimentações'!$C$6:$C$3005,$B278,'Movimentações'!$B$6:$B$3005,"Devolução de venda"))</f>
        <v/>
      </c>
      <c r="T278" s="17">
        <f>IF($B278="","",SUMIFS('Movimentações'!$K$6:$K$3005,'Movimentações'!$C$6:$C$3005,$B278))</f>
        <v/>
      </c>
      <c r="U278" s="21">
        <f>IF(OR($B278="",N(S278)&lt;=0),"",IF(SUMIF($S$6:$S$505,"&gt;"&amp;S278)/SUM($S$6:$S$505)&lt;0.8,"A",IF(SUMIF($S$6:$S$505,"&gt;"&amp;S278)/SUM($S$6:$S$505)&lt;0.95,"B","C")))</f>
        <v/>
      </c>
    </row>
    <row r="279">
      <c r="A279" s="14" t="n"/>
      <c r="B279" s="14" t="n"/>
      <c r="C279" s="14" t="n"/>
      <c r="D279" s="15" t="n"/>
      <c r="E279" s="14" t="n"/>
      <c r="F279" s="14" t="n"/>
      <c r="G279" s="15" t="n"/>
      <c r="H279" s="16">
        <f>IF($B279="","",SUMIFS('Movimentações'!$D$6:$D$3005,'Movimentações'!$C$6:$C$3005,$B279,'Movimentações'!$B$6:$B$3005,"Compra"))</f>
        <v/>
      </c>
      <c r="I279" s="16">
        <f>IF($B279="","",SUMIFS('Movimentações'!$D$6:$D$3005,'Movimentações'!$C$6:$C$3005,$B279,'Movimentações'!$B$6:$B$3005,"Venda")-SUMIFS('Movimentações'!$D$6:$D$3005,'Movimentações'!$C$6:$C$3005,$B279,'Movimentações'!$B$6:$B$3005,"Devolução de venda"))</f>
        <v/>
      </c>
      <c r="J279" s="16">
        <f>IF($B279="","",SUMIFS('Movimentações'!$D$6:$D$3005,'Movimentações'!$C$6:$C$3005,$B279,'Movimentações'!$B$6:$B$3005,"Ajuste para mais")-SUMIFS('Movimentações'!$D$6:$D$3005,'Movimentações'!$C$6:$C$3005,$B279,'Movimentações'!$B$6:$B$3005,"Ajuste para menos"))</f>
        <v/>
      </c>
      <c r="K279" s="16">
        <f>IF($B279="","",N(F279)+H279-I279+J279)</f>
        <v/>
      </c>
      <c r="L279" s="17">
        <f>IF($B279="","",IF(N(F279)+H279=0,0,(N(F279)*N(G279)+SUMIFS('Movimentações'!$I$6:$I$3005,'Movimentações'!$C$6:$C$3005,$B279,'Movimentações'!$B$6:$B$3005,"Compra"))/(N(F279)+H279)))</f>
        <v/>
      </c>
      <c r="M279" s="17">
        <f>IF($B279="","",MAX(K279,0)*L279)</f>
        <v/>
      </c>
      <c r="N279" s="17">
        <f>IF(OR($B279="",N(D279)=0),"",D279-L279)</f>
        <v/>
      </c>
      <c r="O279" s="18">
        <f>IF(OR($B279="",N(D279)=0),"",(D279-L279)/D279)</f>
        <v/>
      </c>
      <c r="P279" s="19">
        <f>IF(OR($B279="",N(D279)=0,N(L279)=0),"",D279/L279)</f>
        <v/>
      </c>
      <c r="Q279" s="20">
        <f>IF($B279="","",SUMPRODUCT(MAX(('Movimentações'!$C$6:$C$3005=$B279)*('Movimentações'!$B$6:$B$3005="Venda")*'Movimentações'!$A$6:$A$3005)))</f>
        <v/>
      </c>
      <c r="R279" s="21">
        <f>IF($B279="","",IF(COUNTIF($B$6:$B$505,$B279)&gt;1,"Nome repetido",IF(K279&lt;=0,"Sem estoque",IF(K279&lt;=N(E279),"Repor",IF(TODAY()-MAX(Q279,SUMPRODUCT(MAX(('Movimentações'!$C$6:$C$3005=$B279)*('Movimentações'!$B$6:$B$3005="Compra")*'Movimentações'!$A$6:$A$3005)),'Comece aqui'!$C$6)&gt;60,"Parado","OK")))))</f>
        <v/>
      </c>
      <c r="S279" s="17">
        <f>IF($B279="","",SUMIFS('Movimentações'!$I$6:$I$3005,'Movimentações'!$C$6:$C$3005,$B279,'Movimentações'!$B$6:$B$3005,"Venda")-SUMIFS('Movimentações'!$I$6:$I$3005,'Movimentações'!$C$6:$C$3005,$B279,'Movimentações'!$B$6:$B$3005,"Devolução de venda"))</f>
        <v/>
      </c>
      <c r="T279" s="17">
        <f>IF($B279="","",SUMIFS('Movimentações'!$K$6:$K$3005,'Movimentações'!$C$6:$C$3005,$B279))</f>
        <v/>
      </c>
      <c r="U279" s="21">
        <f>IF(OR($B279="",N(S279)&lt;=0),"",IF(SUMIF($S$6:$S$505,"&gt;"&amp;S279)/SUM($S$6:$S$505)&lt;0.8,"A",IF(SUMIF($S$6:$S$505,"&gt;"&amp;S279)/SUM($S$6:$S$505)&lt;0.95,"B","C")))</f>
        <v/>
      </c>
    </row>
    <row r="280">
      <c r="A280" s="14" t="n"/>
      <c r="B280" s="14" t="n"/>
      <c r="C280" s="14" t="n"/>
      <c r="D280" s="15" t="n"/>
      <c r="E280" s="14" t="n"/>
      <c r="F280" s="14" t="n"/>
      <c r="G280" s="15" t="n"/>
      <c r="H280" s="16">
        <f>IF($B280="","",SUMIFS('Movimentações'!$D$6:$D$3005,'Movimentações'!$C$6:$C$3005,$B280,'Movimentações'!$B$6:$B$3005,"Compra"))</f>
        <v/>
      </c>
      <c r="I280" s="16">
        <f>IF($B280="","",SUMIFS('Movimentações'!$D$6:$D$3005,'Movimentações'!$C$6:$C$3005,$B280,'Movimentações'!$B$6:$B$3005,"Venda")-SUMIFS('Movimentações'!$D$6:$D$3005,'Movimentações'!$C$6:$C$3005,$B280,'Movimentações'!$B$6:$B$3005,"Devolução de venda"))</f>
        <v/>
      </c>
      <c r="J280" s="16">
        <f>IF($B280="","",SUMIFS('Movimentações'!$D$6:$D$3005,'Movimentações'!$C$6:$C$3005,$B280,'Movimentações'!$B$6:$B$3005,"Ajuste para mais")-SUMIFS('Movimentações'!$D$6:$D$3005,'Movimentações'!$C$6:$C$3005,$B280,'Movimentações'!$B$6:$B$3005,"Ajuste para menos"))</f>
        <v/>
      </c>
      <c r="K280" s="16">
        <f>IF($B280="","",N(F280)+H280-I280+J280)</f>
        <v/>
      </c>
      <c r="L280" s="17">
        <f>IF($B280="","",IF(N(F280)+H280=0,0,(N(F280)*N(G280)+SUMIFS('Movimentações'!$I$6:$I$3005,'Movimentações'!$C$6:$C$3005,$B280,'Movimentações'!$B$6:$B$3005,"Compra"))/(N(F280)+H280)))</f>
        <v/>
      </c>
      <c r="M280" s="17">
        <f>IF($B280="","",MAX(K280,0)*L280)</f>
        <v/>
      </c>
      <c r="N280" s="17">
        <f>IF(OR($B280="",N(D280)=0),"",D280-L280)</f>
        <v/>
      </c>
      <c r="O280" s="18">
        <f>IF(OR($B280="",N(D280)=0),"",(D280-L280)/D280)</f>
        <v/>
      </c>
      <c r="P280" s="19">
        <f>IF(OR($B280="",N(D280)=0,N(L280)=0),"",D280/L280)</f>
        <v/>
      </c>
      <c r="Q280" s="20">
        <f>IF($B280="","",SUMPRODUCT(MAX(('Movimentações'!$C$6:$C$3005=$B280)*('Movimentações'!$B$6:$B$3005="Venda")*'Movimentações'!$A$6:$A$3005)))</f>
        <v/>
      </c>
      <c r="R280" s="21">
        <f>IF($B280="","",IF(COUNTIF($B$6:$B$505,$B280)&gt;1,"Nome repetido",IF(K280&lt;=0,"Sem estoque",IF(K280&lt;=N(E280),"Repor",IF(TODAY()-MAX(Q280,SUMPRODUCT(MAX(('Movimentações'!$C$6:$C$3005=$B280)*('Movimentações'!$B$6:$B$3005="Compra")*'Movimentações'!$A$6:$A$3005)),'Comece aqui'!$C$6)&gt;60,"Parado","OK")))))</f>
        <v/>
      </c>
      <c r="S280" s="17">
        <f>IF($B280="","",SUMIFS('Movimentações'!$I$6:$I$3005,'Movimentações'!$C$6:$C$3005,$B280,'Movimentações'!$B$6:$B$3005,"Venda")-SUMIFS('Movimentações'!$I$6:$I$3005,'Movimentações'!$C$6:$C$3005,$B280,'Movimentações'!$B$6:$B$3005,"Devolução de venda"))</f>
        <v/>
      </c>
      <c r="T280" s="17">
        <f>IF($B280="","",SUMIFS('Movimentações'!$K$6:$K$3005,'Movimentações'!$C$6:$C$3005,$B280))</f>
        <v/>
      </c>
      <c r="U280" s="21">
        <f>IF(OR($B280="",N(S280)&lt;=0),"",IF(SUMIF($S$6:$S$505,"&gt;"&amp;S280)/SUM($S$6:$S$505)&lt;0.8,"A",IF(SUMIF($S$6:$S$505,"&gt;"&amp;S280)/SUM($S$6:$S$505)&lt;0.95,"B","C")))</f>
        <v/>
      </c>
    </row>
    <row r="281">
      <c r="A281" s="14" t="n"/>
      <c r="B281" s="14" t="n"/>
      <c r="C281" s="14" t="n"/>
      <c r="D281" s="15" t="n"/>
      <c r="E281" s="14" t="n"/>
      <c r="F281" s="14" t="n"/>
      <c r="G281" s="15" t="n"/>
      <c r="H281" s="16">
        <f>IF($B281="","",SUMIFS('Movimentações'!$D$6:$D$3005,'Movimentações'!$C$6:$C$3005,$B281,'Movimentações'!$B$6:$B$3005,"Compra"))</f>
        <v/>
      </c>
      <c r="I281" s="16">
        <f>IF($B281="","",SUMIFS('Movimentações'!$D$6:$D$3005,'Movimentações'!$C$6:$C$3005,$B281,'Movimentações'!$B$6:$B$3005,"Venda")-SUMIFS('Movimentações'!$D$6:$D$3005,'Movimentações'!$C$6:$C$3005,$B281,'Movimentações'!$B$6:$B$3005,"Devolução de venda"))</f>
        <v/>
      </c>
      <c r="J281" s="16">
        <f>IF($B281="","",SUMIFS('Movimentações'!$D$6:$D$3005,'Movimentações'!$C$6:$C$3005,$B281,'Movimentações'!$B$6:$B$3005,"Ajuste para mais")-SUMIFS('Movimentações'!$D$6:$D$3005,'Movimentações'!$C$6:$C$3005,$B281,'Movimentações'!$B$6:$B$3005,"Ajuste para menos"))</f>
        <v/>
      </c>
      <c r="K281" s="16">
        <f>IF($B281="","",N(F281)+H281-I281+J281)</f>
        <v/>
      </c>
      <c r="L281" s="17">
        <f>IF($B281="","",IF(N(F281)+H281=0,0,(N(F281)*N(G281)+SUMIFS('Movimentações'!$I$6:$I$3005,'Movimentações'!$C$6:$C$3005,$B281,'Movimentações'!$B$6:$B$3005,"Compra"))/(N(F281)+H281)))</f>
        <v/>
      </c>
      <c r="M281" s="17">
        <f>IF($B281="","",MAX(K281,0)*L281)</f>
        <v/>
      </c>
      <c r="N281" s="17">
        <f>IF(OR($B281="",N(D281)=0),"",D281-L281)</f>
        <v/>
      </c>
      <c r="O281" s="18">
        <f>IF(OR($B281="",N(D281)=0),"",(D281-L281)/D281)</f>
        <v/>
      </c>
      <c r="P281" s="19">
        <f>IF(OR($B281="",N(D281)=0,N(L281)=0),"",D281/L281)</f>
        <v/>
      </c>
      <c r="Q281" s="20">
        <f>IF($B281="","",SUMPRODUCT(MAX(('Movimentações'!$C$6:$C$3005=$B281)*('Movimentações'!$B$6:$B$3005="Venda")*'Movimentações'!$A$6:$A$3005)))</f>
        <v/>
      </c>
      <c r="R281" s="21">
        <f>IF($B281="","",IF(COUNTIF($B$6:$B$505,$B281)&gt;1,"Nome repetido",IF(K281&lt;=0,"Sem estoque",IF(K281&lt;=N(E281),"Repor",IF(TODAY()-MAX(Q281,SUMPRODUCT(MAX(('Movimentações'!$C$6:$C$3005=$B281)*('Movimentações'!$B$6:$B$3005="Compra")*'Movimentações'!$A$6:$A$3005)),'Comece aqui'!$C$6)&gt;60,"Parado","OK")))))</f>
        <v/>
      </c>
      <c r="S281" s="17">
        <f>IF($B281="","",SUMIFS('Movimentações'!$I$6:$I$3005,'Movimentações'!$C$6:$C$3005,$B281,'Movimentações'!$B$6:$B$3005,"Venda")-SUMIFS('Movimentações'!$I$6:$I$3005,'Movimentações'!$C$6:$C$3005,$B281,'Movimentações'!$B$6:$B$3005,"Devolução de venda"))</f>
        <v/>
      </c>
      <c r="T281" s="17">
        <f>IF($B281="","",SUMIFS('Movimentações'!$K$6:$K$3005,'Movimentações'!$C$6:$C$3005,$B281))</f>
        <v/>
      </c>
      <c r="U281" s="21">
        <f>IF(OR($B281="",N(S281)&lt;=0),"",IF(SUMIF($S$6:$S$505,"&gt;"&amp;S281)/SUM($S$6:$S$505)&lt;0.8,"A",IF(SUMIF($S$6:$S$505,"&gt;"&amp;S281)/SUM($S$6:$S$505)&lt;0.95,"B","C")))</f>
        <v/>
      </c>
    </row>
    <row r="282">
      <c r="A282" s="14" t="n"/>
      <c r="B282" s="14" t="n"/>
      <c r="C282" s="14" t="n"/>
      <c r="D282" s="15" t="n"/>
      <c r="E282" s="14" t="n"/>
      <c r="F282" s="14" t="n"/>
      <c r="G282" s="15" t="n"/>
      <c r="H282" s="16">
        <f>IF($B282="","",SUMIFS('Movimentações'!$D$6:$D$3005,'Movimentações'!$C$6:$C$3005,$B282,'Movimentações'!$B$6:$B$3005,"Compra"))</f>
        <v/>
      </c>
      <c r="I282" s="16">
        <f>IF($B282="","",SUMIFS('Movimentações'!$D$6:$D$3005,'Movimentações'!$C$6:$C$3005,$B282,'Movimentações'!$B$6:$B$3005,"Venda")-SUMIFS('Movimentações'!$D$6:$D$3005,'Movimentações'!$C$6:$C$3005,$B282,'Movimentações'!$B$6:$B$3005,"Devolução de venda"))</f>
        <v/>
      </c>
      <c r="J282" s="16">
        <f>IF($B282="","",SUMIFS('Movimentações'!$D$6:$D$3005,'Movimentações'!$C$6:$C$3005,$B282,'Movimentações'!$B$6:$B$3005,"Ajuste para mais")-SUMIFS('Movimentações'!$D$6:$D$3005,'Movimentações'!$C$6:$C$3005,$B282,'Movimentações'!$B$6:$B$3005,"Ajuste para menos"))</f>
        <v/>
      </c>
      <c r="K282" s="16">
        <f>IF($B282="","",N(F282)+H282-I282+J282)</f>
        <v/>
      </c>
      <c r="L282" s="17">
        <f>IF($B282="","",IF(N(F282)+H282=0,0,(N(F282)*N(G282)+SUMIFS('Movimentações'!$I$6:$I$3005,'Movimentações'!$C$6:$C$3005,$B282,'Movimentações'!$B$6:$B$3005,"Compra"))/(N(F282)+H282)))</f>
        <v/>
      </c>
      <c r="M282" s="17">
        <f>IF($B282="","",MAX(K282,0)*L282)</f>
        <v/>
      </c>
      <c r="N282" s="17">
        <f>IF(OR($B282="",N(D282)=0),"",D282-L282)</f>
        <v/>
      </c>
      <c r="O282" s="18">
        <f>IF(OR($B282="",N(D282)=0),"",(D282-L282)/D282)</f>
        <v/>
      </c>
      <c r="P282" s="19">
        <f>IF(OR($B282="",N(D282)=0,N(L282)=0),"",D282/L282)</f>
        <v/>
      </c>
      <c r="Q282" s="20">
        <f>IF($B282="","",SUMPRODUCT(MAX(('Movimentações'!$C$6:$C$3005=$B282)*('Movimentações'!$B$6:$B$3005="Venda")*'Movimentações'!$A$6:$A$3005)))</f>
        <v/>
      </c>
      <c r="R282" s="21">
        <f>IF($B282="","",IF(COUNTIF($B$6:$B$505,$B282)&gt;1,"Nome repetido",IF(K282&lt;=0,"Sem estoque",IF(K282&lt;=N(E282),"Repor",IF(TODAY()-MAX(Q282,SUMPRODUCT(MAX(('Movimentações'!$C$6:$C$3005=$B282)*('Movimentações'!$B$6:$B$3005="Compra")*'Movimentações'!$A$6:$A$3005)),'Comece aqui'!$C$6)&gt;60,"Parado","OK")))))</f>
        <v/>
      </c>
      <c r="S282" s="17">
        <f>IF($B282="","",SUMIFS('Movimentações'!$I$6:$I$3005,'Movimentações'!$C$6:$C$3005,$B282,'Movimentações'!$B$6:$B$3005,"Venda")-SUMIFS('Movimentações'!$I$6:$I$3005,'Movimentações'!$C$6:$C$3005,$B282,'Movimentações'!$B$6:$B$3005,"Devolução de venda"))</f>
        <v/>
      </c>
      <c r="T282" s="17">
        <f>IF($B282="","",SUMIFS('Movimentações'!$K$6:$K$3005,'Movimentações'!$C$6:$C$3005,$B282))</f>
        <v/>
      </c>
      <c r="U282" s="21">
        <f>IF(OR($B282="",N(S282)&lt;=0),"",IF(SUMIF($S$6:$S$505,"&gt;"&amp;S282)/SUM($S$6:$S$505)&lt;0.8,"A",IF(SUMIF($S$6:$S$505,"&gt;"&amp;S282)/SUM($S$6:$S$505)&lt;0.95,"B","C")))</f>
        <v/>
      </c>
    </row>
    <row r="283">
      <c r="A283" s="14" t="n"/>
      <c r="B283" s="14" t="n"/>
      <c r="C283" s="14" t="n"/>
      <c r="D283" s="15" t="n"/>
      <c r="E283" s="14" t="n"/>
      <c r="F283" s="14" t="n"/>
      <c r="G283" s="15" t="n"/>
      <c r="H283" s="16">
        <f>IF($B283="","",SUMIFS('Movimentações'!$D$6:$D$3005,'Movimentações'!$C$6:$C$3005,$B283,'Movimentações'!$B$6:$B$3005,"Compra"))</f>
        <v/>
      </c>
      <c r="I283" s="16">
        <f>IF($B283="","",SUMIFS('Movimentações'!$D$6:$D$3005,'Movimentações'!$C$6:$C$3005,$B283,'Movimentações'!$B$6:$B$3005,"Venda")-SUMIFS('Movimentações'!$D$6:$D$3005,'Movimentações'!$C$6:$C$3005,$B283,'Movimentações'!$B$6:$B$3005,"Devolução de venda"))</f>
        <v/>
      </c>
      <c r="J283" s="16">
        <f>IF($B283="","",SUMIFS('Movimentações'!$D$6:$D$3005,'Movimentações'!$C$6:$C$3005,$B283,'Movimentações'!$B$6:$B$3005,"Ajuste para mais")-SUMIFS('Movimentações'!$D$6:$D$3005,'Movimentações'!$C$6:$C$3005,$B283,'Movimentações'!$B$6:$B$3005,"Ajuste para menos"))</f>
        <v/>
      </c>
      <c r="K283" s="16">
        <f>IF($B283="","",N(F283)+H283-I283+J283)</f>
        <v/>
      </c>
      <c r="L283" s="17">
        <f>IF($B283="","",IF(N(F283)+H283=0,0,(N(F283)*N(G283)+SUMIFS('Movimentações'!$I$6:$I$3005,'Movimentações'!$C$6:$C$3005,$B283,'Movimentações'!$B$6:$B$3005,"Compra"))/(N(F283)+H283)))</f>
        <v/>
      </c>
      <c r="M283" s="17">
        <f>IF($B283="","",MAX(K283,0)*L283)</f>
        <v/>
      </c>
      <c r="N283" s="17">
        <f>IF(OR($B283="",N(D283)=0),"",D283-L283)</f>
        <v/>
      </c>
      <c r="O283" s="18">
        <f>IF(OR($B283="",N(D283)=0),"",(D283-L283)/D283)</f>
        <v/>
      </c>
      <c r="P283" s="19">
        <f>IF(OR($B283="",N(D283)=0,N(L283)=0),"",D283/L283)</f>
        <v/>
      </c>
      <c r="Q283" s="20">
        <f>IF($B283="","",SUMPRODUCT(MAX(('Movimentações'!$C$6:$C$3005=$B283)*('Movimentações'!$B$6:$B$3005="Venda")*'Movimentações'!$A$6:$A$3005)))</f>
        <v/>
      </c>
      <c r="R283" s="21">
        <f>IF($B283="","",IF(COUNTIF($B$6:$B$505,$B283)&gt;1,"Nome repetido",IF(K283&lt;=0,"Sem estoque",IF(K283&lt;=N(E283),"Repor",IF(TODAY()-MAX(Q283,SUMPRODUCT(MAX(('Movimentações'!$C$6:$C$3005=$B283)*('Movimentações'!$B$6:$B$3005="Compra")*'Movimentações'!$A$6:$A$3005)),'Comece aqui'!$C$6)&gt;60,"Parado","OK")))))</f>
        <v/>
      </c>
      <c r="S283" s="17">
        <f>IF($B283="","",SUMIFS('Movimentações'!$I$6:$I$3005,'Movimentações'!$C$6:$C$3005,$B283,'Movimentações'!$B$6:$B$3005,"Venda")-SUMIFS('Movimentações'!$I$6:$I$3005,'Movimentações'!$C$6:$C$3005,$B283,'Movimentações'!$B$6:$B$3005,"Devolução de venda"))</f>
        <v/>
      </c>
      <c r="T283" s="17">
        <f>IF($B283="","",SUMIFS('Movimentações'!$K$6:$K$3005,'Movimentações'!$C$6:$C$3005,$B283))</f>
        <v/>
      </c>
      <c r="U283" s="21">
        <f>IF(OR($B283="",N(S283)&lt;=0),"",IF(SUMIF($S$6:$S$505,"&gt;"&amp;S283)/SUM($S$6:$S$505)&lt;0.8,"A",IF(SUMIF($S$6:$S$505,"&gt;"&amp;S283)/SUM($S$6:$S$505)&lt;0.95,"B","C")))</f>
        <v/>
      </c>
    </row>
    <row r="284">
      <c r="A284" s="14" t="n"/>
      <c r="B284" s="14" t="n"/>
      <c r="C284" s="14" t="n"/>
      <c r="D284" s="15" t="n"/>
      <c r="E284" s="14" t="n"/>
      <c r="F284" s="14" t="n"/>
      <c r="G284" s="15" t="n"/>
      <c r="H284" s="16">
        <f>IF($B284="","",SUMIFS('Movimentações'!$D$6:$D$3005,'Movimentações'!$C$6:$C$3005,$B284,'Movimentações'!$B$6:$B$3005,"Compra"))</f>
        <v/>
      </c>
      <c r="I284" s="16">
        <f>IF($B284="","",SUMIFS('Movimentações'!$D$6:$D$3005,'Movimentações'!$C$6:$C$3005,$B284,'Movimentações'!$B$6:$B$3005,"Venda")-SUMIFS('Movimentações'!$D$6:$D$3005,'Movimentações'!$C$6:$C$3005,$B284,'Movimentações'!$B$6:$B$3005,"Devolução de venda"))</f>
        <v/>
      </c>
      <c r="J284" s="16">
        <f>IF($B284="","",SUMIFS('Movimentações'!$D$6:$D$3005,'Movimentações'!$C$6:$C$3005,$B284,'Movimentações'!$B$6:$B$3005,"Ajuste para mais")-SUMIFS('Movimentações'!$D$6:$D$3005,'Movimentações'!$C$6:$C$3005,$B284,'Movimentações'!$B$6:$B$3005,"Ajuste para menos"))</f>
        <v/>
      </c>
      <c r="K284" s="16">
        <f>IF($B284="","",N(F284)+H284-I284+J284)</f>
        <v/>
      </c>
      <c r="L284" s="17">
        <f>IF($B284="","",IF(N(F284)+H284=0,0,(N(F284)*N(G284)+SUMIFS('Movimentações'!$I$6:$I$3005,'Movimentações'!$C$6:$C$3005,$B284,'Movimentações'!$B$6:$B$3005,"Compra"))/(N(F284)+H284)))</f>
        <v/>
      </c>
      <c r="M284" s="17">
        <f>IF($B284="","",MAX(K284,0)*L284)</f>
        <v/>
      </c>
      <c r="N284" s="17">
        <f>IF(OR($B284="",N(D284)=0),"",D284-L284)</f>
        <v/>
      </c>
      <c r="O284" s="18">
        <f>IF(OR($B284="",N(D284)=0),"",(D284-L284)/D284)</f>
        <v/>
      </c>
      <c r="P284" s="19">
        <f>IF(OR($B284="",N(D284)=0,N(L284)=0),"",D284/L284)</f>
        <v/>
      </c>
      <c r="Q284" s="20">
        <f>IF($B284="","",SUMPRODUCT(MAX(('Movimentações'!$C$6:$C$3005=$B284)*('Movimentações'!$B$6:$B$3005="Venda")*'Movimentações'!$A$6:$A$3005)))</f>
        <v/>
      </c>
      <c r="R284" s="21">
        <f>IF($B284="","",IF(COUNTIF($B$6:$B$505,$B284)&gt;1,"Nome repetido",IF(K284&lt;=0,"Sem estoque",IF(K284&lt;=N(E284),"Repor",IF(TODAY()-MAX(Q284,SUMPRODUCT(MAX(('Movimentações'!$C$6:$C$3005=$B284)*('Movimentações'!$B$6:$B$3005="Compra")*'Movimentações'!$A$6:$A$3005)),'Comece aqui'!$C$6)&gt;60,"Parado","OK")))))</f>
        <v/>
      </c>
      <c r="S284" s="17">
        <f>IF($B284="","",SUMIFS('Movimentações'!$I$6:$I$3005,'Movimentações'!$C$6:$C$3005,$B284,'Movimentações'!$B$6:$B$3005,"Venda")-SUMIFS('Movimentações'!$I$6:$I$3005,'Movimentações'!$C$6:$C$3005,$B284,'Movimentações'!$B$6:$B$3005,"Devolução de venda"))</f>
        <v/>
      </c>
      <c r="T284" s="17">
        <f>IF($B284="","",SUMIFS('Movimentações'!$K$6:$K$3005,'Movimentações'!$C$6:$C$3005,$B284))</f>
        <v/>
      </c>
      <c r="U284" s="21">
        <f>IF(OR($B284="",N(S284)&lt;=0),"",IF(SUMIF($S$6:$S$505,"&gt;"&amp;S284)/SUM($S$6:$S$505)&lt;0.8,"A",IF(SUMIF($S$6:$S$505,"&gt;"&amp;S284)/SUM($S$6:$S$505)&lt;0.95,"B","C")))</f>
        <v/>
      </c>
    </row>
    <row r="285">
      <c r="A285" s="14" t="n"/>
      <c r="B285" s="14" t="n"/>
      <c r="C285" s="14" t="n"/>
      <c r="D285" s="15" t="n"/>
      <c r="E285" s="14" t="n"/>
      <c r="F285" s="14" t="n"/>
      <c r="G285" s="15" t="n"/>
      <c r="H285" s="16">
        <f>IF($B285="","",SUMIFS('Movimentações'!$D$6:$D$3005,'Movimentações'!$C$6:$C$3005,$B285,'Movimentações'!$B$6:$B$3005,"Compra"))</f>
        <v/>
      </c>
      <c r="I285" s="16">
        <f>IF($B285="","",SUMIFS('Movimentações'!$D$6:$D$3005,'Movimentações'!$C$6:$C$3005,$B285,'Movimentações'!$B$6:$B$3005,"Venda")-SUMIFS('Movimentações'!$D$6:$D$3005,'Movimentações'!$C$6:$C$3005,$B285,'Movimentações'!$B$6:$B$3005,"Devolução de venda"))</f>
        <v/>
      </c>
      <c r="J285" s="16">
        <f>IF($B285="","",SUMIFS('Movimentações'!$D$6:$D$3005,'Movimentações'!$C$6:$C$3005,$B285,'Movimentações'!$B$6:$B$3005,"Ajuste para mais")-SUMIFS('Movimentações'!$D$6:$D$3005,'Movimentações'!$C$6:$C$3005,$B285,'Movimentações'!$B$6:$B$3005,"Ajuste para menos"))</f>
        <v/>
      </c>
      <c r="K285" s="16">
        <f>IF($B285="","",N(F285)+H285-I285+J285)</f>
        <v/>
      </c>
      <c r="L285" s="17">
        <f>IF($B285="","",IF(N(F285)+H285=0,0,(N(F285)*N(G285)+SUMIFS('Movimentações'!$I$6:$I$3005,'Movimentações'!$C$6:$C$3005,$B285,'Movimentações'!$B$6:$B$3005,"Compra"))/(N(F285)+H285)))</f>
        <v/>
      </c>
      <c r="M285" s="17">
        <f>IF($B285="","",MAX(K285,0)*L285)</f>
        <v/>
      </c>
      <c r="N285" s="17">
        <f>IF(OR($B285="",N(D285)=0),"",D285-L285)</f>
        <v/>
      </c>
      <c r="O285" s="18">
        <f>IF(OR($B285="",N(D285)=0),"",(D285-L285)/D285)</f>
        <v/>
      </c>
      <c r="P285" s="19">
        <f>IF(OR($B285="",N(D285)=0,N(L285)=0),"",D285/L285)</f>
        <v/>
      </c>
      <c r="Q285" s="20">
        <f>IF($B285="","",SUMPRODUCT(MAX(('Movimentações'!$C$6:$C$3005=$B285)*('Movimentações'!$B$6:$B$3005="Venda")*'Movimentações'!$A$6:$A$3005)))</f>
        <v/>
      </c>
      <c r="R285" s="21">
        <f>IF($B285="","",IF(COUNTIF($B$6:$B$505,$B285)&gt;1,"Nome repetido",IF(K285&lt;=0,"Sem estoque",IF(K285&lt;=N(E285),"Repor",IF(TODAY()-MAX(Q285,SUMPRODUCT(MAX(('Movimentações'!$C$6:$C$3005=$B285)*('Movimentações'!$B$6:$B$3005="Compra")*'Movimentações'!$A$6:$A$3005)),'Comece aqui'!$C$6)&gt;60,"Parado","OK")))))</f>
        <v/>
      </c>
      <c r="S285" s="17">
        <f>IF($B285="","",SUMIFS('Movimentações'!$I$6:$I$3005,'Movimentações'!$C$6:$C$3005,$B285,'Movimentações'!$B$6:$B$3005,"Venda")-SUMIFS('Movimentações'!$I$6:$I$3005,'Movimentações'!$C$6:$C$3005,$B285,'Movimentações'!$B$6:$B$3005,"Devolução de venda"))</f>
        <v/>
      </c>
      <c r="T285" s="17">
        <f>IF($B285="","",SUMIFS('Movimentações'!$K$6:$K$3005,'Movimentações'!$C$6:$C$3005,$B285))</f>
        <v/>
      </c>
      <c r="U285" s="21">
        <f>IF(OR($B285="",N(S285)&lt;=0),"",IF(SUMIF($S$6:$S$505,"&gt;"&amp;S285)/SUM($S$6:$S$505)&lt;0.8,"A",IF(SUMIF($S$6:$S$505,"&gt;"&amp;S285)/SUM($S$6:$S$505)&lt;0.95,"B","C")))</f>
        <v/>
      </c>
    </row>
    <row r="286">
      <c r="A286" s="14" t="n"/>
      <c r="B286" s="14" t="n"/>
      <c r="C286" s="14" t="n"/>
      <c r="D286" s="15" t="n"/>
      <c r="E286" s="14" t="n"/>
      <c r="F286" s="14" t="n"/>
      <c r="G286" s="15" t="n"/>
      <c r="H286" s="16">
        <f>IF($B286="","",SUMIFS('Movimentações'!$D$6:$D$3005,'Movimentações'!$C$6:$C$3005,$B286,'Movimentações'!$B$6:$B$3005,"Compra"))</f>
        <v/>
      </c>
      <c r="I286" s="16">
        <f>IF($B286="","",SUMIFS('Movimentações'!$D$6:$D$3005,'Movimentações'!$C$6:$C$3005,$B286,'Movimentações'!$B$6:$B$3005,"Venda")-SUMIFS('Movimentações'!$D$6:$D$3005,'Movimentações'!$C$6:$C$3005,$B286,'Movimentações'!$B$6:$B$3005,"Devolução de venda"))</f>
        <v/>
      </c>
      <c r="J286" s="16">
        <f>IF($B286="","",SUMIFS('Movimentações'!$D$6:$D$3005,'Movimentações'!$C$6:$C$3005,$B286,'Movimentações'!$B$6:$B$3005,"Ajuste para mais")-SUMIFS('Movimentações'!$D$6:$D$3005,'Movimentações'!$C$6:$C$3005,$B286,'Movimentações'!$B$6:$B$3005,"Ajuste para menos"))</f>
        <v/>
      </c>
      <c r="K286" s="16">
        <f>IF($B286="","",N(F286)+H286-I286+J286)</f>
        <v/>
      </c>
      <c r="L286" s="17">
        <f>IF($B286="","",IF(N(F286)+H286=0,0,(N(F286)*N(G286)+SUMIFS('Movimentações'!$I$6:$I$3005,'Movimentações'!$C$6:$C$3005,$B286,'Movimentações'!$B$6:$B$3005,"Compra"))/(N(F286)+H286)))</f>
        <v/>
      </c>
      <c r="M286" s="17">
        <f>IF($B286="","",MAX(K286,0)*L286)</f>
        <v/>
      </c>
      <c r="N286" s="17">
        <f>IF(OR($B286="",N(D286)=0),"",D286-L286)</f>
        <v/>
      </c>
      <c r="O286" s="18">
        <f>IF(OR($B286="",N(D286)=0),"",(D286-L286)/D286)</f>
        <v/>
      </c>
      <c r="P286" s="19">
        <f>IF(OR($B286="",N(D286)=0,N(L286)=0),"",D286/L286)</f>
        <v/>
      </c>
      <c r="Q286" s="20">
        <f>IF($B286="","",SUMPRODUCT(MAX(('Movimentações'!$C$6:$C$3005=$B286)*('Movimentações'!$B$6:$B$3005="Venda")*'Movimentações'!$A$6:$A$3005)))</f>
        <v/>
      </c>
      <c r="R286" s="21">
        <f>IF($B286="","",IF(COUNTIF($B$6:$B$505,$B286)&gt;1,"Nome repetido",IF(K286&lt;=0,"Sem estoque",IF(K286&lt;=N(E286),"Repor",IF(TODAY()-MAX(Q286,SUMPRODUCT(MAX(('Movimentações'!$C$6:$C$3005=$B286)*('Movimentações'!$B$6:$B$3005="Compra")*'Movimentações'!$A$6:$A$3005)),'Comece aqui'!$C$6)&gt;60,"Parado","OK")))))</f>
        <v/>
      </c>
      <c r="S286" s="17">
        <f>IF($B286="","",SUMIFS('Movimentações'!$I$6:$I$3005,'Movimentações'!$C$6:$C$3005,$B286,'Movimentações'!$B$6:$B$3005,"Venda")-SUMIFS('Movimentações'!$I$6:$I$3005,'Movimentações'!$C$6:$C$3005,$B286,'Movimentações'!$B$6:$B$3005,"Devolução de venda"))</f>
        <v/>
      </c>
      <c r="T286" s="17">
        <f>IF($B286="","",SUMIFS('Movimentações'!$K$6:$K$3005,'Movimentações'!$C$6:$C$3005,$B286))</f>
        <v/>
      </c>
      <c r="U286" s="21">
        <f>IF(OR($B286="",N(S286)&lt;=0),"",IF(SUMIF($S$6:$S$505,"&gt;"&amp;S286)/SUM($S$6:$S$505)&lt;0.8,"A",IF(SUMIF($S$6:$S$505,"&gt;"&amp;S286)/SUM($S$6:$S$505)&lt;0.95,"B","C")))</f>
        <v/>
      </c>
    </row>
    <row r="287">
      <c r="A287" s="14" t="n"/>
      <c r="B287" s="14" t="n"/>
      <c r="C287" s="14" t="n"/>
      <c r="D287" s="15" t="n"/>
      <c r="E287" s="14" t="n"/>
      <c r="F287" s="14" t="n"/>
      <c r="G287" s="15" t="n"/>
      <c r="H287" s="16">
        <f>IF($B287="","",SUMIFS('Movimentações'!$D$6:$D$3005,'Movimentações'!$C$6:$C$3005,$B287,'Movimentações'!$B$6:$B$3005,"Compra"))</f>
        <v/>
      </c>
      <c r="I287" s="16">
        <f>IF($B287="","",SUMIFS('Movimentações'!$D$6:$D$3005,'Movimentações'!$C$6:$C$3005,$B287,'Movimentações'!$B$6:$B$3005,"Venda")-SUMIFS('Movimentações'!$D$6:$D$3005,'Movimentações'!$C$6:$C$3005,$B287,'Movimentações'!$B$6:$B$3005,"Devolução de venda"))</f>
        <v/>
      </c>
      <c r="J287" s="16">
        <f>IF($B287="","",SUMIFS('Movimentações'!$D$6:$D$3005,'Movimentações'!$C$6:$C$3005,$B287,'Movimentações'!$B$6:$B$3005,"Ajuste para mais")-SUMIFS('Movimentações'!$D$6:$D$3005,'Movimentações'!$C$6:$C$3005,$B287,'Movimentações'!$B$6:$B$3005,"Ajuste para menos"))</f>
        <v/>
      </c>
      <c r="K287" s="16">
        <f>IF($B287="","",N(F287)+H287-I287+J287)</f>
        <v/>
      </c>
      <c r="L287" s="17">
        <f>IF($B287="","",IF(N(F287)+H287=0,0,(N(F287)*N(G287)+SUMIFS('Movimentações'!$I$6:$I$3005,'Movimentações'!$C$6:$C$3005,$B287,'Movimentações'!$B$6:$B$3005,"Compra"))/(N(F287)+H287)))</f>
        <v/>
      </c>
      <c r="M287" s="17">
        <f>IF($B287="","",MAX(K287,0)*L287)</f>
        <v/>
      </c>
      <c r="N287" s="17">
        <f>IF(OR($B287="",N(D287)=0),"",D287-L287)</f>
        <v/>
      </c>
      <c r="O287" s="18">
        <f>IF(OR($B287="",N(D287)=0),"",(D287-L287)/D287)</f>
        <v/>
      </c>
      <c r="P287" s="19">
        <f>IF(OR($B287="",N(D287)=0,N(L287)=0),"",D287/L287)</f>
        <v/>
      </c>
      <c r="Q287" s="20">
        <f>IF($B287="","",SUMPRODUCT(MAX(('Movimentações'!$C$6:$C$3005=$B287)*('Movimentações'!$B$6:$B$3005="Venda")*'Movimentações'!$A$6:$A$3005)))</f>
        <v/>
      </c>
      <c r="R287" s="21">
        <f>IF($B287="","",IF(COUNTIF($B$6:$B$505,$B287)&gt;1,"Nome repetido",IF(K287&lt;=0,"Sem estoque",IF(K287&lt;=N(E287),"Repor",IF(TODAY()-MAX(Q287,SUMPRODUCT(MAX(('Movimentações'!$C$6:$C$3005=$B287)*('Movimentações'!$B$6:$B$3005="Compra")*'Movimentações'!$A$6:$A$3005)),'Comece aqui'!$C$6)&gt;60,"Parado","OK")))))</f>
        <v/>
      </c>
      <c r="S287" s="17">
        <f>IF($B287="","",SUMIFS('Movimentações'!$I$6:$I$3005,'Movimentações'!$C$6:$C$3005,$B287,'Movimentações'!$B$6:$B$3005,"Venda")-SUMIFS('Movimentações'!$I$6:$I$3005,'Movimentações'!$C$6:$C$3005,$B287,'Movimentações'!$B$6:$B$3005,"Devolução de venda"))</f>
        <v/>
      </c>
      <c r="T287" s="17">
        <f>IF($B287="","",SUMIFS('Movimentações'!$K$6:$K$3005,'Movimentações'!$C$6:$C$3005,$B287))</f>
        <v/>
      </c>
      <c r="U287" s="21">
        <f>IF(OR($B287="",N(S287)&lt;=0),"",IF(SUMIF($S$6:$S$505,"&gt;"&amp;S287)/SUM($S$6:$S$505)&lt;0.8,"A",IF(SUMIF($S$6:$S$505,"&gt;"&amp;S287)/SUM($S$6:$S$505)&lt;0.95,"B","C")))</f>
        <v/>
      </c>
    </row>
    <row r="288">
      <c r="A288" s="14" t="n"/>
      <c r="B288" s="14" t="n"/>
      <c r="C288" s="14" t="n"/>
      <c r="D288" s="15" t="n"/>
      <c r="E288" s="14" t="n"/>
      <c r="F288" s="14" t="n"/>
      <c r="G288" s="15" t="n"/>
      <c r="H288" s="16">
        <f>IF($B288="","",SUMIFS('Movimentações'!$D$6:$D$3005,'Movimentações'!$C$6:$C$3005,$B288,'Movimentações'!$B$6:$B$3005,"Compra"))</f>
        <v/>
      </c>
      <c r="I288" s="16">
        <f>IF($B288="","",SUMIFS('Movimentações'!$D$6:$D$3005,'Movimentações'!$C$6:$C$3005,$B288,'Movimentações'!$B$6:$B$3005,"Venda")-SUMIFS('Movimentações'!$D$6:$D$3005,'Movimentações'!$C$6:$C$3005,$B288,'Movimentações'!$B$6:$B$3005,"Devolução de venda"))</f>
        <v/>
      </c>
      <c r="J288" s="16">
        <f>IF($B288="","",SUMIFS('Movimentações'!$D$6:$D$3005,'Movimentações'!$C$6:$C$3005,$B288,'Movimentações'!$B$6:$B$3005,"Ajuste para mais")-SUMIFS('Movimentações'!$D$6:$D$3005,'Movimentações'!$C$6:$C$3005,$B288,'Movimentações'!$B$6:$B$3005,"Ajuste para menos"))</f>
        <v/>
      </c>
      <c r="K288" s="16">
        <f>IF($B288="","",N(F288)+H288-I288+J288)</f>
        <v/>
      </c>
      <c r="L288" s="17">
        <f>IF($B288="","",IF(N(F288)+H288=0,0,(N(F288)*N(G288)+SUMIFS('Movimentações'!$I$6:$I$3005,'Movimentações'!$C$6:$C$3005,$B288,'Movimentações'!$B$6:$B$3005,"Compra"))/(N(F288)+H288)))</f>
        <v/>
      </c>
      <c r="M288" s="17">
        <f>IF($B288="","",MAX(K288,0)*L288)</f>
        <v/>
      </c>
      <c r="N288" s="17">
        <f>IF(OR($B288="",N(D288)=0),"",D288-L288)</f>
        <v/>
      </c>
      <c r="O288" s="18">
        <f>IF(OR($B288="",N(D288)=0),"",(D288-L288)/D288)</f>
        <v/>
      </c>
      <c r="P288" s="19">
        <f>IF(OR($B288="",N(D288)=0,N(L288)=0),"",D288/L288)</f>
        <v/>
      </c>
      <c r="Q288" s="20">
        <f>IF($B288="","",SUMPRODUCT(MAX(('Movimentações'!$C$6:$C$3005=$B288)*('Movimentações'!$B$6:$B$3005="Venda")*'Movimentações'!$A$6:$A$3005)))</f>
        <v/>
      </c>
      <c r="R288" s="21">
        <f>IF($B288="","",IF(COUNTIF($B$6:$B$505,$B288)&gt;1,"Nome repetido",IF(K288&lt;=0,"Sem estoque",IF(K288&lt;=N(E288),"Repor",IF(TODAY()-MAX(Q288,SUMPRODUCT(MAX(('Movimentações'!$C$6:$C$3005=$B288)*('Movimentações'!$B$6:$B$3005="Compra")*'Movimentações'!$A$6:$A$3005)),'Comece aqui'!$C$6)&gt;60,"Parado","OK")))))</f>
        <v/>
      </c>
      <c r="S288" s="17">
        <f>IF($B288="","",SUMIFS('Movimentações'!$I$6:$I$3005,'Movimentações'!$C$6:$C$3005,$B288,'Movimentações'!$B$6:$B$3005,"Venda")-SUMIFS('Movimentações'!$I$6:$I$3005,'Movimentações'!$C$6:$C$3005,$B288,'Movimentações'!$B$6:$B$3005,"Devolução de venda"))</f>
        <v/>
      </c>
      <c r="T288" s="17">
        <f>IF($B288="","",SUMIFS('Movimentações'!$K$6:$K$3005,'Movimentações'!$C$6:$C$3005,$B288))</f>
        <v/>
      </c>
      <c r="U288" s="21">
        <f>IF(OR($B288="",N(S288)&lt;=0),"",IF(SUMIF($S$6:$S$505,"&gt;"&amp;S288)/SUM($S$6:$S$505)&lt;0.8,"A",IF(SUMIF($S$6:$S$505,"&gt;"&amp;S288)/SUM($S$6:$S$505)&lt;0.95,"B","C")))</f>
        <v/>
      </c>
    </row>
    <row r="289">
      <c r="A289" s="14" t="n"/>
      <c r="B289" s="14" t="n"/>
      <c r="C289" s="14" t="n"/>
      <c r="D289" s="15" t="n"/>
      <c r="E289" s="14" t="n"/>
      <c r="F289" s="14" t="n"/>
      <c r="G289" s="15" t="n"/>
      <c r="H289" s="16">
        <f>IF($B289="","",SUMIFS('Movimentações'!$D$6:$D$3005,'Movimentações'!$C$6:$C$3005,$B289,'Movimentações'!$B$6:$B$3005,"Compra"))</f>
        <v/>
      </c>
      <c r="I289" s="16">
        <f>IF($B289="","",SUMIFS('Movimentações'!$D$6:$D$3005,'Movimentações'!$C$6:$C$3005,$B289,'Movimentações'!$B$6:$B$3005,"Venda")-SUMIFS('Movimentações'!$D$6:$D$3005,'Movimentações'!$C$6:$C$3005,$B289,'Movimentações'!$B$6:$B$3005,"Devolução de venda"))</f>
        <v/>
      </c>
      <c r="J289" s="16">
        <f>IF($B289="","",SUMIFS('Movimentações'!$D$6:$D$3005,'Movimentações'!$C$6:$C$3005,$B289,'Movimentações'!$B$6:$B$3005,"Ajuste para mais")-SUMIFS('Movimentações'!$D$6:$D$3005,'Movimentações'!$C$6:$C$3005,$B289,'Movimentações'!$B$6:$B$3005,"Ajuste para menos"))</f>
        <v/>
      </c>
      <c r="K289" s="16">
        <f>IF($B289="","",N(F289)+H289-I289+J289)</f>
        <v/>
      </c>
      <c r="L289" s="17">
        <f>IF($B289="","",IF(N(F289)+H289=0,0,(N(F289)*N(G289)+SUMIFS('Movimentações'!$I$6:$I$3005,'Movimentações'!$C$6:$C$3005,$B289,'Movimentações'!$B$6:$B$3005,"Compra"))/(N(F289)+H289)))</f>
        <v/>
      </c>
      <c r="M289" s="17">
        <f>IF($B289="","",MAX(K289,0)*L289)</f>
        <v/>
      </c>
      <c r="N289" s="17">
        <f>IF(OR($B289="",N(D289)=0),"",D289-L289)</f>
        <v/>
      </c>
      <c r="O289" s="18">
        <f>IF(OR($B289="",N(D289)=0),"",(D289-L289)/D289)</f>
        <v/>
      </c>
      <c r="P289" s="19">
        <f>IF(OR($B289="",N(D289)=0,N(L289)=0),"",D289/L289)</f>
        <v/>
      </c>
      <c r="Q289" s="20">
        <f>IF($B289="","",SUMPRODUCT(MAX(('Movimentações'!$C$6:$C$3005=$B289)*('Movimentações'!$B$6:$B$3005="Venda")*'Movimentações'!$A$6:$A$3005)))</f>
        <v/>
      </c>
      <c r="R289" s="21">
        <f>IF($B289="","",IF(COUNTIF($B$6:$B$505,$B289)&gt;1,"Nome repetido",IF(K289&lt;=0,"Sem estoque",IF(K289&lt;=N(E289),"Repor",IF(TODAY()-MAX(Q289,SUMPRODUCT(MAX(('Movimentações'!$C$6:$C$3005=$B289)*('Movimentações'!$B$6:$B$3005="Compra")*'Movimentações'!$A$6:$A$3005)),'Comece aqui'!$C$6)&gt;60,"Parado","OK")))))</f>
        <v/>
      </c>
      <c r="S289" s="17">
        <f>IF($B289="","",SUMIFS('Movimentações'!$I$6:$I$3005,'Movimentações'!$C$6:$C$3005,$B289,'Movimentações'!$B$6:$B$3005,"Venda")-SUMIFS('Movimentações'!$I$6:$I$3005,'Movimentações'!$C$6:$C$3005,$B289,'Movimentações'!$B$6:$B$3005,"Devolução de venda"))</f>
        <v/>
      </c>
      <c r="T289" s="17">
        <f>IF($B289="","",SUMIFS('Movimentações'!$K$6:$K$3005,'Movimentações'!$C$6:$C$3005,$B289))</f>
        <v/>
      </c>
      <c r="U289" s="21">
        <f>IF(OR($B289="",N(S289)&lt;=0),"",IF(SUMIF($S$6:$S$505,"&gt;"&amp;S289)/SUM($S$6:$S$505)&lt;0.8,"A",IF(SUMIF($S$6:$S$505,"&gt;"&amp;S289)/SUM($S$6:$S$505)&lt;0.95,"B","C")))</f>
        <v/>
      </c>
    </row>
    <row r="290">
      <c r="A290" s="14" t="n"/>
      <c r="B290" s="14" t="n"/>
      <c r="C290" s="14" t="n"/>
      <c r="D290" s="15" t="n"/>
      <c r="E290" s="14" t="n"/>
      <c r="F290" s="14" t="n"/>
      <c r="G290" s="15" t="n"/>
      <c r="H290" s="16">
        <f>IF($B290="","",SUMIFS('Movimentações'!$D$6:$D$3005,'Movimentações'!$C$6:$C$3005,$B290,'Movimentações'!$B$6:$B$3005,"Compra"))</f>
        <v/>
      </c>
      <c r="I290" s="16">
        <f>IF($B290="","",SUMIFS('Movimentações'!$D$6:$D$3005,'Movimentações'!$C$6:$C$3005,$B290,'Movimentações'!$B$6:$B$3005,"Venda")-SUMIFS('Movimentações'!$D$6:$D$3005,'Movimentações'!$C$6:$C$3005,$B290,'Movimentações'!$B$6:$B$3005,"Devolução de venda"))</f>
        <v/>
      </c>
      <c r="J290" s="16">
        <f>IF($B290="","",SUMIFS('Movimentações'!$D$6:$D$3005,'Movimentações'!$C$6:$C$3005,$B290,'Movimentações'!$B$6:$B$3005,"Ajuste para mais")-SUMIFS('Movimentações'!$D$6:$D$3005,'Movimentações'!$C$6:$C$3005,$B290,'Movimentações'!$B$6:$B$3005,"Ajuste para menos"))</f>
        <v/>
      </c>
      <c r="K290" s="16">
        <f>IF($B290="","",N(F290)+H290-I290+J290)</f>
        <v/>
      </c>
      <c r="L290" s="17">
        <f>IF($B290="","",IF(N(F290)+H290=0,0,(N(F290)*N(G290)+SUMIFS('Movimentações'!$I$6:$I$3005,'Movimentações'!$C$6:$C$3005,$B290,'Movimentações'!$B$6:$B$3005,"Compra"))/(N(F290)+H290)))</f>
        <v/>
      </c>
      <c r="M290" s="17">
        <f>IF($B290="","",MAX(K290,0)*L290)</f>
        <v/>
      </c>
      <c r="N290" s="17">
        <f>IF(OR($B290="",N(D290)=0),"",D290-L290)</f>
        <v/>
      </c>
      <c r="O290" s="18">
        <f>IF(OR($B290="",N(D290)=0),"",(D290-L290)/D290)</f>
        <v/>
      </c>
      <c r="P290" s="19">
        <f>IF(OR($B290="",N(D290)=0,N(L290)=0),"",D290/L290)</f>
        <v/>
      </c>
      <c r="Q290" s="20">
        <f>IF($B290="","",SUMPRODUCT(MAX(('Movimentações'!$C$6:$C$3005=$B290)*('Movimentações'!$B$6:$B$3005="Venda")*'Movimentações'!$A$6:$A$3005)))</f>
        <v/>
      </c>
      <c r="R290" s="21">
        <f>IF($B290="","",IF(COUNTIF($B$6:$B$505,$B290)&gt;1,"Nome repetido",IF(K290&lt;=0,"Sem estoque",IF(K290&lt;=N(E290),"Repor",IF(TODAY()-MAX(Q290,SUMPRODUCT(MAX(('Movimentações'!$C$6:$C$3005=$B290)*('Movimentações'!$B$6:$B$3005="Compra")*'Movimentações'!$A$6:$A$3005)),'Comece aqui'!$C$6)&gt;60,"Parado","OK")))))</f>
        <v/>
      </c>
      <c r="S290" s="17">
        <f>IF($B290="","",SUMIFS('Movimentações'!$I$6:$I$3005,'Movimentações'!$C$6:$C$3005,$B290,'Movimentações'!$B$6:$B$3005,"Venda")-SUMIFS('Movimentações'!$I$6:$I$3005,'Movimentações'!$C$6:$C$3005,$B290,'Movimentações'!$B$6:$B$3005,"Devolução de venda"))</f>
        <v/>
      </c>
      <c r="T290" s="17">
        <f>IF($B290="","",SUMIFS('Movimentações'!$K$6:$K$3005,'Movimentações'!$C$6:$C$3005,$B290))</f>
        <v/>
      </c>
      <c r="U290" s="21">
        <f>IF(OR($B290="",N(S290)&lt;=0),"",IF(SUMIF($S$6:$S$505,"&gt;"&amp;S290)/SUM($S$6:$S$505)&lt;0.8,"A",IF(SUMIF($S$6:$S$505,"&gt;"&amp;S290)/SUM($S$6:$S$505)&lt;0.95,"B","C")))</f>
        <v/>
      </c>
    </row>
    <row r="291">
      <c r="A291" s="14" t="n"/>
      <c r="B291" s="14" t="n"/>
      <c r="C291" s="14" t="n"/>
      <c r="D291" s="15" t="n"/>
      <c r="E291" s="14" t="n"/>
      <c r="F291" s="14" t="n"/>
      <c r="G291" s="15" t="n"/>
      <c r="H291" s="16">
        <f>IF($B291="","",SUMIFS('Movimentações'!$D$6:$D$3005,'Movimentações'!$C$6:$C$3005,$B291,'Movimentações'!$B$6:$B$3005,"Compra"))</f>
        <v/>
      </c>
      <c r="I291" s="16">
        <f>IF($B291="","",SUMIFS('Movimentações'!$D$6:$D$3005,'Movimentações'!$C$6:$C$3005,$B291,'Movimentações'!$B$6:$B$3005,"Venda")-SUMIFS('Movimentações'!$D$6:$D$3005,'Movimentações'!$C$6:$C$3005,$B291,'Movimentações'!$B$6:$B$3005,"Devolução de venda"))</f>
        <v/>
      </c>
      <c r="J291" s="16">
        <f>IF($B291="","",SUMIFS('Movimentações'!$D$6:$D$3005,'Movimentações'!$C$6:$C$3005,$B291,'Movimentações'!$B$6:$B$3005,"Ajuste para mais")-SUMIFS('Movimentações'!$D$6:$D$3005,'Movimentações'!$C$6:$C$3005,$B291,'Movimentações'!$B$6:$B$3005,"Ajuste para menos"))</f>
        <v/>
      </c>
      <c r="K291" s="16">
        <f>IF($B291="","",N(F291)+H291-I291+J291)</f>
        <v/>
      </c>
      <c r="L291" s="17">
        <f>IF($B291="","",IF(N(F291)+H291=0,0,(N(F291)*N(G291)+SUMIFS('Movimentações'!$I$6:$I$3005,'Movimentações'!$C$6:$C$3005,$B291,'Movimentações'!$B$6:$B$3005,"Compra"))/(N(F291)+H291)))</f>
        <v/>
      </c>
      <c r="M291" s="17">
        <f>IF($B291="","",MAX(K291,0)*L291)</f>
        <v/>
      </c>
      <c r="N291" s="17">
        <f>IF(OR($B291="",N(D291)=0),"",D291-L291)</f>
        <v/>
      </c>
      <c r="O291" s="18">
        <f>IF(OR($B291="",N(D291)=0),"",(D291-L291)/D291)</f>
        <v/>
      </c>
      <c r="P291" s="19">
        <f>IF(OR($B291="",N(D291)=0,N(L291)=0),"",D291/L291)</f>
        <v/>
      </c>
      <c r="Q291" s="20">
        <f>IF($B291="","",SUMPRODUCT(MAX(('Movimentações'!$C$6:$C$3005=$B291)*('Movimentações'!$B$6:$B$3005="Venda")*'Movimentações'!$A$6:$A$3005)))</f>
        <v/>
      </c>
      <c r="R291" s="21">
        <f>IF($B291="","",IF(COUNTIF($B$6:$B$505,$B291)&gt;1,"Nome repetido",IF(K291&lt;=0,"Sem estoque",IF(K291&lt;=N(E291),"Repor",IF(TODAY()-MAX(Q291,SUMPRODUCT(MAX(('Movimentações'!$C$6:$C$3005=$B291)*('Movimentações'!$B$6:$B$3005="Compra")*'Movimentações'!$A$6:$A$3005)),'Comece aqui'!$C$6)&gt;60,"Parado","OK")))))</f>
        <v/>
      </c>
      <c r="S291" s="17">
        <f>IF($B291="","",SUMIFS('Movimentações'!$I$6:$I$3005,'Movimentações'!$C$6:$C$3005,$B291,'Movimentações'!$B$6:$B$3005,"Venda")-SUMIFS('Movimentações'!$I$6:$I$3005,'Movimentações'!$C$6:$C$3005,$B291,'Movimentações'!$B$6:$B$3005,"Devolução de venda"))</f>
        <v/>
      </c>
      <c r="T291" s="17">
        <f>IF($B291="","",SUMIFS('Movimentações'!$K$6:$K$3005,'Movimentações'!$C$6:$C$3005,$B291))</f>
        <v/>
      </c>
      <c r="U291" s="21">
        <f>IF(OR($B291="",N(S291)&lt;=0),"",IF(SUMIF($S$6:$S$505,"&gt;"&amp;S291)/SUM($S$6:$S$505)&lt;0.8,"A",IF(SUMIF($S$6:$S$505,"&gt;"&amp;S291)/SUM($S$6:$S$505)&lt;0.95,"B","C")))</f>
        <v/>
      </c>
    </row>
    <row r="292">
      <c r="A292" s="14" t="n"/>
      <c r="B292" s="14" t="n"/>
      <c r="C292" s="14" t="n"/>
      <c r="D292" s="15" t="n"/>
      <c r="E292" s="14" t="n"/>
      <c r="F292" s="14" t="n"/>
      <c r="G292" s="15" t="n"/>
      <c r="H292" s="16">
        <f>IF($B292="","",SUMIFS('Movimentações'!$D$6:$D$3005,'Movimentações'!$C$6:$C$3005,$B292,'Movimentações'!$B$6:$B$3005,"Compra"))</f>
        <v/>
      </c>
      <c r="I292" s="16">
        <f>IF($B292="","",SUMIFS('Movimentações'!$D$6:$D$3005,'Movimentações'!$C$6:$C$3005,$B292,'Movimentações'!$B$6:$B$3005,"Venda")-SUMIFS('Movimentações'!$D$6:$D$3005,'Movimentações'!$C$6:$C$3005,$B292,'Movimentações'!$B$6:$B$3005,"Devolução de venda"))</f>
        <v/>
      </c>
      <c r="J292" s="16">
        <f>IF($B292="","",SUMIFS('Movimentações'!$D$6:$D$3005,'Movimentações'!$C$6:$C$3005,$B292,'Movimentações'!$B$6:$B$3005,"Ajuste para mais")-SUMIFS('Movimentações'!$D$6:$D$3005,'Movimentações'!$C$6:$C$3005,$B292,'Movimentações'!$B$6:$B$3005,"Ajuste para menos"))</f>
        <v/>
      </c>
      <c r="K292" s="16">
        <f>IF($B292="","",N(F292)+H292-I292+J292)</f>
        <v/>
      </c>
      <c r="L292" s="17">
        <f>IF($B292="","",IF(N(F292)+H292=0,0,(N(F292)*N(G292)+SUMIFS('Movimentações'!$I$6:$I$3005,'Movimentações'!$C$6:$C$3005,$B292,'Movimentações'!$B$6:$B$3005,"Compra"))/(N(F292)+H292)))</f>
        <v/>
      </c>
      <c r="M292" s="17">
        <f>IF($B292="","",MAX(K292,0)*L292)</f>
        <v/>
      </c>
      <c r="N292" s="17">
        <f>IF(OR($B292="",N(D292)=0),"",D292-L292)</f>
        <v/>
      </c>
      <c r="O292" s="18">
        <f>IF(OR($B292="",N(D292)=0),"",(D292-L292)/D292)</f>
        <v/>
      </c>
      <c r="P292" s="19">
        <f>IF(OR($B292="",N(D292)=0,N(L292)=0),"",D292/L292)</f>
        <v/>
      </c>
      <c r="Q292" s="20">
        <f>IF($B292="","",SUMPRODUCT(MAX(('Movimentações'!$C$6:$C$3005=$B292)*('Movimentações'!$B$6:$B$3005="Venda")*'Movimentações'!$A$6:$A$3005)))</f>
        <v/>
      </c>
      <c r="R292" s="21">
        <f>IF($B292="","",IF(COUNTIF($B$6:$B$505,$B292)&gt;1,"Nome repetido",IF(K292&lt;=0,"Sem estoque",IF(K292&lt;=N(E292),"Repor",IF(TODAY()-MAX(Q292,SUMPRODUCT(MAX(('Movimentações'!$C$6:$C$3005=$B292)*('Movimentações'!$B$6:$B$3005="Compra")*'Movimentações'!$A$6:$A$3005)),'Comece aqui'!$C$6)&gt;60,"Parado","OK")))))</f>
        <v/>
      </c>
      <c r="S292" s="17">
        <f>IF($B292="","",SUMIFS('Movimentações'!$I$6:$I$3005,'Movimentações'!$C$6:$C$3005,$B292,'Movimentações'!$B$6:$B$3005,"Venda")-SUMIFS('Movimentações'!$I$6:$I$3005,'Movimentações'!$C$6:$C$3005,$B292,'Movimentações'!$B$6:$B$3005,"Devolução de venda"))</f>
        <v/>
      </c>
      <c r="T292" s="17">
        <f>IF($B292="","",SUMIFS('Movimentações'!$K$6:$K$3005,'Movimentações'!$C$6:$C$3005,$B292))</f>
        <v/>
      </c>
      <c r="U292" s="21">
        <f>IF(OR($B292="",N(S292)&lt;=0),"",IF(SUMIF($S$6:$S$505,"&gt;"&amp;S292)/SUM($S$6:$S$505)&lt;0.8,"A",IF(SUMIF($S$6:$S$505,"&gt;"&amp;S292)/SUM($S$6:$S$505)&lt;0.95,"B","C")))</f>
        <v/>
      </c>
    </row>
    <row r="293">
      <c r="A293" s="14" t="n"/>
      <c r="B293" s="14" t="n"/>
      <c r="C293" s="14" t="n"/>
      <c r="D293" s="15" t="n"/>
      <c r="E293" s="14" t="n"/>
      <c r="F293" s="14" t="n"/>
      <c r="G293" s="15" t="n"/>
      <c r="H293" s="16">
        <f>IF($B293="","",SUMIFS('Movimentações'!$D$6:$D$3005,'Movimentações'!$C$6:$C$3005,$B293,'Movimentações'!$B$6:$B$3005,"Compra"))</f>
        <v/>
      </c>
      <c r="I293" s="16">
        <f>IF($B293="","",SUMIFS('Movimentações'!$D$6:$D$3005,'Movimentações'!$C$6:$C$3005,$B293,'Movimentações'!$B$6:$B$3005,"Venda")-SUMIFS('Movimentações'!$D$6:$D$3005,'Movimentações'!$C$6:$C$3005,$B293,'Movimentações'!$B$6:$B$3005,"Devolução de venda"))</f>
        <v/>
      </c>
      <c r="J293" s="16">
        <f>IF($B293="","",SUMIFS('Movimentações'!$D$6:$D$3005,'Movimentações'!$C$6:$C$3005,$B293,'Movimentações'!$B$6:$B$3005,"Ajuste para mais")-SUMIFS('Movimentações'!$D$6:$D$3005,'Movimentações'!$C$6:$C$3005,$B293,'Movimentações'!$B$6:$B$3005,"Ajuste para menos"))</f>
        <v/>
      </c>
      <c r="K293" s="16">
        <f>IF($B293="","",N(F293)+H293-I293+J293)</f>
        <v/>
      </c>
      <c r="L293" s="17">
        <f>IF($B293="","",IF(N(F293)+H293=0,0,(N(F293)*N(G293)+SUMIFS('Movimentações'!$I$6:$I$3005,'Movimentações'!$C$6:$C$3005,$B293,'Movimentações'!$B$6:$B$3005,"Compra"))/(N(F293)+H293)))</f>
        <v/>
      </c>
      <c r="M293" s="17">
        <f>IF($B293="","",MAX(K293,0)*L293)</f>
        <v/>
      </c>
      <c r="N293" s="17">
        <f>IF(OR($B293="",N(D293)=0),"",D293-L293)</f>
        <v/>
      </c>
      <c r="O293" s="18">
        <f>IF(OR($B293="",N(D293)=0),"",(D293-L293)/D293)</f>
        <v/>
      </c>
      <c r="P293" s="19">
        <f>IF(OR($B293="",N(D293)=0,N(L293)=0),"",D293/L293)</f>
        <v/>
      </c>
      <c r="Q293" s="20">
        <f>IF($B293="","",SUMPRODUCT(MAX(('Movimentações'!$C$6:$C$3005=$B293)*('Movimentações'!$B$6:$B$3005="Venda")*'Movimentações'!$A$6:$A$3005)))</f>
        <v/>
      </c>
      <c r="R293" s="21">
        <f>IF($B293="","",IF(COUNTIF($B$6:$B$505,$B293)&gt;1,"Nome repetido",IF(K293&lt;=0,"Sem estoque",IF(K293&lt;=N(E293),"Repor",IF(TODAY()-MAX(Q293,SUMPRODUCT(MAX(('Movimentações'!$C$6:$C$3005=$B293)*('Movimentações'!$B$6:$B$3005="Compra")*'Movimentações'!$A$6:$A$3005)),'Comece aqui'!$C$6)&gt;60,"Parado","OK")))))</f>
        <v/>
      </c>
      <c r="S293" s="17">
        <f>IF($B293="","",SUMIFS('Movimentações'!$I$6:$I$3005,'Movimentações'!$C$6:$C$3005,$B293,'Movimentações'!$B$6:$B$3005,"Venda")-SUMIFS('Movimentações'!$I$6:$I$3005,'Movimentações'!$C$6:$C$3005,$B293,'Movimentações'!$B$6:$B$3005,"Devolução de venda"))</f>
        <v/>
      </c>
      <c r="T293" s="17">
        <f>IF($B293="","",SUMIFS('Movimentações'!$K$6:$K$3005,'Movimentações'!$C$6:$C$3005,$B293))</f>
        <v/>
      </c>
      <c r="U293" s="21">
        <f>IF(OR($B293="",N(S293)&lt;=0),"",IF(SUMIF($S$6:$S$505,"&gt;"&amp;S293)/SUM($S$6:$S$505)&lt;0.8,"A",IF(SUMIF($S$6:$S$505,"&gt;"&amp;S293)/SUM($S$6:$S$505)&lt;0.95,"B","C")))</f>
        <v/>
      </c>
    </row>
    <row r="294">
      <c r="A294" s="14" t="n"/>
      <c r="B294" s="14" t="n"/>
      <c r="C294" s="14" t="n"/>
      <c r="D294" s="15" t="n"/>
      <c r="E294" s="14" t="n"/>
      <c r="F294" s="14" t="n"/>
      <c r="G294" s="15" t="n"/>
      <c r="H294" s="16">
        <f>IF($B294="","",SUMIFS('Movimentações'!$D$6:$D$3005,'Movimentações'!$C$6:$C$3005,$B294,'Movimentações'!$B$6:$B$3005,"Compra"))</f>
        <v/>
      </c>
      <c r="I294" s="16">
        <f>IF($B294="","",SUMIFS('Movimentações'!$D$6:$D$3005,'Movimentações'!$C$6:$C$3005,$B294,'Movimentações'!$B$6:$B$3005,"Venda")-SUMIFS('Movimentações'!$D$6:$D$3005,'Movimentações'!$C$6:$C$3005,$B294,'Movimentações'!$B$6:$B$3005,"Devolução de venda"))</f>
        <v/>
      </c>
      <c r="J294" s="16">
        <f>IF($B294="","",SUMIFS('Movimentações'!$D$6:$D$3005,'Movimentações'!$C$6:$C$3005,$B294,'Movimentações'!$B$6:$B$3005,"Ajuste para mais")-SUMIFS('Movimentações'!$D$6:$D$3005,'Movimentações'!$C$6:$C$3005,$B294,'Movimentações'!$B$6:$B$3005,"Ajuste para menos"))</f>
        <v/>
      </c>
      <c r="K294" s="16">
        <f>IF($B294="","",N(F294)+H294-I294+J294)</f>
        <v/>
      </c>
      <c r="L294" s="17">
        <f>IF($B294="","",IF(N(F294)+H294=0,0,(N(F294)*N(G294)+SUMIFS('Movimentações'!$I$6:$I$3005,'Movimentações'!$C$6:$C$3005,$B294,'Movimentações'!$B$6:$B$3005,"Compra"))/(N(F294)+H294)))</f>
        <v/>
      </c>
      <c r="M294" s="17">
        <f>IF($B294="","",MAX(K294,0)*L294)</f>
        <v/>
      </c>
      <c r="N294" s="17">
        <f>IF(OR($B294="",N(D294)=0),"",D294-L294)</f>
        <v/>
      </c>
      <c r="O294" s="18">
        <f>IF(OR($B294="",N(D294)=0),"",(D294-L294)/D294)</f>
        <v/>
      </c>
      <c r="P294" s="19">
        <f>IF(OR($B294="",N(D294)=0,N(L294)=0),"",D294/L294)</f>
        <v/>
      </c>
      <c r="Q294" s="20">
        <f>IF($B294="","",SUMPRODUCT(MAX(('Movimentações'!$C$6:$C$3005=$B294)*('Movimentações'!$B$6:$B$3005="Venda")*'Movimentações'!$A$6:$A$3005)))</f>
        <v/>
      </c>
      <c r="R294" s="21">
        <f>IF($B294="","",IF(COUNTIF($B$6:$B$505,$B294)&gt;1,"Nome repetido",IF(K294&lt;=0,"Sem estoque",IF(K294&lt;=N(E294),"Repor",IF(TODAY()-MAX(Q294,SUMPRODUCT(MAX(('Movimentações'!$C$6:$C$3005=$B294)*('Movimentações'!$B$6:$B$3005="Compra")*'Movimentações'!$A$6:$A$3005)),'Comece aqui'!$C$6)&gt;60,"Parado","OK")))))</f>
        <v/>
      </c>
      <c r="S294" s="17">
        <f>IF($B294="","",SUMIFS('Movimentações'!$I$6:$I$3005,'Movimentações'!$C$6:$C$3005,$B294,'Movimentações'!$B$6:$B$3005,"Venda")-SUMIFS('Movimentações'!$I$6:$I$3005,'Movimentações'!$C$6:$C$3005,$B294,'Movimentações'!$B$6:$B$3005,"Devolução de venda"))</f>
        <v/>
      </c>
      <c r="T294" s="17">
        <f>IF($B294="","",SUMIFS('Movimentações'!$K$6:$K$3005,'Movimentações'!$C$6:$C$3005,$B294))</f>
        <v/>
      </c>
      <c r="U294" s="21">
        <f>IF(OR($B294="",N(S294)&lt;=0),"",IF(SUMIF($S$6:$S$505,"&gt;"&amp;S294)/SUM($S$6:$S$505)&lt;0.8,"A",IF(SUMIF($S$6:$S$505,"&gt;"&amp;S294)/SUM($S$6:$S$505)&lt;0.95,"B","C")))</f>
        <v/>
      </c>
    </row>
    <row r="295">
      <c r="A295" s="14" t="n"/>
      <c r="B295" s="14" t="n"/>
      <c r="C295" s="14" t="n"/>
      <c r="D295" s="15" t="n"/>
      <c r="E295" s="14" t="n"/>
      <c r="F295" s="14" t="n"/>
      <c r="G295" s="15" t="n"/>
      <c r="H295" s="16">
        <f>IF($B295="","",SUMIFS('Movimentações'!$D$6:$D$3005,'Movimentações'!$C$6:$C$3005,$B295,'Movimentações'!$B$6:$B$3005,"Compra"))</f>
        <v/>
      </c>
      <c r="I295" s="16">
        <f>IF($B295="","",SUMIFS('Movimentações'!$D$6:$D$3005,'Movimentações'!$C$6:$C$3005,$B295,'Movimentações'!$B$6:$B$3005,"Venda")-SUMIFS('Movimentações'!$D$6:$D$3005,'Movimentações'!$C$6:$C$3005,$B295,'Movimentações'!$B$6:$B$3005,"Devolução de venda"))</f>
        <v/>
      </c>
      <c r="J295" s="16">
        <f>IF($B295="","",SUMIFS('Movimentações'!$D$6:$D$3005,'Movimentações'!$C$6:$C$3005,$B295,'Movimentações'!$B$6:$B$3005,"Ajuste para mais")-SUMIFS('Movimentações'!$D$6:$D$3005,'Movimentações'!$C$6:$C$3005,$B295,'Movimentações'!$B$6:$B$3005,"Ajuste para menos"))</f>
        <v/>
      </c>
      <c r="K295" s="16">
        <f>IF($B295="","",N(F295)+H295-I295+J295)</f>
        <v/>
      </c>
      <c r="L295" s="17">
        <f>IF($B295="","",IF(N(F295)+H295=0,0,(N(F295)*N(G295)+SUMIFS('Movimentações'!$I$6:$I$3005,'Movimentações'!$C$6:$C$3005,$B295,'Movimentações'!$B$6:$B$3005,"Compra"))/(N(F295)+H295)))</f>
        <v/>
      </c>
      <c r="M295" s="17">
        <f>IF($B295="","",MAX(K295,0)*L295)</f>
        <v/>
      </c>
      <c r="N295" s="17">
        <f>IF(OR($B295="",N(D295)=0),"",D295-L295)</f>
        <v/>
      </c>
      <c r="O295" s="18">
        <f>IF(OR($B295="",N(D295)=0),"",(D295-L295)/D295)</f>
        <v/>
      </c>
      <c r="P295" s="19">
        <f>IF(OR($B295="",N(D295)=0,N(L295)=0),"",D295/L295)</f>
        <v/>
      </c>
      <c r="Q295" s="20">
        <f>IF($B295="","",SUMPRODUCT(MAX(('Movimentações'!$C$6:$C$3005=$B295)*('Movimentações'!$B$6:$B$3005="Venda")*'Movimentações'!$A$6:$A$3005)))</f>
        <v/>
      </c>
      <c r="R295" s="21">
        <f>IF($B295="","",IF(COUNTIF($B$6:$B$505,$B295)&gt;1,"Nome repetido",IF(K295&lt;=0,"Sem estoque",IF(K295&lt;=N(E295),"Repor",IF(TODAY()-MAX(Q295,SUMPRODUCT(MAX(('Movimentações'!$C$6:$C$3005=$B295)*('Movimentações'!$B$6:$B$3005="Compra")*'Movimentações'!$A$6:$A$3005)),'Comece aqui'!$C$6)&gt;60,"Parado","OK")))))</f>
        <v/>
      </c>
      <c r="S295" s="17">
        <f>IF($B295="","",SUMIFS('Movimentações'!$I$6:$I$3005,'Movimentações'!$C$6:$C$3005,$B295,'Movimentações'!$B$6:$B$3005,"Venda")-SUMIFS('Movimentações'!$I$6:$I$3005,'Movimentações'!$C$6:$C$3005,$B295,'Movimentações'!$B$6:$B$3005,"Devolução de venda"))</f>
        <v/>
      </c>
      <c r="T295" s="17">
        <f>IF($B295="","",SUMIFS('Movimentações'!$K$6:$K$3005,'Movimentações'!$C$6:$C$3005,$B295))</f>
        <v/>
      </c>
      <c r="U295" s="21">
        <f>IF(OR($B295="",N(S295)&lt;=0),"",IF(SUMIF($S$6:$S$505,"&gt;"&amp;S295)/SUM($S$6:$S$505)&lt;0.8,"A",IF(SUMIF($S$6:$S$505,"&gt;"&amp;S295)/SUM($S$6:$S$505)&lt;0.95,"B","C")))</f>
        <v/>
      </c>
    </row>
    <row r="296">
      <c r="A296" s="14" t="n"/>
      <c r="B296" s="14" t="n"/>
      <c r="C296" s="14" t="n"/>
      <c r="D296" s="15" t="n"/>
      <c r="E296" s="14" t="n"/>
      <c r="F296" s="14" t="n"/>
      <c r="G296" s="15" t="n"/>
      <c r="H296" s="16">
        <f>IF($B296="","",SUMIFS('Movimentações'!$D$6:$D$3005,'Movimentações'!$C$6:$C$3005,$B296,'Movimentações'!$B$6:$B$3005,"Compra"))</f>
        <v/>
      </c>
      <c r="I296" s="16">
        <f>IF($B296="","",SUMIFS('Movimentações'!$D$6:$D$3005,'Movimentações'!$C$6:$C$3005,$B296,'Movimentações'!$B$6:$B$3005,"Venda")-SUMIFS('Movimentações'!$D$6:$D$3005,'Movimentações'!$C$6:$C$3005,$B296,'Movimentações'!$B$6:$B$3005,"Devolução de venda"))</f>
        <v/>
      </c>
      <c r="J296" s="16">
        <f>IF($B296="","",SUMIFS('Movimentações'!$D$6:$D$3005,'Movimentações'!$C$6:$C$3005,$B296,'Movimentações'!$B$6:$B$3005,"Ajuste para mais")-SUMIFS('Movimentações'!$D$6:$D$3005,'Movimentações'!$C$6:$C$3005,$B296,'Movimentações'!$B$6:$B$3005,"Ajuste para menos"))</f>
        <v/>
      </c>
      <c r="K296" s="16">
        <f>IF($B296="","",N(F296)+H296-I296+J296)</f>
        <v/>
      </c>
      <c r="L296" s="17">
        <f>IF($B296="","",IF(N(F296)+H296=0,0,(N(F296)*N(G296)+SUMIFS('Movimentações'!$I$6:$I$3005,'Movimentações'!$C$6:$C$3005,$B296,'Movimentações'!$B$6:$B$3005,"Compra"))/(N(F296)+H296)))</f>
        <v/>
      </c>
      <c r="M296" s="17">
        <f>IF($B296="","",MAX(K296,0)*L296)</f>
        <v/>
      </c>
      <c r="N296" s="17">
        <f>IF(OR($B296="",N(D296)=0),"",D296-L296)</f>
        <v/>
      </c>
      <c r="O296" s="18">
        <f>IF(OR($B296="",N(D296)=0),"",(D296-L296)/D296)</f>
        <v/>
      </c>
      <c r="P296" s="19">
        <f>IF(OR($B296="",N(D296)=0,N(L296)=0),"",D296/L296)</f>
        <v/>
      </c>
      <c r="Q296" s="20">
        <f>IF($B296="","",SUMPRODUCT(MAX(('Movimentações'!$C$6:$C$3005=$B296)*('Movimentações'!$B$6:$B$3005="Venda")*'Movimentações'!$A$6:$A$3005)))</f>
        <v/>
      </c>
      <c r="R296" s="21">
        <f>IF($B296="","",IF(COUNTIF($B$6:$B$505,$B296)&gt;1,"Nome repetido",IF(K296&lt;=0,"Sem estoque",IF(K296&lt;=N(E296),"Repor",IF(TODAY()-MAX(Q296,SUMPRODUCT(MAX(('Movimentações'!$C$6:$C$3005=$B296)*('Movimentações'!$B$6:$B$3005="Compra")*'Movimentações'!$A$6:$A$3005)),'Comece aqui'!$C$6)&gt;60,"Parado","OK")))))</f>
        <v/>
      </c>
      <c r="S296" s="17">
        <f>IF($B296="","",SUMIFS('Movimentações'!$I$6:$I$3005,'Movimentações'!$C$6:$C$3005,$B296,'Movimentações'!$B$6:$B$3005,"Venda")-SUMIFS('Movimentações'!$I$6:$I$3005,'Movimentações'!$C$6:$C$3005,$B296,'Movimentações'!$B$6:$B$3005,"Devolução de venda"))</f>
        <v/>
      </c>
      <c r="T296" s="17">
        <f>IF($B296="","",SUMIFS('Movimentações'!$K$6:$K$3005,'Movimentações'!$C$6:$C$3005,$B296))</f>
        <v/>
      </c>
      <c r="U296" s="21">
        <f>IF(OR($B296="",N(S296)&lt;=0),"",IF(SUMIF($S$6:$S$505,"&gt;"&amp;S296)/SUM($S$6:$S$505)&lt;0.8,"A",IF(SUMIF($S$6:$S$505,"&gt;"&amp;S296)/SUM($S$6:$S$505)&lt;0.95,"B","C")))</f>
        <v/>
      </c>
    </row>
    <row r="297">
      <c r="A297" s="14" t="n"/>
      <c r="B297" s="14" t="n"/>
      <c r="C297" s="14" t="n"/>
      <c r="D297" s="15" t="n"/>
      <c r="E297" s="14" t="n"/>
      <c r="F297" s="14" t="n"/>
      <c r="G297" s="15" t="n"/>
      <c r="H297" s="16">
        <f>IF($B297="","",SUMIFS('Movimentações'!$D$6:$D$3005,'Movimentações'!$C$6:$C$3005,$B297,'Movimentações'!$B$6:$B$3005,"Compra"))</f>
        <v/>
      </c>
      <c r="I297" s="16">
        <f>IF($B297="","",SUMIFS('Movimentações'!$D$6:$D$3005,'Movimentações'!$C$6:$C$3005,$B297,'Movimentações'!$B$6:$B$3005,"Venda")-SUMIFS('Movimentações'!$D$6:$D$3005,'Movimentações'!$C$6:$C$3005,$B297,'Movimentações'!$B$6:$B$3005,"Devolução de venda"))</f>
        <v/>
      </c>
      <c r="J297" s="16">
        <f>IF($B297="","",SUMIFS('Movimentações'!$D$6:$D$3005,'Movimentações'!$C$6:$C$3005,$B297,'Movimentações'!$B$6:$B$3005,"Ajuste para mais")-SUMIFS('Movimentações'!$D$6:$D$3005,'Movimentações'!$C$6:$C$3005,$B297,'Movimentações'!$B$6:$B$3005,"Ajuste para menos"))</f>
        <v/>
      </c>
      <c r="K297" s="16">
        <f>IF($B297="","",N(F297)+H297-I297+J297)</f>
        <v/>
      </c>
      <c r="L297" s="17">
        <f>IF($B297="","",IF(N(F297)+H297=0,0,(N(F297)*N(G297)+SUMIFS('Movimentações'!$I$6:$I$3005,'Movimentações'!$C$6:$C$3005,$B297,'Movimentações'!$B$6:$B$3005,"Compra"))/(N(F297)+H297)))</f>
        <v/>
      </c>
      <c r="M297" s="17">
        <f>IF($B297="","",MAX(K297,0)*L297)</f>
        <v/>
      </c>
      <c r="N297" s="17">
        <f>IF(OR($B297="",N(D297)=0),"",D297-L297)</f>
        <v/>
      </c>
      <c r="O297" s="18">
        <f>IF(OR($B297="",N(D297)=0),"",(D297-L297)/D297)</f>
        <v/>
      </c>
      <c r="P297" s="19">
        <f>IF(OR($B297="",N(D297)=0,N(L297)=0),"",D297/L297)</f>
        <v/>
      </c>
      <c r="Q297" s="20">
        <f>IF($B297="","",SUMPRODUCT(MAX(('Movimentações'!$C$6:$C$3005=$B297)*('Movimentações'!$B$6:$B$3005="Venda")*'Movimentações'!$A$6:$A$3005)))</f>
        <v/>
      </c>
      <c r="R297" s="21">
        <f>IF($B297="","",IF(COUNTIF($B$6:$B$505,$B297)&gt;1,"Nome repetido",IF(K297&lt;=0,"Sem estoque",IF(K297&lt;=N(E297),"Repor",IF(TODAY()-MAX(Q297,SUMPRODUCT(MAX(('Movimentações'!$C$6:$C$3005=$B297)*('Movimentações'!$B$6:$B$3005="Compra")*'Movimentações'!$A$6:$A$3005)),'Comece aqui'!$C$6)&gt;60,"Parado","OK")))))</f>
        <v/>
      </c>
      <c r="S297" s="17">
        <f>IF($B297="","",SUMIFS('Movimentações'!$I$6:$I$3005,'Movimentações'!$C$6:$C$3005,$B297,'Movimentações'!$B$6:$B$3005,"Venda")-SUMIFS('Movimentações'!$I$6:$I$3005,'Movimentações'!$C$6:$C$3005,$B297,'Movimentações'!$B$6:$B$3005,"Devolução de venda"))</f>
        <v/>
      </c>
      <c r="T297" s="17">
        <f>IF($B297="","",SUMIFS('Movimentações'!$K$6:$K$3005,'Movimentações'!$C$6:$C$3005,$B297))</f>
        <v/>
      </c>
      <c r="U297" s="21">
        <f>IF(OR($B297="",N(S297)&lt;=0),"",IF(SUMIF($S$6:$S$505,"&gt;"&amp;S297)/SUM($S$6:$S$505)&lt;0.8,"A",IF(SUMIF($S$6:$S$505,"&gt;"&amp;S297)/SUM($S$6:$S$505)&lt;0.95,"B","C")))</f>
        <v/>
      </c>
    </row>
    <row r="298">
      <c r="A298" s="14" t="n"/>
      <c r="B298" s="14" t="n"/>
      <c r="C298" s="14" t="n"/>
      <c r="D298" s="15" t="n"/>
      <c r="E298" s="14" t="n"/>
      <c r="F298" s="14" t="n"/>
      <c r="G298" s="15" t="n"/>
      <c r="H298" s="16">
        <f>IF($B298="","",SUMIFS('Movimentações'!$D$6:$D$3005,'Movimentações'!$C$6:$C$3005,$B298,'Movimentações'!$B$6:$B$3005,"Compra"))</f>
        <v/>
      </c>
      <c r="I298" s="16">
        <f>IF($B298="","",SUMIFS('Movimentações'!$D$6:$D$3005,'Movimentações'!$C$6:$C$3005,$B298,'Movimentações'!$B$6:$B$3005,"Venda")-SUMIFS('Movimentações'!$D$6:$D$3005,'Movimentações'!$C$6:$C$3005,$B298,'Movimentações'!$B$6:$B$3005,"Devolução de venda"))</f>
        <v/>
      </c>
      <c r="J298" s="16">
        <f>IF($B298="","",SUMIFS('Movimentações'!$D$6:$D$3005,'Movimentações'!$C$6:$C$3005,$B298,'Movimentações'!$B$6:$B$3005,"Ajuste para mais")-SUMIFS('Movimentações'!$D$6:$D$3005,'Movimentações'!$C$6:$C$3005,$B298,'Movimentações'!$B$6:$B$3005,"Ajuste para menos"))</f>
        <v/>
      </c>
      <c r="K298" s="16">
        <f>IF($B298="","",N(F298)+H298-I298+J298)</f>
        <v/>
      </c>
      <c r="L298" s="17">
        <f>IF($B298="","",IF(N(F298)+H298=0,0,(N(F298)*N(G298)+SUMIFS('Movimentações'!$I$6:$I$3005,'Movimentações'!$C$6:$C$3005,$B298,'Movimentações'!$B$6:$B$3005,"Compra"))/(N(F298)+H298)))</f>
        <v/>
      </c>
      <c r="M298" s="17">
        <f>IF($B298="","",MAX(K298,0)*L298)</f>
        <v/>
      </c>
      <c r="N298" s="17">
        <f>IF(OR($B298="",N(D298)=0),"",D298-L298)</f>
        <v/>
      </c>
      <c r="O298" s="18">
        <f>IF(OR($B298="",N(D298)=0),"",(D298-L298)/D298)</f>
        <v/>
      </c>
      <c r="P298" s="19">
        <f>IF(OR($B298="",N(D298)=0,N(L298)=0),"",D298/L298)</f>
        <v/>
      </c>
      <c r="Q298" s="20">
        <f>IF($B298="","",SUMPRODUCT(MAX(('Movimentações'!$C$6:$C$3005=$B298)*('Movimentações'!$B$6:$B$3005="Venda")*'Movimentações'!$A$6:$A$3005)))</f>
        <v/>
      </c>
      <c r="R298" s="21">
        <f>IF($B298="","",IF(COUNTIF($B$6:$B$505,$B298)&gt;1,"Nome repetido",IF(K298&lt;=0,"Sem estoque",IF(K298&lt;=N(E298),"Repor",IF(TODAY()-MAX(Q298,SUMPRODUCT(MAX(('Movimentações'!$C$6:$C$3005=$B298)*('Movimentações'!$B$6:$B$3005="Compra")*'Movimentações'!$A$6:$A$3005)),'Comece aqui'!$C$6)&gt;60,"Parado","OK")))))</f>
        <v/>
      </c>
      <c r="S298" s="17">
        <f>IF($B298="","",SUMIFS('Movimentações'!$I$6:$I$3005,'Movimentações'!$C$6:$C$3005,$B298,'Movimentações'!$B$6:$B$3005,"Venda")-SUMIFS('Movimentações'!$I$6:$I$3005,'Movimentações'!$C$6:$C$3005,$B298,'Movimentações'!$B$6:$B$3005,"Devolução de venda"))</f>
        <v/>
      </c>
      <c r="T298" s="17">
        <f>IF($B298="","",SUMIFS('Movimentações'!$K$6:$K$3005,'Movimentações'!$C$6:$C$3005,$B298))</f>
        <v/>
      </c>
      <c r="U298" s="21">
        <f>IF(OR($B298="",N(S298)&lt;=0),"",IF(SUMIF($S$6:$S$505,"&gt;"&amp;S298)/SUM($S$6:$S$505)&lt;0.8,"A",IF(SUMIF($S$6:$S$505,"&gt;"&amp;S298)/SUM($S$6:$S$505)&lt;0.95,"B","C")))</f>
        <v/>
      </c>
    </row>
    <row r="299">
      <c r="A299" s="14" t="n"/>
      <c r="B299" s="14" t="n"/>
      <c r="C299" s="14" t="n"/>
      <c r="D299" s="15" t="n"/>
      <c r="E299" s="14" t="n"/>
      <c r="F299" s="14" t="n"/>
      <c r="G299" s="15" t="n"/>
      <c r="H299" s="16">
        <f>IF($B299="","",SUMIFS('Movimentações'!$D$6:$D$3005,'Movimentações'!$C$6:$C$3005,$B299,'Movimentações'!$B$6:$B$3005,"Compra"))</f>
        <v/>
      </c>
      <c r="I299" s="16">
        <f>IF($B299="","",SUMIFS('Movimentações'!$D$6:$D$3005,'Movimentações'!$C$6:$C$3005,$B299,'Movimentações'!$B$6:$B$3005,"Venda")-SUMIFS('Movimentações'!$D$6:$D$3005,'Movimentações'!$C$6:$C$3005,$B299,'Movimentações'!$B$6:$B$3005,"Devolução de venda"))</f>
        <v/>
      </c>
      <c r="J299" s="16">
        <f>IF($B299="","",SUMIFS('Movimentações'!$D$6:$D$3005,'Movimentações'!$C$6:$C$3005,$B299,'Movimentações'!$B$6:$B$3005,"Ajuste para mais")-SUMIFS('Movimentações'!$D$6:$D$3005,'Movimentações'!$C$6:$C$3005,$B299,'Movimentações'!$B$6:$B$3005,"Ajuste para menos"))</f>
        <v/>
      </c>
      <c r="K299" s="16">
        <f>IF($B299="","",N(F299)+H299-I299+J299)</f>
        <v/>
      </c>
      <c r="L299" s="17">
        <f>IF($B299="","",IF(N(F299)+H299=0,0,(N(F299)*N(G299)+SUMIFS('Movimentações'!$I$6:$I$3005,'Movimentações'!$C$6:$C$3005,$B299,'Movimentações'!$B$6:$B$3005,"Compra"))/(N(F299)+H299)))</f>
        <v/>
      </c>
      <c r="M299" s="17">
        <f>IF($B299="","",MAX(K299,0)*L299)</f>
        <v/>
      </c>
      <c r="N299" s="17">
        <f>IF(OR($B299="",N(D299)=0),"",D299-L299)</f>
        <v/>
      </c>
      <c r="O299" s="18">
        <f>IF(OR($B299="",N(D299)=0),"",(D299-L299)/D299)</f>
        <v/>
      </c>
      <c r="P299" s="19">
        <f>IF(OR($B299="",N(D299)=0,N(L299)=0),"",D299/L299)</f>
        <v/>
      </c>
      <c r="Q299" s="20">
        <f>IF($B299="","",SUMPRODUCT(MAX(('Movimentações'!$C$6:$C$3005=$B299)*('Movimentações'!$B$6:$B$3005="Venda")*'Movimentações'!$A$6:$A$3005)))</f>
        <v/>
      </c>
      <c r="R299" s="21">
        <f>IF($B299="","",IF(COUNTIF($B$6:$B$505,$B299)&gt;1,"Nome repetido",IF(K299&lt;=0,"Sem estoque",IF(K299&lt;=N(E299),"Repor",IF(TODAY()-MAX(Q299,SUMPRODUCT(MAX(('Movimentações'!$C$6:$C$3005=$B299)*('Movimentações'!$B$6:$B$3005="Compra")*'Movimentações'!$A$6:$A$3005)),'Comece aqui'!$C$6)&gt;60,"Parado","OK")))))</f>
        <v/>
      </c>
      <c r="S299" s="17">
        <f>IF($B299="","",SUMIFS('Movimentações'!$I$6:$I$3005,'Movimentações'!$C$6:$C$3005,$B299,'Movimentações'!$B$6:$B$3005,"Venda")-SUMIFS('Movimentações'!$I$6:$I$3005,'Movimentações'!$C$6:$C$3005,$B299,'Movimentações'!$B$6:$B$3005,"Devolução de venda"))</f>
        <v/>
      </c>
      <c r="T299" s="17">
        <f>IF($B299="","",SUMIFS('Movimentações'!$K$6:$K$3005,'Movimentações'!$C$6:$C$3005,$B299))</f>
        <v/>
      </c>
      <c r="U299" s="21">
        <f>IF(OR($B299="",N(S299)&lt;=0),"",IF(SUMIF($S$6:$S$505,"&gt;"&amp;S299)/SUM($S$6:$S$505)&lt;0.8,"A",IF(SUMIF($S$6:$S$505,"&gt;"&amp;S299)/SUM($S$6:$S$505)&lt;0.95,"B","C")))</f>
        <v/>
      </c>
    </row>
    <row r="300">
      <c r="A300" s="14" t="n"/>
      <c r="B300" s="14" t="n"/>
      <c r="C300" s="14" t="n"/>
      <c r="D300" s="15" t="n"/>
      <c r="E300" s="14" t="n"/>
      <c r="F300" s="14" t="n"/>
      <c r="G300" s="15" t="n"/>
      <c r="H300" s="16">
        <f>IF($B300="","",SUMIFS('Movimentações'!$D$6:$D$3005,'Movimentações'!$C$6:$C$3005,$B300,'Movimentações'!$B$6:$B$3005,"Compra"))</f>
        <v/>
      </c>
      <c r="I300" s="16">
        <f>IF($B300="","",SUMIFS('Movimentações'!$D$6:$D$3005,'Movimentações'!$C$6:$C$3005,$B300,'Movimentações'!$B$6:$B$3005,"Venda")-SUMIFS('Movimentações'!$D$6:$D$3005,'Movimentações'!$C$6:$C$3005,$B300,'Movimentações'!$B$6:$B$3005,"Devolução de venda"))</f>
        <v/>
      </c>
      <c r="J300" s="16">
        <f>IF($B300="","",SUMIFS('Movimentações'!$D$6:$D$3005,'Movimentações'!$C$6:$C$3005,$B300,'Movimentações'!$B$6:$B$3005,"Ajuste para mais")-SUMIFS('Movimentações'!$D$6:$D$3005,'Movimentações'!$C$6:$C$3005,$B300,'Movimentações'!$B$6:$B$3005,"Ajuste para menos"))</f>
        <v/>
      </c>
      <c r="K300" s="16">
        <f>IF($B300="","",N(F300)+H300-I300+J300)</f>
        <v/>
      </c>
      <c r="L300" s="17">
        <f>IF($B300="","",IF(N(F300)+H300=0,0,(N(F300)*N(G300)+SUMIFS('Movimentações'!$I$6:$I$3005,'Movimentações'!$C$6:$C$3005,$B300,'Movimentações'!$B$6:$B$3005,"Compra"))/(N(F300)+H300)))</f>
        <v/>
      </c>
      <c r="M300" s="17">
        <f>IF($B300="","",MAX(K300,0)*L300)</f>
        <v/>
      </c>
      <c r="N300" s="17">
        <f>IF(OR($B300="",N(D300)=0),"",D300-L300)</f>
        <v/>
      </c>
      <c r="O300" s="18">
        <f>IF(OR($B300="",N(D300)=0),"",(D300-L300)/D300)</f>
        <v/>
      </c>
      <c r="P300" s="19">
        <f>IF(OR($B300="",N(D300)=0,N(L300)=0),"",D300/L300)</f>
        <v/>
      </c>
      <c r="Q300" s="20">
        <f>IF($B300="","",SUMPRODUCT(MAX(('Movimentações'!$C$6:$C$3005=$B300)*('Movimentações'!$B$6:$B$3005="Venda")*'Movimentações'!$A$6:$A$3005)))</f>
        <v/>
      </c>
      <c r="R300" s="21">
        <f>IF($B300="","",IF(COUNTIF($B$6:$B$505,$B300)&gt;1,"Nome repetido",IF(K300&lt;=0,"Sem estoque",IF(K300&lt;=N(E300),"Repor",IF(TODAY()-MAX(Q300,SUMPRODUCT(MAX(('Movimentações'!$C$6:$C$3005=$B300)*('Movimentações'!$B$6:$B$3005="Compra")*'Movimentações'!$A$6:$A$3005)),'Comece aqui'!$C$6)&gt;60,"Parado","OK")))))</f>
        <v/>
      </c>
      <c r="S300" s="17">
        <f>IF($B300="","",SUMIFS('Movimentações'!$I$6:$I$3005,'Movimentações'!$C$6:$C$3005,$B300,'Movimentações'!$B$6:$B$3005,"Venda")-SUMIFS('Movimentações'!$I$6:$I$3005,'Movimentações'!$C$6:$C$3005,$B300,'Movimentações'!$B$6:$B$3005,"Devolução de venda"))</f>
        <v/>
      </c>
      <c r="T300" s="17">
        <f>IF($B300="","",SUMIFS('Movimentações'!$K$6:$K$3005,'Movimentações'!$C$6:$C$3005,$B300))</f>
        <v/>
      </c>
      <c r="U300" s="21">
        <f>IF(OR($B300="",N(S300)&lt;=0),"",IF(SUMIF($S$6:$S$505,"&gt;"&amp;S300)/SUM($S$6:$S$505)&lt;0.8,"A",IF(SUMIF($S$6:$S$505,"&gt;"&amp;S300)/SUM($S$6:$S$505)&lt;0.95,"B","C")))</f>
        <v/>
      </c>
    </row>
    <row r="301">
      <c r="A301" s="14" t="n"/>
      <c r="B301" s="14" t="n"/>
      <c r="C301" s="14" t="n"/>
      <c r="D301" s="15" t="n"/>
      <c r="E301" s="14" t="n"/>
      <c r="F301" s="14" t="n"/>
      <c r="G301" s="15" t="n"/>
      <c r="H301" s="16">
        <f>IF($B301="","",SUMIFS('Movimentações'!$D$6:$D$3005,'Movimentações'!$C$6:$C$3005,$B301,'Movimentações'!$B$6:$B$3005,"Compra"))</f>
        <v/>
      </c>
      <c r="I301" s="16">
        <f>IF($B301="","",SUMIFS('Movimentações'!$D$6:$D$3005,'Movimentações'!$C$6:$C$3005,$B301,'Movimentações'!$B$6:$B$3005,"Venda")-SUMIFS('Movimentações'!$D$6:$D$3005,'Movimentações'!$C$6:$C$3005,$B301,'Movimentações'!$B$6:$B$3005,"Devolução de venda"))</f>
        <v/>
      </c>
      <c r="J301" s="16">
        <f>IF($B301="","",SUMIFS('Movimentações'!$D$6:$D$3005,'Movimentações'!$C$6:$C$3005,$B301,'Movimentações'!$B$6:$B$3005,"Ajuste para mais")-SUMIFS('Movimentações'!$D$6:$D$3005,'Movimentações'!$C$6:$C$3005,$B301,'Movimentações'!$B$6:$B$3005,"Ajuste para menos"))</f>
        <v/>
      </c>
      <c r="K301" s="16">
        <f>IF($B301="","",N(F301)+H301-I301+J301)</f>
        <v/>
      </c>
      <c r="L301" s="17">
        <f>IF($B301="","",IF(N(F301)+H301=0,0,(N(F301)*N(G301)+SUMIFS('Movimentações'!$I$6:$I$3005,'Movimentações'!$C$6:$C$3005,$B301,'Movimentações'!$B$6:$B$3005,"Compra"))/(N(F301)+H301)))</f>
        <v/>
      </c>
      <c r="M301" s="17">
        <f>IF($B301="","",MAX(K301,0)*L301)</f>
        <v/>
      </c>
      <c r="N301" s="17">
        <f>IF(OR($B301="",N(D301)=0),"",D301-L301)</f>
        <v/>
      </c>
      <c r="O301" s="18">
        <f>IF(OR($B301="",N(D301)=0),"",(D301-L301)/D301)</f>
        <v/>
      </c>
      <c r="P301" s="19">
        <f>IF(OR($B301="",N(D301)=0,N(L301)=0),"",D301/L301)</f>
        <v/>
      </c>
      <c r="Q301" s="20">
        <f>IF($B301="","",SUMPRODUCT(MAX(('Movimentações'!$C$6:$C$3005=$B301)*('Movimentações'!$B$6:$B$3005="Venda")*'Movimentações'!$A$6:$A$3005)))</f>
        <v/>
      </c>
      <c r="R301" s="21">
        <f>IF($B301="","",IF(COUNTIF($B$6:$B$505,$B301)&gt;1,"Nome repetido",IF(K301&lt;=0,"Sem estoque",IF(K301&lt;=N(E301),"Repor",IF(TODAY()-MAX(Q301,SUMPRODUCT(MAX(('Movimentações'!$C$6:$C$3005=$B301)*('Movimentações'!$B$6:$B$3005="Compra")*'Movimentações'!$A$6:$A$3005)),'Comece aqui'!$C$6)&gt;60,"Parado","OK")))))</f>
        <v/>
      </c>
      <c r="S301" s="17">
        <f>IF($B301="","",SUMIFS('Movimentações'!$I$6:$I$3005,'Movimentações'!$C$6:$C$3005,$B301,'Movimentações'!$B$6:$B$3005,"Venda")-SUMIFS('Movimentações'!$I$6:$I$3005,'Movimentações'!$C$6:$C$3005,$B301,'Movimentações'!$B$6:$B$3005,"Devolução de venda"))</f>
        <v/>
      </c>
      <c r="T301" s="17">
        <f>IF($B301="","",SUMIFS('Movimentações'!$K$6:$K$3005,'Movimentações'!$C$6:$C$3005,$B301))</f>
        <v/>
      </c>
      <c r="U301" s="21">
        <f>IF(OR($B301="",N(S301)&lt;=0),"",IF(SUMIF($S$6:$S$505,"&gt;"&amp;S301)/SUM($S$6:$S$505)&lt;0.8,"A",IF(SUMIF($S$6:$S$505,"&gt;"&amp;S301)/SUM($S$6:$S$505)&lt;0.95,"B","C")))</f>
        <v/>
      </c>
    </row>
    <row r="302">
      <c r="A302" s="14" t="n"/>
      <c r="B302" s="14" t="n"/>
      <c r="C302" s="14" t="n"/>
      <c r="D302" s="15" t="n"/>
      <c r="E302" s="14" t="n"/>
      <c r="F302" s="14" t="n"/>
      <c r="G302" s="15" t="n"/>
      <c r="H302" s="16">
        <f>IF($B302="","",SUMIFS('Movimentações'!$D$6:$D$3005,'Movimentações'!$C$6:$C$3005,$B302,'Movimentações'!$B$6:$B$3005,"Compra"))</f>
        <v/>
      </c>
      <c r="I302" s="16">
        <f>IF($B302="","",SUMIFS('Movimentações'!$D$6:$D$3005,'Movimentações'!$C$6:$C$3005,$B302,'Movimentações'!$B$6:$B$3005,"Venda")-SUMIFS('Movimentações'!$D$6:$D$3005,'Movimentações'!$C$6:$C$3005,$B302,'Movimentações'!$B$6:$B$3005,"Devolução de venda"))</f>
        <v/>
      </c>
      <c r="J302" s="16">
        <f>IF($B302="","",SUMIFS('Movimentações'!$D$6:$D$3005,'Movimentações'!$C$6:$C$3005,$B302,'Movimentações'!$B$6:$B$3005,"Ajuste para mais")-SUMIFS('Movimentações'!$D$6:$D$3005,'Movimentações'!$C$6:$C$3005,$B302,'Movimentações'!$B$6:$B$3005,"Ajuste para menos"))</f>
        <v/>
      </c>
      <c r="K302" s="16">
        <f>IF($B302="","",N(F302)+H302-I302+J302)</f>
        <v/>
      </c>
      <c r="L302" s="17">
        <f>IF($B302="","",IF(N(F302)+H302=0,0,(N(F302)*N(G302)+SUMIFS('Movimentações'!$I$6:$I$3005,'Movimentações'!$C$6:$C$3005,$B302,'Movimentações'!$B$6:$B$3005,"Compra"))/(N(F302)+H302)))</f>
        <v/>
      </c>
      <c r="M302" s="17">
        <f>IF($B302="","",MAX(K302,0)*L302)</f>
        <v/>
      </c>
      <c r="N302" s="17">
        <f>IF(OR($B302="",N(D302)=0),"",D302-L302)</f>
        <v/>
      </c>
      <c r="O302" s="18">
        <f>IF(OR($B302="",N(D302)=0),"",(D302-L302)/D302)</f>
        <v/>
      </c>
      <c r="P302" s="19">
        <f>IF(OR($B302="",N(D302)=0,N(L302)=0),"",D302/L302)</f>
        <v/>
      </c>
      <c r="Q302" s="20">
        <f>IF($B302="","",SUMPRODUCT(MAX(('Movimentações'!$C$6:$C$3005=$B302)*('Movimentações'!$B$6:$B$3005="Venda")*'Movimentações'!$A$6:$A$3005)))</f>
        <v/>
      </c>
      <c r="R302" s="21">
        <f>IF($B302="","",IF(COUNTIF($B$6:$B$505,$B302)&gt;1,"Nome repetido",IF(K302&lt;=0,"Sem estoque",IF(K302&lt;=N(E302),"Repor",IF(TODAY()-MAX(Q302,SUMPRODUCT(MAX(('Movimentações'!$C$6:$C$3005=$B302)*('Movimentações'!$B$6:$B$3005="Compra")*'Movimentações'!$A$6:$A$3005)),'Comece aqui'!$C$6)&gt;60,"Parado","OK")))))</f>
        <v/>
      </c>
      <c r="S302" s="17">
        <f>IF($B302="","",SUMIFS('Movimentações'!$I$6:$I$3005,'Movimentações'!$C$6:$C$3005,$B302,'Movimentações'!$B$6:$B$3005,"Venda")-SUMIFS('Movimentações'!$I$6:$I$3005,'Movimentações'!$C$6:$C$3005,$B302,'Movimentações'!$B$6:$B$3005,"Devolução de venda"))</f>
        <v/>
      </c>
      <c r="T302" s="17">
        <f>IF($B302="","",SUMIFS('Movimentações'!$K$6:$K$3005,'Movimentações'!$C$6:$C$3005,$B302))</f>
        <v/>
      </c>
      <c r="U302" s="21">
        <f>IF(OR($B302="",N(S302)&lt;=0),"",IF(SUMIF($S$6:$S$505,"&gt;"&amp;S302)/SUM($S$6:$S$505)&lt;0.8,"A",IF(SUMIF($S$6:$S$505,"&gt;"&amp;S302)/SUM($S$6:$S$505)&lt;0.95,"B","C")))</f>
        <v/>
      </c>
    </row>
    <row r="303">
      <c r="A303" s="14" t="n"/>
      <c r="B303" s="14" t="n"/>
      <c r="C303" s="14" t="n"/>
      <c r="D303" s="15" t="n"/>
      <c r="E303" s="14" t="n"/>
      <c r="F303" s="14" t="n"/>
      <c r="G303" s="15" t="n"/>
      <c r="H303" s="16">
        <f>IF($B303="","",SUMIFS('Movimentações'!$D$6:$D$3005,'Movimentações'!$C$6:$C$3005,$B303,'Movimentações'!$B$6:$B$3005,"Compra"))</f>
        <v/>
      </c>
      <c r="I303" s="16">
        <f>IF($B303="","",SUMIFS('Movimentações'!$D$6:$D$3005,'Movimentações'!$C$6:$C$3005,$B303,'Movimentações'!$B$6:$B$3005,"Venda")-SUMIFS('Movimentações'!$D$6:$D$3005,'Movimentações'!$C$6:$C$3005,$B303,'Movimentações'!$B$6:$B$3005,"Devolução de venda"))</f>
        <v/>
      </c>
      <c r="J303" s="16">
        <f>IF($B303="","",SUMIFS('Movimentações'!$D$6:$D$3005,'Movimentações'!$C$6:$C$3005,$B303,'Movimentações'!$B$6:$B$3005,"Ajuste para mais")-SUMIFS('Movimentações'!$D$6:$D$3005,'Movimentações'!$C$6:$C$3005,$B303,'Movimentações'!$B$6:$B$3005,"Ajuste para menos"))</f>
        <v/>
      </c>
      <c r="K303" s="16">
        <f>IF($B303="","",N(F303)+H303-I303+J303)</f>
        <v/>
      </c>
      <c r="L303" s="17">
        <f>IF($B303="","",IF(N(F303)+H303=0,0,(N(F303)*N(G303)+SUMIFS('Movimentações'!$I$6:$I$3005,'Movimentações'!$C$6:$C$3005,$B303,'Movimentações'!$B$6:$B$3005,"Compra"))/(N(F303)+H303)))</f>
        <v/>
      </c>
      <c r="M303" s="17">
        <f>IF($B303="","",MAX(K303,0)*L303)</f>
        <v/>
      </c>
      <c r="N303" s="17">
        <f>IF(OR($B303="",N(D303)=0),"",D303-L303)</f>
        <v/>
      </c>
      <c r="O303" s="18">
        <f>IF(OR($B303="",N(D303)=0),"",(D303-L303)/D303)</f>
        <v/>
      </c>
      <c r="P303" s="19">
        <f>IF(OR($B303="",N(D303)=0,N(L303)=0),"",D303/L303)</f>
        <v/>
      </c>
      <c r="Q303" s="20">
        <f>IF($B303="","",SUMPRODUCT(MAX(('Movimentações'!$C$6:$C$3005=$B303)*('Movimentações'!$B$6:$B$3005="Venda")*'Movimentações'!$A$6:$A$3005)))</f>
        <v/>
      </c>
      <c r="R303" s="21">
        <f>IF($B303="","",IF(COUNTIF($B$6:$B$505,$B303)&gt;1,"Nome repetido",IF(K303&lt;=0,"Sem estoque",IF(K303&lt;=N(E303),"Repor",IF(TODAY()-MAX(Q303,SUMPRODUCT(MAX(('Movimentações'!$C$6:$C$3005=$B303)*('Movimentações'!$B$6:$B$3005="Compra")*'Movimentações'!$A$6:$A$3005)),'Comece aqui'!$C$6)&gt;60,"Parado","OK")))))</f>
        <v/>
      </c>
      <c r="S303" s="17">
        <f>IF($B303="","",SUMIFS('Movimentações'!$I$6:$I$3005,'Movimentações'!$C$6:$C$3005,$B303,'Movimentações'!$B$6:$B$3005,"Venda")-SUMIFS('Movimentações'!$I$6:$I$3005,'Movimentações'!$C$6:$C$3005,$B303,'Movimentações'!$B$6:$B$3005,"Devolução de venda"))</f>
        <v/>
      </c>
      <c r="T303" s="17">
        <f>IF($B303="","",SUMIFS('Movimentações'!$K$6:$K$3005,'Movimentações'!$C$6:$C$3005,$B303))</f>
        <v/>
      </c>
      <c r="U303" s="21">
        <f>IF(OR($B303="",N(S303)&lt;=0),"",IF(SUMIF($S$6:$S$505,"&gt;"&amp;S303)/SUM($S$6:$S$505)&lt;0.8,"A",IF(SUMIF($S$6:$S$505,"&gt;"&amp;S303)/SUM($S$6:$S$505)&lt;0.95,"B","C")))</f>
        <v/>
      </c>
    </row>
    <row r="304">
      <c r="A304" s="14" t="n"/>
      <c r="B304" s="14" t="n"/>
      <c r="C304" s="14" t="n"/>
      <c r="D304" s="15" t="n"/>
      <c r="E304" s="14" t="n"/>
      <c r="F304" s="14" t="n"/>
      <c r="G304" s="15" t="n"/>
      <c r="H304" s="16">
        <f>IF($B304="","",SUMIFS('Movimentações'!$D$6:$D$3005,'Movimentações'!$C$6:$C$3005,$B304,'Movimentações'!$B$6:$B$3005,"Compra"))</f>
        <v/>
      </c>
      <c r="I304" s="16">
        <f>IF($B304="","",SUMIFS('Movimentações'!$D$6:$D$3005,'Movimentações'!$C$6:$C$3005,$B304,'Movimentações'!$B$6:$B$3005,"Venda")-SUMIFS('Movimentações'!$D$6:$D$3005,'Movimentações'!$C$6:$C$3005,$B304,'Movimentações'!$B$6:$B$3005,"Devolução de venda"))</f>
        <v/>
      </c>
      <c r="J304" s="16">
        <f>IF($B304="","",SUMIFS('Movimentações'!$D$6:$D$3005,'Movimentações'!$C$6:$C$3005,$B304,'Movimentações'!$B$6:$B$3005,"Ajuste para mais")-SUMIFS('Movimentações'!$D$6:$D$3005,'Movimentações'!$C$6:$C$3005,$B304,'Movimentações'!$B$6:$B$3005,"Ajuste para menos"))</f>
        <v/>
      </c>
      <c r="K304" s="16">
        <f>IF($B304="","",N(F304)+H304-I304+J304)</f>
        <v/>
      </c>
      <c r="L304" s="17">
        <f>IF($B304="","",IF(N(F304)+H304=0,0,(N(F304)*N(G304)+SUMIFS('Movimentações'!$I$6:$I$3005,'Movimentações'!$C$6:$C$3005,$B304,'Movimentações'!$B$6:$B$3005,"Compra"))/(N(F304)+H304)))</f>
        <v/>
      </c>
      <c r="M304" s="17">
        <f>IF($B304="","",MAX(K304,0)*L304)</f>
        <v/>
      </c>
      <c r="N304" s="17">
        <f>IF(OR($B304="",N(D304)=0),"",D304-L304)</f>
        <v/>
      </c>
      <c r="O304" s="18">
        <f>IF(OR($B304="",N(D304)=0),"",(D304-L304)/D304)</f>
        <v/>
      </c>
      <c r="P304" s="19">
        <f>IF(OR($B304="",N(D304)=0,N(L304)=0),"",D304/L304)</f>
        <v/>
      </c>
      <c r="Q304" s="20">
        <f>IF($B304="","",SUMPRODUCT(MAX(('Movimentações'!$C$6:$C$3005=$B304)*('Movimentações'!$B$6:$B$3005="Venda")*'Movimentações'!$A$6:$A$3005)))</f>
        <v/>
      </c>
      <c r="R304" s="21">
        <f>IF($B304="","",IF(COUNTIF($B$6:$B$505,$B304)&gt;1,"Nome repetido",IF(K304&lt;=0,"Sem estoque",IF(K304&lt;=N(E304),"Repor",IF(TODAY()-MAX(Q304,SUMPRODUCT(MAX(('Movimentações'!$C$6:$C$3005=$B304)*('Movimentações'!$B$6:$B$3005="Compra")*'Movimentações'!$A$6:$A$3005)),'Comece aqui'!$C$6)&gt;60,"Parado","OK")))))</f>
        <v/>
      </c>
      <c r="S304" s="17">
        <f>IF($B304="","",SUMIFS('Movimentações'!$I$6:$I$3005,'Movimentações'!$C$6:$C$3005,$B304,'Movimentações'!$B$6:$B$3005,"Venda")-SUMIFS('Movimentações'!$I$6:$I$3005,'Movimentações'!$C$6:$C$3005,$B304,'Movimentações'!$B$6:$B$3005,"Devolução de venda"))</f>
        <v/>
      </c>
      <c r="T304" s="17">
        <f>IF($B304="","",SUMIFS('Movimentações'!$K$6:$K$3005,'Movimentações'!$C$6:$C$3005,$B304))</f>
        <v/>
      </c>
      <c r="U304" s="21">
        <f>IF(OR($B304="",N(S304)&lt;=0),"",IF(SUMIF($S$6:$S$505,"&gt;"&amp;S304)/SUM($S$6:$S$505)&lt;0.8,"A",IF(SUMIF($S$6:$S$505,"&gt;"&amp;S304)/SUM($S$6:$S$505)&lt;0.95,"B","C")))</f>
        <v/>
      </c>
    </row>
    <row r="305">
      <c r="A305" s="14" t="n"/>
      <c r="B305" s="14" t="n"/>
      <c r="C305" s="14" t="n"/>
      <c r="D305" s="15" t="n"/>
      <c r="E305" s="14" t="n"/>
      <c r="F305" s="14" t="n"/>
      <c r="G305" s="15" t="n"/>
      <c r="H305" s="16">
        <f>IF($B305="","",SUMIFS('Movimentações'!$D$6:$D$3005,'Movimentações'!$C$6:$C$3005,$B305,'Movimentações'!$B$6:$B$3005,"Compra"))</f>
        <v/>
      </c>
      <c r="I305" s="16">
        <f>IF($B305="","",SUMIFS('Movimentações'!$D$6:$D$3005,'Movimentações'!$C$6:$C$3005,$B305,'Movimentações'!$B$6:$B$3005,"Venda")-SUMIFS('Movimentações'!$D$6:$D$3005,'Movimentações'!$C$6:$C$3005,$B305,'Movimentações'!$B$6:$B$3005,"Devolução de venda"))</f>
        <v/>
      </c>
      <c r="J305" s="16">
        <f>IF($B305="","",SUMIFS('Movimentações'!$D$6:$D$3005,'Movimentações'!$C$6:$C$3005,$B305,'Movimentações'!$B$6:$B$3005,"Ajuste para mais")-SUMIFS('Movimentações'!$D$6:$D$3005,'Movimentações'!$C$6:$C$3005,$B305,'Movimentações'!$B$6:$B$3005,"Ajuste para menos"))</f>
        <v/>
      </c>
      <c r="K305" s="16">
        <f>IF($B305="","",N(F305)+H305-I305+J305)</f>
        <v/>
      </c>
      <c r="L305" s="17">
        <f>IF($B305="","",IF(N(F305)+H305=0,0,(N(F305)*N(G305)+SUMIFS('Movimentações'!$I$6:$I$3005,'Movimentações'!$C$6:$C$3005,$B305,'Movimentações'!$B$6:$B$3005,"Compra"))/(N(F305)+H305)))</f>
        <v/>
      </c>
      <c r="M305" s="17">
        <f>IF($B305="","",MAX(K305,0)*L305)</f>
        <v/>
      </c>
      <c r="N305" s="17">
        <f>IF(OR($B305="",N(D305)=0),"",D305-L305)</f>
        <v/>
      </c>
      <c r="O305" s="18">
        <f>IF(OR($B305="",N(D305)=0),"",(D305-L305)/D305)</f>
        <v/>
      </c>
      <c r="P305" s="19">
        <f>IF(OR($B305="",N(D305)=0,N(L305)=0),"",D305/L305)</f>
        <v/>
      </c>
      <c r="Q305" s="20">
        <f>IF($B305="","",SUMPRODUCT(MAX(('Movimentações'!$C$6:$C$3005=$B305)*('Movimentações'!$B$6:$B$3005="Venda")*'Movimentações'!$A$6:$A$3005)))</f>
        <v/>
      </c>
      <c r="R305" s="21">
        <f>IF($B305="","",IF(COUNTIF($B$6:$B$505,$B305)&gt;1,"Nome repetido",IF(K305&lt;=0,"Sem estoque",IF(K305&lt;=N(E305),"Repor",IF(TODAY()-MAX(Q305,SUMPRODUCT(MAX(('Movimentações'!$C$6:$C$3005=$B305)*('Movimentações'!$B$6:$B$3005="Compra")*'Movimentações'!$A$6:$A$3005)),'Comece aqui'!$C$6)&gt;60,"Parado","OK")))))</f>
        <v/>
      </c>
      <c r="S305" s="17">
        <f>IF($B305="","",SUMIFS('Movimentações'!$I$6:$I$3005,'Movimentações'!$C$6:$C$3005,$B305,'Movimentações'!$B$6:$B$3005,"Venda")-SUMIFS('Movimentações'!$I$6:$I$3005,'Movimentações'!$C$6:$C$3005,$B305,'Movimentações'!$B$6:$B$3005,"Devolução de venda"))</f>
        <v/>
      </c>
      <c r="T305" s="17">
        <f>IF($B305="","",SUMIFS('Movimentações'!$K$6:$K$3005,'Movimentações'!$C$6:$C$3005,$B305))</f>
        <v/>
      </c>
      <c r="U305" s="21">
        <f>IF(OR($B305="",N(S305)&lt;=0),"",IF(SUMIF($S$6:$S$505,"&gt;"&amp;S305)/SUM($S$6:$S$505)&lt;0.8,"A",IF(SUMIF($S$6:$S$505,"&gt;"&amp;S305)/SUM($S$6:$S$505)&lt;0.95,"B","C")))</f>
        <v/>
      </c>
    </row>
    <row r="306">
      <c r="A306" s="14" t="n"/>
      <c r="B306" s="14" t="n"/>
      <c r="C306" s="14" t="n"/>
      <c r="D306" s="15" t="n"/>
      <c r="E306" s="14" t="n"/>
      <c r="F306" s="14" t="n"/>
      <c r="G306" s="15" t="n"/>
      <c r="H306" s="16">
        <f>IF($B306="","",SUMIFS('Movimentações'!$D$6:$D$3005,'Movimentações'!$C$6:$C$3005,$B306,'Movimentações'!$B$6:$B$3005,"Compra"))</f>
        <v/>
      </c>
      <c r="I306" s="16">
        <f>IF($B306="","",SUMIFS('Movimentações'!$D$6:$D$3005,'Movimentações'!$C$6:$C$3005,$B306,'Movimentações'!$B$6:$B$3005,"Venda")-SUMIFS('Movimentações'!$D$6:$D$3005,'Movimentações'!$C$6:$C$3005,$B306,'Movimentações'!$B$6:$B$3005,"Devolução de venda"))</f>
        <v/>
      </c>
      <c r="J306" s="16">
        <f>IF($B306="","",SUMIFS('Movimentações'!$D$6:$D$3005,'Movimentações'!$C$6:$C$3005,$B306,'Movimentações'!$B$6:$B$3005,"Ajuste para mais")-SUMIFS('Movimentações'!$D$6:$D$3005,'Movimentações'!$C$6:$C$3005,$B306,'Movimentações'!$B$6:$B$3005,"Ajuste para menos"))</f>
        <v/>
      </c>
      <c r="K306" s="16">
        <f>IF($B306="","",N(F306)+H306-I306+J306)</f>
        <v/>
      </c>
      <c r="L306" s="17">
        <f>IF($B306="","",IF(N(F306)+H306=0,0,(N(F306)*N(G306)+SUMIFS('Movimentações'!$I$6:$I$3005,'Movimentações'!$C$6:$C$3005,$B306,'Movimentações'!$B$6:$B$3005,"Compra"))/(N(F306)+H306)))</f>
        <v/>
      </c>
      <c r="M306" s="17">
        <f>IF($B306="","",MAX(K306,0)*L306)</f>
        <v/>
      </c>
      <c r="N306" s="17">
        <f>IF(OR($B306="",N(D306)=0),"",D306-L306)</f>
        <v/>
      </c>
      <c r="O306" s="18">
        <f>IF(OR($B306="",N(D306)=0),"",(D306-L306)/D306)</f>
        <v/>
      </c>
      <c r="P306" s="19">
        <f>IF(OR($B306="",N(D306)=0,N(L306)=0),"",D306/L306)</f>
        <v/>
      </c>
      <c r="Q306" s="20">
        <f>IF($B306="","",SUMPRODUCT(MAX(('Movimentações'!$C$6:$C$3005=$B306)*('Movimentações'!$B$6:$B$3005="Venda")*'Movimentações'!$A$6:$A$3005)))</f>
        <v/>
      </c>
      <c r="R306" s="21">
        <f>IF($B306="","",IF(COUNTIF($B$6:$B$505,$B306)&gt;1,"Nome repetido",IF(K306&lt;=0,"Sem estoque",IF(K306&lt;=N(E306),"Repor",IF(TODAY()-MAX(Q306,SUMPRODUCT(MAX(('Movimentações'!$C$6:$C$3005=$B306)*('Movimentações'!$B$6:$B$3005="Compra")*'Movimentações'!$A$6:$A$3005)),'Comece aqui'!$C$6)&gt;60,"Parado","OK")))))</f>
        <v/>
      </c>
      <c r="S306" s="17">
        <f>IF($B306="","",SUMIFS('Movimentações'!$I$6:$I$3005,'Movimentações'!$C$6:$C$3005,$B306,'Movimentações'!$B$6:$B$3005,"Venda")-SUMIFS('Movimentações'!$I$6:$I$3005,'Movimentações'!$C$6:$C$3005,$B306,'Movimentações'!$B$6:$B$3005,"Devolução de venda"))</f>
        <v/>
      </c>
      <c r="T306" s="17">
        <f>IF($B306="","",SUMIFS('Movimentações'!$K$6:$K$3005,'Movimentações'!$C$6:$C$3005,$B306))</f>
        <v/>
      </c>
      <c r="U306" s="21">
        <f>IF(OR($B306="",N(S306)&lt;=0),"",IF(SUMIF($S$6:$S$505,"&gt;"&amp;S306)/SUM($S$6:$S$505)&lt;0.8,"A",IF(SUMIF($S$6:$S$505,"&gt;"&amp;S306)/SUM($S$6:$S$505)&lt;0.95,"B","C")))</f>
        <v/>
      </c>
    </row>
    <row r="307">
      <c r="A307" s="14" t="n"/>
      <c r="B307" s="14" t="n"/>
      <c r="C307" s="14" t="n"/>
      <c r="D307" s="15" t="n"/>
      <c r="E307" s="14" t="n"/>
      <c r="F307" s="14" t="n"/>
      <c r="G307" s="15" t="n"/>
      <c r="H307" s="16">
        <f>IF($B307="","",SUMIFS('Movimentações'!$D$6:$D$3005,'Movimentações'!$C$6:$C$3005,$B307,'Movimentações'!$B$6:$B$3005,"Compra"))</f>
        <v/>
      </c>
      <c r="I307" s="16">
        <f>IF($B307="","",SUMIFS('Movimentações'!$D$6:$D$3005,'Movimentações'!$C$6:$C$3005,$B307,'Movimentações'!$B$6:$B$3005,"Venda")-SUMIFS('Movimentações'!$D$6:$D$3005,'Movimentações'!$C$6:$C$3005,$B307,'Movimentações'!$B$6:$B$3005,"Devolução de venda"))</f>
        <v/>
      </c>
      <c r="J307" s="16">
        <f>IF($B307="","",SUMIFS('Movimentações'!$D$6:$D$3005,'Movimentações'!$C$6:$C$3005,$B307,'Movimentações'!$B$6:$B$3005,"Ajuste para mais")-SUMIFS('Movimentações'!$D$6:$D$3005,'Movimentações'!$C$6:$C$3005,$B307,'Movimentações'!$B$6:$B$3005,"Ajuste para menos"))</f>
        <v/>
      </c>
      <c r="K307" s="16">
        <f>IF($B307="","",N(F307)+H307-I307+J307)</f>
        <v/>
      </c>
      <c r="L307" s="17">
        <f>IF($B307="","",IF(N(F307)+H307=0,0,(N(F307)*N(G307)+SUMIFS('Movimentações'!$I$6:$I$3005,'Movimentações'!$C$6:$C$3005,$B307,'Movimentações'!$B$6:$B$3005,"Compra"))/(N(F307)+H307)))</f>
        <v/>
      </c>
      <c r="M307" s="17">
        <f>IF($B307="","",MAX(K307,0)*L307)</f>
        <v/>
      </c>
      <c r="N307" s="17">
        <f>IF(OR($B307="",N(D307)=0),"",D307-L307)</f>
        <v/>
      </c>
      <c r="O307" s="18">
        <f>IF(OR($B307="",N(D307)=0),"",(D307-L307)/D307)</f>
        <v/>
      </c>
      <c r="P307" s="19">
        <f>IF(OR($B307="",N(D307)=0,N(L307)=0),"",D307/L307)</f>
        <v/>
      </c>
      <c r="Q307" s="20">
        <f>IF($B307="","",SUMPRODUCT(MAX(('Movimentações'!$C$6:$C$3005=$B307)*('Movimentações'!$B$6:$B$3005="Venda")*'Movimentações'!$A$6:$A$3005)))</f>
        <v/>
      </c>
      <c r="R307" s="21">
        <f>IF($B307="","",IF(COUNTIF($B$6:$B$505,$B307)&gt;1,"Nome repetido",IF(K307&lt;=0,"Sem estoque",IF(K307&lt;=N(E307),"Repor",IF(TODAY()-MAX(Q307,SUMPRODUCT(MAX(('Movimentações'!$C$6:$C$3005=$B307)*('Movimentações'!$B$6:$B$3005="Compra")*'Movimentações'!$A$6:$A$3005)),'Comece aqui'!$C$6)&gt;60,"Parado","OK")))))</f>
        <v/>
      </c>
      <c r="S307" s="17">
        <f>IF($B307="","",SUMIFS('Movimentações'!$I$6:$I$3005,'Movimentações'!$C$6:$C$3005,$B307,'Movimentações'!$B$6:$B$3005,"Venda")-SUMIFS('Movimentações'!$I$6:$I$3005,'Movimentações'!$C$6:$C$3005,$B307,'Movimentações'!$B$6:$B$3005,"Devolução de venda"))</f>
        <v/>
      </c>
      <c r="T307" s="17">
        <f>IF($B307="","",SUMIFS('Movimentações'!$K$6:$K$3005,'Movimentações'!$C$6:$C$3005,$B307))</f>
        <v/>
      </c>
      <c r="U307" s="21">
        <f>IF(OR($B307="",N(S307)&lt;=0),"",IF(SUMIF($S$6:$S$505,"&gt;"&amp;S307)/SUM($S$6:$S$505)&lt;0.8,"A",IF(SUMIF($S$6:$S$505,"&gt;"&amp;S307)/SUM($S$6:$S$505)&lt;0.95,"B","C")))</f>
        <v/>
      </c>
    </row>
    <row r="308">
      <c r="A308" s="14" t="n"/>
      <c r="B308" s="14" t="n"/>
      <c r="C308" s="14" t="n"/>
      <c r="D308" s="15" t="n"/>
      <c r="E308" s="14" t="n"/>
      <c r="F308" s="14" t="n"/>
      <c r="G308" s="15" t="n"/>
      <c r="H308" s="16">
        <f>IF($B308="","",SUMIFS('Movimentações'!$D$6:$D$3005,'Movimentações'!$C$6:$C$3005,$B308,'Movimentações'!$B$6:$B$3005,"Compra"))</f>
        <v/>
      </c>
      <c r="I308" s="16">
        <f>IF($B308="","",SUMIFS('Movimentações'!$D$6:$D$3005,'Movimentações'!$C$6:$C$3005,$B308,'Movimentações'!$B$6:$B$3005,"Venda")-SUMIFS('Movimentações'!$D$6:$D$3005,'Movimentações'!$C$6:$C$3005,$B308,'Movimentações'!$B$6:$B$3005,"Devolução de venda"))</f>
        <v/>
      </c>
      <c r="J308" s="16">
        <f>IF($B308="","",SUMIFS('Movimentações'!$D$6:$D$3005,'Movimentações'!$C$6:$C$3005,$B308,'Movimentações'!$B$6:$B$3005,"Ajuste para mais")-SUMIFS('Movimentações'!$D$6:$D$3005,'Movimentações'!$C$6:$C$3005,$B308,'Movimentações'!$B$6:$B$3005,"Ajuste para menos"))</f>
        <v/>
      </c>
      <c r="K308" s="16">
        <f>IF($B308="","",N(F308)+H308-I308+J308)</f>
        <v/>
      </c>
      <c r="L308" s="17">
        <f>IF($B308="","",IF(N(F308)+H308=0,0,(N(F308)*N(G308)+SUMIFS('Movimentações'!$I$6:$I$3005,'Movimentações'!$C$6:$C$3005,$B308,'Movimentações'!$B$6:$B$3005,"Compra"))/(N(F308)+H308)))</f>
        <v/>
      </c>
      <c r="M308" s="17">
        <f>IF($B308="","",MAX(K308,0)*L308)</f>
        <v/>
      </c>
      <c r="N308" s="17">
        <f>IF(OR($B308="",N(D308)=0),"",D308-L308)</f>
        <v/>
      </c>
      <c r="O308" s="18">
        <f>IF(OR($B308="",N(D308)=0),"",(D308-L308)/D308)</f>
        <v/>
      </c>
      <c r="P308" s="19">
        <f>IF(OR($B308="",N(D308)=0,N(L308)=0),"",D308/L308)</f>
        <v/>
      </c>
      <c r="Q308" s="20">
        <f>IF($B308="","",SUMPRODUCT(MAX(('Movimentações'!$C$6:$C$3005=$B308)*('Movimentações'!$B$6:$B$3005="Venda")*'Movimentações'!$A$6:$A$3005)))</f>
        <v/>
      </c>
      <c r="R308" s="21">
        <f>IF($B308="","",IF(COUNTIF($B$6:$B$505,$B308)&gt;1,"Nome repetido",IF(K308&lt;=0,"Sem estoque",IF(K308&lt;=N(E308),"Repor",IF(TODAY()-MAX(Q308,SUMPRODUCT(MAX(('Movimentações'!$C$6:$C$3005=$B308)*('Movimentações'!$B$6:$B$3005="Compra")*'Movimentações'!$A$6:$A$3005)),'Comece aqui'!$C$6)&gt;60,"Parado","OK")))))</f>
        <v/>
      </c>
      <c r="S308" s="17">
        <f>IF($B308="","",SUMIFS('Movimentações'!$I$6:$I$3005,'Movimentações'!$C$6:$C$3005,$B308,'Movimentações'!$B$6:$B$3005,"Venda")-SUMIFS('Movimentações'!$I$6:$I$3005,'Movimentações'!$C$6:$C$3005,$B308,'Movimentações'!$B$6:$B$3005,"Devolução de venda"))</f>
        <v/>
      </c>
      <c r="T308" s="17">
        <f>IF($B308="","",SUMIFS('Movimentações'!$K$6:$K$3005,'Movimentações'!$C$6:$C$3005,$B308))</f>
        <v/>
      </c>
      <c r="U308" s="21">
        <f>IF(OR($B308="",N(S308)&lt;=0),"",IF(SUMIF($S$6:$S$505,"&gt;"&amp;S308)/SUM($S$6:$S$505)&lt;0.8,"A",IF(SUMIF($S$6:$S$505,"&gt;"&amp;S308)/SUM($S$6:$S$505)&lt;0.95,"B","C")))</f>
        <v/>
      </c>
    </row>
    <row r="309">
      <c r="A309" s="14" t="n"/>
      <c r="B309" s="14" t="n"/>
      <c r="C309" s="14" t="n"/>
      <c r="D309" s="15" t="n"/>
      <c r="E309" s="14" t="n"/>
      <c r="F309" s="14" t="n"/>
      <c r="G309" s="15" t="n"/>
      <c r="H309" s="16">
        <f>IF($B309="","",SUMIFS('Movimentações'!$D$6:$D$3005,'Movimentações'!$C$6:$C$3005,$B309,'Movimentações'!$B$6:$B$3005,"Compra"))</f>
        <v/>
      </c>
      <c r="I309" s="16">
        <f>IF($B309="","",SUMIFS('Movimentações'!$D$6:$D$3005,'Movimentações'!$C$6:$C$3005,$B309,'Movimentações'!$B$6:$B$3005,"Venda")-SUMIFS('Movimentações'!$D$6:$D$3005,'Movimentações'!$C$6:$C$3005,$B309,'Movimentações'!$B$6:$B$3005,"Devolução de venda"))</f>
        <v/>
      </c>
      <c r="J309" s="16">
        <f>IF($B309="","",SUMIFS('Movimentações'!$D$6:$D$3005,'Movimentações'!$C$6:$C$3005,$B309,'Movimentações'!$B$6:$B$3005,"Ajuste para mais")-SUMIFS('Movimentações'!$D$6:$D$3005,'Movimentações'!$C$6:$C$3005,$B309,'Movimentações'!$B$6:$B$3005,"Ajuste para menos"))</f>
        <v/>
      </c>
      <c r="K309" s="16">
        <f>IF($B309="","",N(F309)+H309-I309+J309)</f>
        <v/>
      </c>
      <c r="L309" s="17">
        <f>IF($B309="","",IF(N(F309)+H309=0,0,(N(F309)*N(G309)+SUMIFS('Movimentações'!$I$6:$I$3005,'Movimentações'!$C$6:$C$3005,$B309,'Movimentações'!$B$6:$B$3005,"Compra"))/(N(F309)+H309)))</f>
        <v/>
      </c>
      <c r="M309" s="17">
        <f>IF($B309="","",MAX(K309,0)*L309)</f>
        <v/>
      </c>
      <c r="N309" s="17">
        <f>IF(OR($B309="",N(D309)=0),"",D309-L309)</f>
        <v/>
      </c>
      <c r="O309" s="18">
        <f>IF(OR($B309="",N(D309)=0),"",(D309-L309)/D309)</f>
        <v/>
      </c>
      <c r="P309" s="19">
        <f>IF(OR($B309="",N(D309)=0,N(L309)=0),"",D309/L309)</f>
        <v/>
      </c>
      <c r="Q309" s="20">
        <f>IF($B309="","",SUMPRODUCT(MAX(('Movimentações'!$C$6:$C$3005=$B309)*('Movimentações'!$B$6:$B$3005="Venda")*'Movimentações'!$A$6:$A$3005)))</f>
        <v/>
      </c>
      <c r="R309" s="21">
        <f>IF($B309="","",IF(COUNTIF($B$6:$B$505,$B309)&gt;1,"Nome repetido",IF(K309&lt;=0,"Sem estoque",IF(K309&lt;=N(E309),"Repor",IF(TODAY()-MAX(Q309,SUMPRODUCT(MAX(('Movimentações'!$C$6:$C$3005=$B309)*('Movimentações'!$B$6:$B$3005="Compra")*'Movimentações'!$A$6:$A$3005)),'Comece aqui'!$C$6)&gt;60,"Parado","OK")))))</f>
        <v/>
      </c>
      <c r="S309" s="17">
        <f>IF($B309="","",SUMIFS('Movimentações'!$I$6:$I$3005,'Movimentações'!$C$6:$C$3005,$B309,'Movimentações'!$B$6:$B$3005,"Venda")-SUMIFS('Movimentações'!$I$6:$I$3005,'Movimentações'!$C$6:$C$3005,$B309,'Movimentações'!$B$6:$B$3005,"Devolução de venda"))</f>
        <v/>
      </c>
      <c r="T309" s="17">
        <f>IF($B309="","",SUMIFS('Movimentações'!$K$6:$K$3005,'Movimentações'!$C$6:$C$3005,$B309))</f>
        <v/>
      </c>
      <c r="U309" s="21">
        <f>IF(OR($B309="",N(S309)&lt;=0),"",IF(SUMIF($S$6:$S$505,"&gt;"&amp;S309)/SUM($S$6:$S$505)&lt;0.8,"A",IF(SUMIF($S$6:$S$505,"&gt;"&amp;S309)/SUM($S$6:$S$505)&lt;0.95,"B","C")))</f>
        <v/>
      </c>
    </row>
    <row r="310">
      <c r="A310" s="14" t="n"/>
      <c r="B310" s="14" t="n"/>
      <c r="C310" s="14" t="n"/>
      <c r="D310" s="15" t="n"/>
      <c r="E310" s="14" t="n"/>
      <c r="F310" s="14" t="n"/>
      <c r="G310" s="15" t="n"/>
      <c r="H310" s="16">
        <f>IF($B310="","",SUMIFS('Movimentações'!$D$6:$D$3005,'Movimentações'!$C$6:$C$3005,$B310,'Movimentações'!$B$6:$B$3005,"Compra"))</f>
        <v/>
      </c>
      <c r="I310" s="16">
        <f>IF($B310="","",SUMIFS('Movimentações'!$D$6:$D$3005,'Movimentações'!$C$6:$C$3005,$B310,'Movimentações'!$B$6:$B$3005,"Venda")-SUMIFS('Movimentações'!$D$6:$D$3005,'Movimentações'!$C$6:$C$3005,$B310,'Movimentações'!$B$6:$B$3005,"Devolução de venda"))</f>
        <v/>
      </c>
      <c r="J310" s="16">
        <f>IF($B310="","",SUMIFS('Movimentações'!$D$6:$D$3005,'Movimentações'!$C$6:$C$3005,$B310,'Movimentações'!$B$6:$B$3005,"Ajuste para mais")-SUMIFS('Movimentações'!$D$6:$D$3005,'Movimentações'!$C$6:$C$3005,$B310,'Movimentações'!$B$6:$B$3005,"Ajuste para menos"))</f>
        <v/>
      </c>
      <c r="K310" s="16">
        <f>IF($B310="","",N(F310)+H310-I310+J310)</f>
        <v/>
      </c>
      <c r="L310" s="17">
        <f>IF($B310="","",IF(N(F310)+H310=0,0,(N(F310)*N(G310)+SUMIFS('Movimentações'!$I$6:$I$3005,'Movimentações'!$C$6:$C$3005,$B310,'Movimentações'!$B$6:$B$3005,"Compra"))/(N(F310)+H310)))</f>
        <v/>
      </c>
      <c r="M310" s="17">
        <f>IF($B310="","",MAX(K310,0)*L310)</f>
        <v/>
      </c>
      <c r="N310" s="17">
        <f>IF(OR($B310="",N(D310)=0),"",D310-L310)</f>
        <v/>
      </c>
      <c r="O310" s="18">
        <f>IF(OR($B310="",N(D310)=0),"",(D310-L310)/D310)</f>
        <v/>
      </c>
      <c r="P310" s="19">
        <f>IF(OR($B310="",N(D310)=0,N(L310)=0),"",D310/L310)</f>
        <v/>
      </c>
      <c r="Q310" s="20">
        <f>IF($B310="","",SUMPRODUCT(MAX(('Movimentações'!$C$6:$C$3005=$B310)*('Movimentações'!$B$6:$B$3005="Venda")*'Movimentações'!$A$6:$A$3005)))</f>
        <v/>
      </c>
      <c r="R310" s="21">
        <f>IF($B310="","",IF(COUNTIF($B$6:$B$505,$B310)&gt;1,"Nome repetido",IF(K310&lt;=0,"Sem estoque",IF(K310&lt;=N(E310),"Repor",IF(TODAY()-MAX(Q310,SUMPRODUCT(MAX(('Movimentações'!$C$6:$C$3005=$B310)*('Movimentações'!$B$6:$B$3005="Compra")*'Movimentações'!$A$6:$A$3005)),'Comece aqui'!$C$6)&gt;60,"Parado","OK")))))</f>
        <v/>
      </c>
      <c r="S310" s="17">
        <f>IF($B310="","",SUMIFS('Movimentações'!$I$6:$I$3005,'Movimentações'!$C$6:$C$3005,$B310,'Movimentações'!$B$6:$B$3005,"Venda")-SUMIFS('Movimentações'!$I$6:$I$3005,'Movimentações'!$C$6:$C$3005,$B310,'Movimentações'!$B$6:$B$3005,"Devolução de venda"))</f>
        <v/>
      </c>
      <c r="T310" s="17">
        <f>IF($B310="","",SUMIFS('Movimentações'!$K$6:$K$3005,'Movimentações'!$C$6:$C$3005,$B310))</f>
        <v/>
      </c>
      <c r="U310" s="21">
        <f>IF(OR($B310="",N(S310)&lt;=0),"",IF(SUMIF($S$6:$S$505,"&gt;"&amp;S310)/SUM($S$6:$S$505)&lt;0.8,"A",IF(SUMIF($S$6:$S$505,"&gt;"&amp;S310)/SUM($S$6:$S$505)&lt;0.95,"B","C")))</f>
        <v/>
      </c>
    </row>
    <row r="311">
      <c r="A311" s="14" t="n"/>
      <c r="B311" s="14" t="n"/>
      <c r="C311" s="14" t="n"/>
      <c r="D311" s="15" t="n"/>
      <c r="E311" s="14" t="n"/>
      <c r="F311" s="14" t="n"/>
      <c r="G311" s="15" t="n"/>
      <c r="H311" s="16">
        <f>IF($B311="","",SUMIFS('Movimentações'!$D$6:$D$3005,'Movimentações'!$C$6:$C$3005,$B311,'Movimentações'!$B$6:$B$3005,"Compra"))</f>
        <v/>
      </c>
      <c r="I311" s="16">
        <f>IF($B311="","",SUMIFS('Movimentações'!$D$6:$D$3005,'Movimentações'!$C$6:$C$3005,$B311,'Movimentações'!$B$6:$B$3005,"Venda")-SUMIFS('Movimentações'!$D$6:$D$3005,'Movimentações'!$C$6:$C$3005,$B311,'Movimentações'!$B$6:$B$3005,"Devolução de venda"))</f>
        <v/>
      </c>
      <c r="J311" s="16">
        <f>IF($B311="","",SUMIFS('Movimentações'!$D$6:$D$3005,'Movimentações'!$C$6:$C$3005,$B311,'Movimentações'!$B$6:$B$3005,"Ajuste para mais")-SUMIFS('Movimentações'!$D$6:$D$3005,'Movimentações'!$C$6:$C$3005,$B311,'Movimentações'!$B$6:$B$3005,"Ajuste para menos"))</f>
        <v/>
      </c>
      <c r="K311" s="16">
        <f>IF($B311="","",N(F311)+H311-I311+J311)</f>
        <v/>
      </c>
      <c r="L311" s="17">
        <f>IF($B311="","",IF(N(F311)+H311=0,0,(N(F311)*N(G311)+SUMIFS('Movimentações'!$I$6:$I$3005,'Movimentações'!$C$6:$C$3005,$B311,'Movimentações'!$B$6:$B$3005,"Compra"))/(N(F311)+H311)))</f>
        <v/>
      </c>
      <c r="M311" s="17">
        <f>IF($B311="","",MAX(K311,0)*L311)</f>
        <v/>
      </c>
      <c r="N311" s="17">
        <f>IF(OR($B311="",N(D311)=0),"",D311-L311)</f>
        <v/>
      </c>
      <c r="O311" s="18">
        <f>IF(OR($B311="",N(D311)=0),"",(D311-L311)/D311)</f>
        <v/>
      </c>
      <c r="P311" s="19">
        <f>IF(OR($B311="",N(D311)=0,N(L311)=0),"",D311/L311)</f>
        <v/>
      </c>
      <c r="Q311" s="20">
        <f>IF($B311="","",SUMPRODUCT(MAX(('Movimentações'!$C$6:$C$3005=$B311)*('Movimentações'!$B$6:$B$3005="Venda")*'Movimentações'!$A$6:$A$3005)))</f>
        <v/>
      </c>
      <c r="R311" s="21">
        <f>IF($B311="","",IF(COUNTIF($B$6:$B$505,$B311)&gt;1,"Nome repetido",IF(K311&lt;=0,"Sem estoque",IF(K311&lt;=N(E311),"Repor",IF(TODAY()-MAX(Q311,SUMPRODUCT(MAX(('Movimentações'!$C$6:$C$3005=$B311)*('Movimentações'!$B$6:$B$3005="Compra")*'Movimentações'!$A$6:$A$3005)),'Comece aqui'!$C$6)&gt;60,"Parado","OK")))))</f>
        <v/>
      </c>
      <c r="S311" s="17">
        <f>IF($B311="","",SUMIFS('Movimentações'!$I$6:$I$3005,'Movimentações'!$C$6:$C$3005,$B311,'Movimentações'!$B$6:$B$3005,"Venda")-SUMIFS('Movimentações'!$I$6:$I$3005,'Movimentações'!$C$6:$C$3005,$B311,'Movimentações'!$B$6:$B$3005,"Devolução de venda"))</f>
        <v/>
      </c>
      <c r="T311" s="17">
        <f>IF($B311="","",SUMIFS('Movimentações'!$K$6:$K$3005,'Movimentações'!$C$6:$C$3005,$B311))</f>
        <v/>
      </c>
      <c r="U311" s="21">
        <f>IF(OR($B311="",N(S311)&lt;=0),"",IF(SUMIF($S$6:$S$505,"&gt;"&amp;S311)/SUM($S$6:$S$505)&lt;0.8,"A",IF(SUMIF($S$6:$S$505,"&gt;"&amp;S311)/SUM($S$6:$S$505)&lt;0.95,"B","C")))</f>
        <v/>
      </c>
    </row>
    <row r="312">
      <c r="A312" s="14" t="n"/>
      <c r="B312" s="14" t="n"/>
      <c r="C312" s="14" t="n"/>
      <c r="D312" s="15" t="n"/>
      <c r="E312" s="14" t="n"/>
      <c r="F312" s="14" t="n"/>
      <c r="G312" s="15" t="n"/>
      <c r="H312" s="16">
        <f>IF($B312="","",SUMIFS('Movimentações'!$D$6:$D$3005,'Movimentações'!$C$6:$C$3005,$B312,'Movimentações'!$B$6:$B$3005,"Compra"))</f>
        <v/>
      </c>
      <c r="I312" s="16">
        <f>IF($B312="","",SUMIFS('Movimentações'!$D$6:$D$3005,'Movimentações'!$C$6:$C$3005,$B312,'Movimentações'!$B$6:$B$3005,"Venda")-SUMIFS('Movimentações'!$D$6:$D$3005,'Movimentações'!$C$6:$C$3005,$B312,'Movimentações'!$B$6:$B$3005,"Devolução de venda"))</f>
        <v/>
      </c>
      <c r="J312" s="16">
        <f>IF($B312="","",SUMIFS('Movimentações'!$D$6:$D$3005,'Movimentações'!$C$6:$C$3005,$B312,'Movimentações'!$B$6:$B$3005,"Ajuste para mais")-SUMIFS('Movimentações'!$D$6:$D$3005,'Movimentações'!$C$6:$C$3005,$B312,'Movimentações'!$B$6:$B$3005,"Ajuste para menos"))</f>
        <v/>
      </c>
      <c r="K312" s="16">
        <f>IF($B312="","",N(F312)+H312-I312+J312)</f>
        <v/>
      </c>
      <c r="L312" s="17">
        <f>IF($B312="","",IF(N(F312)+H312=0,0,(N(F312)*N(G312)+SUMIFS('Movimentações'!$I$6:$I$3005,'Movimentações'!$C$6:$C$3005,$B312,'Movimentações'!$B$6:$B$3005,"Compra"))/(N(F312)+H312)))</f>
        <v/>
      </c>
      <c r="M312" s="17">
        <f>IF($B312="","",MAX(K312,0)*L312)</f>
        <v/>
      </c>
      <c r="N312" s="17">
        <f>IF(OR($B312="",N(D312)=0),"",D312-L312)</f>
        <v/>
      </c>
      <c r="O312" s="18">
        <f>IF(OR($B312="",N(D312)=0),"",(D312-L312)/D312)</f>
        <v/>
      </c>
      <c r="P312" s="19">
        <f>IF(OR($B312="",N(D312)=0,N(L312)=0),"",D312/L312)</f>
        <v/>
      </c>
      <c r="Q312" s="20">
        <f>IF($B312="","",SUMPRODUCT(MAX(('Movimentações'!$C$6:$C$3005=$B312)*('Movimentações'!$B$6:$B$3005="Venda")*'Movimentações'!$A$6:$A$3005)))</f>
        <v/>
      </c>
      <c r="R312" s="21">
        <f>IF($B312="","",IF(COUNTIF($B$6:$B$505,$B312)&gt;1,"Nome repetido",IF(K312&lt;=0,"Sem estoque",IF(K312&lt;=N(E312),"Repor",IF(TODAY()-MAX(Q312,SUMPRODUCT(MAX(('Movimentações'!$C$6:$C$3005=$B312)*('Movimentações'!$B$6:$B$3005="Compra")*'Movimentações'!$A$6:$A$3005)),'Comece aqui'!$C$6)&gt;60,"Parado","OK")))))</f>
        <v/>
      </c>
      <c r="S312" s="17">
        <f>IF($B312="","",SUMIFS('Movimentações'!$I$6:$I$3005,'Movimentações'!$C$6:$C$3005,$B312,'Movimentações'!$B$6:$B$3005,"Venda")-SUMIFS('Movimentações'!$I$6:$I$3005,'Movimentações'!$C$6:$C$3005,$B312,'Movimentações'!$B$6:$B$3005,"Devolução de venda"))</f>
        <v/>
      </c>
      <c r="T312" s="17">
        <f>IF($B312="","",SUMIFS('Movimentações'!$K$6:$K$3005,'Movimentações'!$C$6:$C$3005,$B312))</f>
        <v/>
      </c>
      <c r="U312" s="21">
        <f>IF(OR($B312="",N(S312)&lt;=0),"",IF(SUMIF($S$6:$S$505,"&gt;"&amp;S312)/SUM($S$6:$S$505)&lt;0.8,"A",IF(SUMIF($S$6:$S$505,"&gt;"&amp;S312)/SUM($S$6:$S$505)&lt;0.95,"B","C")))</f>
        <v/>
      </c>
    </row>
    <row r="313">
      <c r="A313" s="14" t="n"/>
      <c r="B313" s="14" t="n"/>
      <c r="C313" s="14" t="n"/>
      <c r="D313" s="15" t="n"/>
      <c r="E313" s="14" t="n"/>
      <c r="F313" s="14" t="n"/>
      <c r="G313" s="15" t="n"/>
      <c r="H313" s="16">
        <f>IF($B313="","",SUMIFS('Movimentações'!$D$6:$D$3005,'Movimentações'!$C$6:$C$3005,$B313,'Movimentações'!$B$6:$B$3005,"Compra"))</f>
        <v/>
      </c>
      <c r="I313" s="16">
        <f>IF($B313="","",SUMIFS('Movimentações'!$D$6:$D$3005,'Movimentações'!$C$6:$C$3005,$B313,'Movimentações'!$B$6:$B$3005,"Venda")-SUMIFS('Movimentações'!$D$6:$D$3005,'Movimentações'!$C$6:$C$3005,$B313,'Movimentações'!$B$6:$B$3005,"Devolução de venda"))</f>
        <v/>
      </c>
      <c r="J313" s="16">
        <f>IF($B313="","",SUMIFS('Movimentações'!$D$6:$D$3005,'Movimentações'!$C$6:$C$3005,$B313,'Movimentações'!$B$6:$B$3005,"Ajuste para mais")-SUMIFS('Movimentações'!$D$6:$D$3005,'Movimentações'!$C$6:$C$3005,$B313,'Movimentações'!$B$6:$B$3005,"Ajuste para menos"))</f>
        <v/>
      </c>
      <c r="K313" s="16">
        <f>IF($B313="","",N(F313)+H313-I313+J313)</f>
        <v/>
      </c>
      <c r="L313" s="17">
        <f>IF($B313="","",IF(N(F313)+H313=0,0,(N(F313)*N(G313)+SUMIFS('Movimentações'!$I$6:$I$3005,'Movimentações'!$C$6:$C$3005,$B313,'Movimentações'!$B$6:$B$3005,"Compra"))/(N(F313)+H313)))</f>
        <v/>
      </c>
      <c r="M313" s="17">
        <f>IF($B313="","",MAX(K313,0)*L313)</f>
        <v/>
      </c>
      <c r="N313" s="17">
        <f>IF(OR($B313="",N(D313)=0),"",D313-L313)</f>
        <v/>
      </c>
      <c r="O313" s="18">
        <f>IF(OR($B313="",N(D313)=0),"",(D313-L313)/D313)</f>
        <v/>
      </c>
      <c r="P313" s="19">
        <f>IF(OR($B313="",N(D313)=0,N(L313)=0),"",D313/L313)</f>
        <v/>
      </c>
      <c r="Q313" s="20">
        <f>IF($B313="","",SUMPRODUCT(MAX(('Movimentações'!$C$6:$C$3005=$B313)*('Movimentações'!$B$6:$B$3005="Venda")*'Movimentações'!$A$6:$A$3005)))</f>
        <v/>
      </c>
      <c r="R313" s="21">
        <f>IF($B313="","",IF(COUNTIF($B$6:$B$505,$B313)&gt;1,"Nome repetido",IF(K313&lt;=0,"Sem estoque",IF(K313&lt;=N(E313),"Repor",IF(TODAY()-MAX(Q313,SUMPRODUCT(MAX(('Movimentações'!$C$6:$C$3005=$B313)*('Movimentações'!$B$6:$B$3005="Compra")*'Movimentações'!$A$6:$A$3005)),'Comece aqui'!$C$6)&gt;60,"Parado","OK")))))</f>
        <v/>
      </c>
      <c r="S313" s="17">
        <f>IF($B313="","",SUMIFS('Movimentações'!$I$6:$I$3005,'Movimentações'!$C$6:$C$3005,$B313,'Movimentações'!$B$6:$B$3005,"Venda")-SUMIFS('Movimentações'!$I$6:$I$3005,'Movimentações'!$C$6:$C$3005,$B313,'Movimentações'!$B$6:$B$3005,"Devolução de venda"))</f>
        <v/>
      </c>
      <c r="T313" s="17">
        <f>IF($B313="","",SUMIFS('Movimentações'!$K$6:$K$3005,'Movimentações'!$C$6:$C$3005,$B313))</f>
        <v/>
      </c>
      <c r="U313" s="21">
        <f>IF(OR($B313="",N(S313)&lt;=0),"",IF(SUMIF($S$6:$S$505,"&gt;"&amp;S313)/SUM($S$6:$S$505)&lt;0.8,"A",IF(SUMIF($S$6:$S$505,"&gt;"&amp;S313)/SUM($S$6:$S$505)&lt;0.95,"B","C")))</f>
        <v/>
      </c>
    </row>
    <row r="314">
      <c r="A314" s="14" t="n"/>
      <c r="B314" s="14" t="n"/>
      <c r="C314" s="14" t="n"/>
      <c r="D314" s="15" t="n"/>
      <c r="E314" s="14" t="n"/>
      <c r="F314" s="14" t="n"/>
      <c r="G314" s="15" t="n"/>
      <c r="H314" s="16">
        <f>IF($B314="","",SUMIFS('Movimentações'!$D$6:$D$3005,'Movimentações'!$C$6:$C$3005,$B314,'Movimentações'!$B$6:$B$3005,"Compra"))</f>
        <v/>
      </c>
      <c r="I314" s="16">
        <f>IF($B314="","",SUMIFS('Movimentações'!$D$6:$D$3005,'Movimentações'!$C$6:$C$3005,$B314,'Movimentações'!$B$6:$B$3005,"Venda")-SUMIFS('Movimentações'!$D$6:$D$3005,'Movimentações'!$C$6:$C$3005,$B314,'Movimentações'!$B$6:$B$3005,"Devolução de venda"))</f>
        <v/>
      </c>
      <c r="J314" s="16">
        <f>IF($B314="","",SUMIFS('Movimentações'!$D$6:$D$3005,'Movimentações'!$C$6:$C$3005,$B314,'Movimentações'!$B$6:$B$3005,"Ajuste para mais")-SUMIFS('Movimentações'!$D$6:$D$3005,'Movimentações'!$C$6:$C$3005,$B314,'Movimentações'!$B$6:$B$3005,"Ajuste para menos"))</f>
        <v/>
      </c>
      <c r="K314" s="16">
        <f>IF($B314="","",N(F314)+H314-I314+J314)</f>
        <v/>
      </c>
      <c r="L314" s="17">
        <f>IF($B314="","",IF(N(F314)+H314=0,0,(N(F314)*N(G314)+SUMIFS('Movimentações'!$I$6:$I$3005,'Movimentações'!$C$6:$C$3005,$B314,'Movimentações'!$B$6:$B$3005,"Compra"))/(N(F314)+H314)))</f>
        <v/>
      </c>
      <c r="M314" s="17">
        <f>IF($B314="","",MAX(K314,0)*L314)</f>
        <v/>
      </c>
      <c r="N314" s="17">
        <f>IF(OR($B314="",N(D314)=0),"",D314-L314)</f>
        <v/>
      </c>
      <c r="O314" s="18">
        <f>IF(OR($B314="",N(D314)=0),"",(D314-L314)/D314)</f>
        <v/>
      </c>
      <c r="P314" s="19">
        <f>IF(OR($B314="",N(D314)=0,N(L314)=0),"",D314/L314)</f>
        <v/>
      </c>
      <c r="Q314" s="20">
        <f>IF($B314="","",SUMPRODUCT(MAX(('Movimentações'!$C$6:$C$3005=$B314)*('Movimentações'!$B$6:$B$3005="Venda")*'Movimentações'!$A$6:$A$3005)))</f>
        <v/>
      </c>
      <c r="R314" s="21">
        <f>IF($B314="","",IF(COUNTIF($B$6:$B$505,$B314)&gt;1,"Nome repetido",IF(K314&lt;=0,"Sem estoque",IF(K314&lt;=N(E314),"Repor",IF(TODAY()-MAX(Q314,SUMPRODUCT(MAX(('Movimentações'!$C$6:$C$3005=$B314)*('Movimentações'!$B$6:$B$3005="Compra")*'Movimentações'!$A$6:$A$3005)),'Comece aqui'!$C$6)&gt;60,"Parado","OK")))))</f>
        <v/>
      </c>
      <c r="S314" s="17">
        <f>IF($B314="","",SUMIFS('Movimentações'!$I$6:$I$3005,'Movimentações'!$C$6:$C$3005,$B314,'Movimentações'!$B$6:$B$3005,"Venda")-SUMIFS('Movimentações'!$I$6:$I$3005,'Movimentações'!$C$6:$C$3005,$B314,'Movimentações'!$B$6:$B$3005,"Devolução de venda"))</f>
        <v/>
      </c>
      <c r="T314" s="17">
        <f>IF($B314="","",SUMIFS('Movimentações'!$K$6:$K$3005,'Movimentações'!$C$6:$C$3005,$B314))</f>
        <v/>
      </c>
      <c r="U314" s="21">
        <f>IF(OR($B314="",N(S314)&lt;=0),"",IF(SUMIF($S$6:$S$505,"&gt;"&amp;S314)/SUM($S$6:$S$505)&lt;0.8,"A",IF(SUMIF($S$6:$S$505,"&gt;"&amp;S314)/SUM($S$6:$S$505)&lt;0.95,"B","C")))</f>
        <v/>
      </c>
    </row>
    <row r="315">
      <c r="A315" s="14" t="n"/>
      <c r="B315" s="14" t="n"/>
      <c r="C315" s="14" t="n"/>
      <c r="D315" s="15" t="n"/>
      <c r="E315" s="14" t="n"/>
      <c r="F315" s="14" t="n"/>
      <c r="G315" s="15" t="n"/>
      <c r="H315" s="16">
        <f>IF($B315="","",SUMIFS('Movimentações'!$D$6:$D$3005,'Movimentações'!$C$6:$C$3005,$B315,'Movimentações'!$B$6:$B$3005,"Compra"))</f>
        <v/>
      </c>
      <c r="I315" s="16">
        <f>IF($B315="","",SUMIFS('Movimentações'!$D$6:$D$3005,'Movimentações'!$C$6:$C$3005,$B315,'Movimentações'!$B$6:$B$3005,"Venda")-SUMIFS('Movimentações'!$D$6:$D$3005,'Movimentações'!$C$6:$C$3005,$B315,'Movimentações'!$B$6:$B$3005,"Devolução de venda"))</f>
        <v/>
      </c>
      <c r="J315" s="16">
        <f>IF($B315="","",SUMIFS('Movimentações'!$D$6:$D$3005,'Movimentações'!$C$6:$C$3005,$B315,'Movimentações'!$B$6:$B$3005,"Ajuste para mais")-SUMIFS('Movimentações'!$D$6:$D$3005,'Movimentações'!$C$6:$C$3005,$B315,'Movimentações'!$B$6:$B$3005,"Ajuste para menos"))</f>
        <v/>
      </c>
      <c r="K315" s="16">
        <f>IF($B315="","",N(F315)+H315-I315+J315)</f>
        <v/>
      </c>
      <c r="L315" s="17">
        <f>IF($B315="","",IF(N(F315)+H315=0,0,(N(F315)*N(G315)+SUMIFS('Movimentações'!$I$6:$I$3005,'Movimentações'!$C$6:$C$3005,$B315,'Movimentações'!$B$6:$B$3005,"Compra"))/(N(F315)+H315)))</f>
        <v/>
      </c>
      <c r="M315" s="17">
        <f>IF($B315="","",MAX(K315,0)*L315)</f>
        <v/>
      </c>
      <c r="N315" s="17">
        <f>IF(OR($B315="",N(D315)=0),"",D315-L315)</f>
        <v/>
      </c>
      <c r="O315" s="18">
        <f>IF(OR($B315="",N(D315)=0),"",(D315-L315)/D315)</f>
        <v/>
      </c>
      <c r="P315" s="19">
        <f>IF(OR($B315="",N(D315)=0,N(L315)=0),"",D315/L315)</f>
        <v/>
      </c>
      <c r="Q315" s="20">
        <f>IF($B315="","",SUMPRODUCT(MAX(('Movimentações'!$C$6:$C$3005=$B315)*('Movimentações'!$B$6:$B$3005="Venda")*'Movimentações'!$A$6:$A$3005)))</f>
        <v/>
      </c>
      <c r="R315" s="21">
        <f>IF($B315="","",IF(COUNTIF($B$6:$B$505,$B315)&gt;1,"Nome repetido",IF(K315&lt;=0,"Sem estoque",IF(K315&lt;=N(E315),"Repor",IF(TODAY()-MAX(Q315,SUMPRODUCT(MAX(('Movimentações'!$C$6:$C$3005=$B315)*('Movimentações'!$B$6:$B$3005="Compra")*'Movimentações'!$A$6:$A$3005)),'Comece aqui'!$C$6)&gt;60,"Parado","OK")))))</f>
        <v/>
      </c>
      <c r="S315" s="17">
        <f>IF($B315="","",SUMIFS('Movimentações'!$I$6:$I$3005,'Movimentações'!$C$6:$C$3005,$B315,'Movimentações'!$B$6:$B$3005,"Venda")-SUMIFS('Movimentações'!$I$6:$I$3005,'Movimentações'!$C$6:$C$3005,$B315,'Movimentações'!$B$6:$B$3005,"Devolução de venda"))</f>
        <v/>
      </c>
      <c r="T315" s="17">
        <f>IF($B315="","",SUMIFS('Movimentações'!$K$6:$K$3005,'Movimentações'!$C$6:$C$3005,$B315))</f>
        <v/>
      </c>
      <c r="U315" s="21">
        <f>IF(OR($B315="",N(S315)&lt;=0),"",IF(SUMIF($S$6:$S$505,"&gt;"&amp;S315)/SUM($S$6:$S$505)&lt;0.8,"A",IF(SUMIF($S$6:$S$505,"&gt;"&amp;S315)/SUM($S$6:$S$505)&lt;0.95,"B","C")))</f>
        <v/>
      </c>
    </row>
    <row r="316">
      <c r="A316" s="14" t="n"/>
      <c r="B316" s="14" t="n"/>
      <c r="C316" s="14" t="n"/>
      <c r="D316" s="15" t="n"/>
      <c r="E316" s="14" t="n"/>
      <c r="F316" s="14" t="n"/>
      <c r="G316" s="15" t="n"/>
      <c r="H316" s="16">
        <f>IF($B316="","",SUMIFS('Movimentações'!$D$6:$D$3005,'Movimentações'!$C$6:$C$3005,$B316,'Movimentações'!$B$6:$B$3005,"Compra"))</f>
        <v/>
      </c>
      <c r="I316" s="16">
        <f>IF($B316="","",SUMIFS('Movimentações'!$D$6:$D$3005,'Movimentações'!$C$6:$C$3005,$B316,'Movimentações'!$B$6:$B$3005,"Venda")-SUMIFS('Movimentações'!$D$6:$D$3005,'Movimentações'!$C$6:$C$3005,$B316,'Movimentações'!$B$6:$B$3005,"Devolução de venda"))</f>
        <v/>
      </c>
      <c r="J316" s="16">
        <f>IF($B316="","",SUMIFS('Movimentações'!$D$6:$D$3005,'Movimentações'!$C$6:$C$3005,$B316,'Movimentações'!$B$6:$B$3005,"Ajuste para mais")-SUMIFS('Movimentações'!$D$6:$D$3005,'Movimentações'!$C$6:$C$3005,$B316,'Movimentações'!$B$6:$B$3005,"Ajuste para menos"))</f>
        <v/>
      </c>
      <c r="K316" s="16">
        <f>IF($B316="","",N(F316)+H316-I316+J316)</f>
        <v/>
      </c>
      <c r="L316" s="17">
        <f>IF($B316="","",IF(N(F316)+H316=0,0,(N(F316)*N(G316)+SUMIFS('Movimentações'!$I$6:$I$3005,'Movimentações'!$C$6:$C$3005,$B316,'Movimentações'!$B$6:$B$3005,"Compra"))/(N(F316)+H316)))</f>
        <v/>
      </c>
      <c r="M316" s="17">
        <f>IF($B316="","",MAX(K316,0)*L316)</f>
        <v/>
      </c>
      <c r="N316" s="17">
        <f>IF(OR($B316="",N(D316)=0),"",D316-L316)</f>
        <v/>
      </c>
      <c r="O316" s="18">
        <f>IF(OR($B316="",N(D316)=0),"",(D316-L316)/D316)</f>
        <v/>
      </c>
      <c r="P316" s="19">
        <f>IF(OR($B316="",N(D316)=0,N(L316)=0),"",D316/L316)</f>
        <v/>
      </c>
      <c r="Q316" s="20">
        <f>IF($B316="","",SUMPRODUCT(MAX(('Movimentações'!$C$6:$C$3005=$B316)*('Movimentações'!$B$6:$B$3005="Venda")*'Movimentações'!$A$6:$A$3005)))</f>
        <v/>
      </c>
      <c r="R316" s="21">
        <f>IF($B316="","",IF(COUNTIF($B$6:$B$505,$B316)&gt;1,"Nome repetido",IF(K316&lt;=0,"Sem estoque",IF(K316&lt;=N(E316),"Repor",IF(TODAY()-MAX(Q316,SUMPRODUCT(MAX(('Movimentações'!$C$6:$C$3005=$B316)*('Movimentações'!$B$6:$B$3005="Compra")*'Movimentações'!$A$6:$A$3005)),'Comece aqui'!$C$6)&gt;60,"Parado","OK")))))</f>
        <v/>
      </c>
      <c r="S316" s="17">
        <f>IF($B316="","",SUMIFS('Movimentações'!$I$6:$I$3005,'Movimentações'!$C$6:$C$3005,$B316,'Movimentações'!$B$6:$B$3005,"Venda")-SUMIFS('Movimentações'!$I$6:$I$3005,'Movimentações'!$C$6:$C$3005,$B316,'Movimentações'!$B$6:$B$3005,"Devolução de venda"))</f>
        <v/>
      </c>
      <c r="T316" s="17">
        <f>IF($B316="","",SUMIFS('Movimentações'!$K$6:$K$3005,'Movimentações'!$C$6:$C$3005,$B316))</f>
        <v/>
      </c>
      <c r="U316" s="21">
        <f>IF(OR($B316="",N(S316)&lt;=0),"",IF(SUMIF($S$6:$S$505,"&gt;"&amp;S316)/SUM($S$6:$S$505)&lt;0.8,"A",IF(SUMIF($S$6:$S$505,"&gt;"&amp;S316)/SUM($S$6:$S$505)&lt;0.95,"B","C")))</f>
        <v/>
      </c>
    </row>
    <row r="317">
      <c r="A317" s="14" t="n"/>
      <c r="B317" s="14" t="n"/>
      <c r="C317" s="14" t="n"/>
      <c r="D317" s="15" t="n"/>
      <c r="E317" s="14" t="n"/>
      <c r="F317" s="14" t="n"/>
      <c r="G317" s="15" t="n"/>
      <c r="H317" s="16">
        <f>IF($B317="","",SUMIFS('Movimentações'!$D$6:$D$3005,'Movimentações'!$C$6:$C$3005,$B317,'Movimentações'!$B$6:$B$3005,"Compra"))</f>
        <v/>
      </c>
      <c r="I317" s="16">
        <f>IF($B317="","",SUMIFS('Movimentações'!$D$6:$D$3005,'Movimentações'!$C$6:$C$3005,$B317,'Movimentações'!$B$6:$B$3005,"Venda")-SUMIFS('Movimentações'!$D$6:$D$3005,'Movimentações'!$C$6:$C$3005,$B317,'Movimentações'!$B$6:$B$3005,"Devolução de venda"))</f>
        <v/>
      </c>
      <c r="J317" s="16">
        <f>IF($B317="","",SUMIFS('Movimentações'!$D$6:$D$3005,'Movimentações'!$C$6:$C$3005,$B317,'Movimentações'!$B$6:$B$3005,"Ajuste para mais")-SUMIFS('Movimentações'!$D$6:$D$3005,'Movimentações'!$C$6:$C$3005,$B317,'Movimentações'!$B$6:$B$3005,"Ajuste para menos"))</f>
        <v/>
      </c>
      <c r="K317" s="16">
        <f>IF($B317="","",N(F317)+H317-I317+J317)</f>
        <v/>
      </c>
      <c r="L317" s="17">
        <f>IF($B317="","",IF(N(F317)+H317=0,0,(N(F317)*N(G317)+SUMIFS('Movimentações'!$I$6:$I$3005,'Movimentações'!$C$6:$C$3005,$B317,'Movimentações'!$B$6:$B$3005,"Compra"))/(N(F317)+H317)))</f>
        <v/>
      </c>
      <c r="M317" s="17">
        <f>IF($B317="","",MAX(K317,0)*L317)</f>
        <v/>
      </c>
      <c r="N317" s="17">
        <f>IF(OR($B317="",N(D317)=0),"",D317-L317)</f>
        <v/>
      </c>
      <c r="O317" s="18">
        <f>IF(OR($B317="",N(D317)=0),"",(D317-L317)/D317)</f>
        <v/>
      </c>
      <c r="P317" s="19">
        <f>IF(OR($B317="",N(D317)=0,N(L317)=0),"",D317/L317)</f>
        <v/>
      </c>
      <c r="Q317" s="20">
        <f>IF($B317="","",SUMPRODUCT(MAX(('Movimentações'!$C$6:$C$3005=$B317)*('Movimentações'!$B$6:$B$3005="Venda")*'Movimentações'!$A$6:$A$3005)))</f>
        <v/>
      </c>
      <c r="R317" s="21">
        <f>IF($B317="","",IF(COUNTIF($B$6:$B$505,$B317)&gt;1,"Nome repetido",IF(K317&lt;=0,"Sem estoque",IF(K317&lt;=N(E317),"Repor",IF(TODAY()-MAX(Q317,SUMPRODUCT(MAX(('Movimentações'!$C$6:$C$3005=$B317)*('Movimentações'!$B$6:$B$3005="Compra")*'Movimentações'!$A$6:$A$3005)),'Comece aqui'!$C$6)&gt;60,"Parado","OK")))))</f>
        <v/>
      </c>
      <c r="S317" s="17">
        <f>IF($B317="","",SUMIFS('Movimentações'!$I$6:$I$3005,'Movimentações'!$C$6:$C$3005,$B317,'Movimentações'!$B$6:$B$3005,"Venda")-SUMIFS('Movimentações'!$I$6:$I$3005,'Movimentações'!$C$6:$C$3005,$B317,'Movimentações'!$B$6:$B$3005,"Devolução de venda"))</f>
        <v/>
      </c>
      <c r="T317" s="17">
        <f>IF($B317="","",SUMIFS('Movimentações'!$K$6:$K$3005,'Movimentações'!$C$6:$C$3005,$B317))</f>
        <v/>
      </c>
      <c r="U317" s="21">
        <f>IF(OR($B317="",N(S317)&lt;=0),"",IF(SUMIF($S$6:$S$505,"&gt;"&amp;S317)/SUM($S$6:$S$505)&lt;0.8,"A",IF(SUMIF($S$6:$S$505,"&gt;"&amp;S317)/SUM($S$6:$S$505)&lt;0.95,"B","C")))</f>
        <v/>
      </c>
    </row>
    <row r="318">
      <c r="A318" s="14" t="n"/>
      <c r="B318" s="14" t="n"/>
      <c r="C318" s="14" t="n"/>
      <c r="D318" s="15" t="n"/>
      <c r="E318" s="14" t="n"/>
      <c r="F318" s="14" t="n"/>
      <c r="G318" s="15" t="n"/>
      <c r="H318" s="16">
        <f>IF($B318="","",SUMIFS('Movimentações'!$D$6:$D$3005,'Movimentações'!$C$6:$C$3005,$B318,'Movimentações'!$B$6:$B$3005,"Compra"))</f>
        <v/>
      </c>
      <c r="I318" s="16">
        <f>IF($B318="","",SUMIFS('Movimentações'!$D$6:$D$3005,'Movimentações'!$C$6:$C$3005,$B318,'Movimentações'!$B$6:$B$3005,"Venda")-SUMIFS('Movimentações'!$D$6:$D$3005,'Movimentações'!$C$6:$C$3005,$B318,'Movimentações'!$B$6:$B$3005,"Devolução de venda"))</f>
        <v/>
      </c>
      <c r="J318" s="16">
        <f>IF($B318="","",SUMIFS('Movimentações'!$D$6:$D$3005,'Movimentações'!$C$6:$C$3005,$B318,'Movimentações'!$B$6:$B$3005,"Ajuste para mais")-SUMIFS('Movimentações'!$D$6:$D$3005,'Movimentações'!$C$6:$C$3005,$B318,'Movimentações'!$B$6:$B$3005,"Ajuste para menos"))</f>
        <v/>
      </c>
      <c r="K318" s="16">
        <f>IF($B318="","",N(F318)+H318-I318+J318)</f>
        <v/>
      </c>
      <c r="L318" s="17">
        <f>IF($B318="","",IF(N(F318)+H318=0,0,(N(F318)*N(G318)+SUMIFS('Movimentações'!$I$6:$I$3005,'Movimentações'!$C$6:$C$3005,$B318,'Movimentações'!$B$6:$B$3005,"Compra"))/(N(F318)+H318)))</f>
        <v/>
      </c>
      <c r="M318" s="17">
        <f>IF($B318="","",MAX(K318,0)*L318)</f>
        <v/>
      </c>
      <c r="N318" s="17">
        <f>IF(OR($B318="",N(D318)=0),"",D318-L318)</f>
        <v/>
      </c>
      <c r="O318" s="18">
        <f>IF(OR($B318="",N(D318)=0),"",(D318-L318)/D318)</f>
        <v/>
      </c>
      <c r="P318" s="19">
        <f>IF(OR($B318="",N(D318)=0,N(L318)=0),"",D318/L318)</f>
        <v/>
      </c>
      <c r="Q318" s="20">
        <f>IF($B318="","",SUMPRODUCT(MAX(('Movimentações'!$C$6:$C$3005=$B318)*('Movimentações'!$B$6:$B$3005="Venda")*'Movimentações'!$A$6:$A$3005)))</f>
        <v/>
      </c>
      <c r="R318" s="21">
        <f>IF($B318="","",IF(COUNTIF($B$6:$B$505,$B318)&gt;1,"Nome repetido",IF(K318&lt;=0,"Sem estoque",IF(K318&lt;=N(E318),"Repor",IF(TODAY()-MAX(Q318,SUMPRODUCT(MAX(('Movimentações'!$C$6:$C$3005=$B318)*('Movimentações'!$B$6:$B$3005="Compra")*'Movimentações'!$A$6:$A$3005)),'Comece aqui'!$C$6)&gt;60,"Parado","OK")))))</f>
        <v/>
      </c>
      <c r="S318" s="17">
        <f>IF($B318="","",SUMIFS('Movimentações'!$I$6:$I$3005,'Movimentações'!$C$6:$C$3005,$B318,'Movimentações'!$B$6:$B$3005,"Venda")-SUMIFS('Movimentações'!$I$6:$I$3005,'Movimentações'!$C$6:$C$3005,$B318,'Movimentações'!$B$6:$B$3005,"Devolução de venda"))</f>
        <v/>
      </c>
      <c r="T318" s="17">
        <f>IF($B318="","",SUMIFS('Movimentações'!$K$6:$K$3005,'Movimentações'!$C$6:$C$3005,$B318))</f>
        <v/>
      </c>
      <c r="U318" s="21">
        <f>IF(OR($B318="",N(S318)&lt;=0),"",IF(SUMIF($S$6:$S$505,"&gt;"&amp;S318)/SUM($S$6:$S$505)&lt;0.8,"A",IF(SUMIF($S$6:$S$505,"&gt;"&amp;S318)/SUM($S$6:$S$505)&lt;0.95,"B","C")))</f>
        <v/>
      </c>
    </row>
    <row r="319">
      <c r="A319" s="14" t="n"/>
      <c r="B319" s="14" t="n"/>
      <c r="C319" s="14" t="n"/>
      <c r="D319" s="15" t="n"/>
      <c r="E319" s="14" t="n"/>
      <c r="F319" s="14" t="n"/>
      <c r="G319" s="15" t="n"/>
      <c r="H319" s="16">
        <f>IF($B319="","",SUMIFS('Movimentações'!$D$6:$D$3005,'Movimentações'!$C$6:$C$3005,$B319,'Movimentações'!$B$6:$B$3005,"Compra"))</f>
        <v/>
      </c>
      <c r="I319" s="16">
        <f>IF($B319="","",SUMIFS('Movimentações'!$D$6:$D$3005,'Movimentações'!$C$6:$C$3005,$B319,'Movimentações'!$B$6:$B$3005,"Venda")-SUMIFS('Movimentações'!$D$6:$D$3005,'Movimentações'!$C$6:$C$3005,$B319,'Movimentações'!$B$6:$B$3005,"Devolução de venda"))</f>
        <v/>
      </c>
      <c r="J319" s="16">
        <f>IF($B319="","",SUMIFS('Movimentações'!$D$6:$D$3005,'Movimentações'!$C$6:$C$3005,$B319,'Movimentações'!$B$6:$B$3005,"Ajuste para mais")-SUMIFS('Movimentações'!$D$6:$D$3005,'Movimentações'!$C$6:$C$3005,$B319,'Movimentações'!$B$6:$B$3005,"Ajuste para menos"))</f>
        <v/>
      </c>
      <c r="K319" s="16">
        <f>IF($B319="","",N(F319)+H319-I319+J319)</f>
        <v/>
      </c>
      <c r="L319" s="17">
        <f>IF($B319="","",IF(N(F319)+H319=0,0,(N(F319)*N(G319)+SUMIFS('Movimentações'!$I$6:$I$3005,'Movimentações'!$C$6:$C$3005,$B319,'Movimentações'!$B$6:$B$3005,"Compra"))/(N(F319)+H319)))</f>
        <v/>
      </c>
      <c r="M319" s="17">
        <f>IF($B319="","",MAX(K319,0)*L319)</f>
        <v/>
      </c>
      <c r="N319" s="17">
        <f>IF(OR($B319="",N(D319)=0),"",D319-L319)</f>
        <v/>
      </c>
      <c r="O319" s="18">
        <f>IF(OR($B319="",N(D319)=0),"",(D319-L319)/D319)</f>
        <v/>
      </c>
      <c r="P319" s="19">
        <f>IF(OR($B319="",N(D319)=0,N(L319)=0),"",D319/L319)</f>
        <v/>
      </c>
      <c r="Q319" s="20">
        <f>IF($B319="","",SUMPRODUCT(MAX(('Movimentações'!$C$6:$C$3005=$B319)*('Movimentações'!$B$6:$B$3005="Venda")*'Movimentações'!$A$6:$A$3005)))</f>
        <v/>
      </c>
      <c r="R319" s="21">
        <f>IF($B319="","",IF(COUNTIF($B$6:$B$505,$B319)&gt;1,"Nome repetido",IF(K319&lt;=0,"Sem estoque",IF(K319&lt;=N(E319),"Repor",IF(TODAY()-MAX(Q319,SUMPRODUCT(MAX(('Movimentações'!$C$6:$C$3005=$B319)*('Movimentações'!$B$6:$B$3005="Compra")*'Movimentações'!$A$6:$A$3005)),'Comece aqui'!$C$6)&gt;60,"Parado","OK")))))</f>
        <v/>
      </c>
      <c r="S319" s="17">
        <f>IF($B319="","",SUMIFS('Movimentações'!$I$6:$I$3005,'Movimentações'!$C$6:$C$3005,$B319,'Movimentações'!$B$6:$B$3005,"Venda")-SUMIFS('Movimentações'!$I$6:$I$3005,'Movimentações'!$C$6:$C$3005,$B319,'Movimentações'!$B$6:$B$3005,"Devolução de venda"))</f>
        <v/>
      </c>
      <c r="T319" s="17">
        <f>IF($B319="","",SUMIFS('Movimentações'!$K$6:$K$3005,'Movimentações'!$C$6:$C$3005,$B319))</f>
        <v/>
      </c>
      <c r="U319" s="21">
        <f>IF(OR($B319="",N(S319)&lt;=0),"",IF(SUMIF($S$6:$S$505,"&gt;"&amp;S319)/SUM($S$6:$S$505)&lt;0.8,"A",IF(SUMIF($S$6:$S$505,"&gt;"&amp;S319)/SUM($S$6:$S$505)&lt;0.95,"B","C")))</f>
        <v/>
      </c>
    </row>
    <row r="320">
      <c r="A320" s="14" t="n"/>
      <c r="B320" s="14" t="n"/>
      <c r="C320" s="14" t="n"/>
      <c r="D320" s="15" t="n"/>
      <c r="E320" s="14" t="n"/>
      <c r="F320" s="14" t="n"/>
      <c r="G320" s="15" t="n"/>
      <c r="H320" s="16">
        <f>IF($B320="","",SUMIFS('Movimentações'!$D$6:$D$3005,'Movimentações'!$C$6:$C$3005,$B320,'Movimentações'!$B$6:$B$3005,"Compra"))</f>
        <v/>
      </c>
      <c r="I320" s="16">
        <f>IF($B320="","",SUMIFS('Movimentações'!$D$6:$D$3005,'Movimentações'!$C$6:$C$3005,$B320,'Movimentações'!$B$6:$B$3005,"Venda")-SUMIFS('Movimentações'!$D$6:$D$3005,'Movimentações'!$C$6:$C$3005,$B320,'Movimentações'!$B$6:$B$3005,"Devolução de venda"))</f>
        <v/>
      </c>
      <c r="J320" s="16">
        <f>IF($B320="","",SUMIFS('Movimentações'!$D$6:$D$3005,'Movimentações'!$C$6:$C$3005,$B320,'Movimentações'!$B$6:$B$3005,"Ajuste para mais")-SUMIFS('Movimentações'!$D$6:$D$3005,'Movimentações'!$C$6:$C$3005,$B320,'Movimentações'!$B$6:$B$3005,"Ajuste para menos"))</f>
        <v/>
      </c>
      <c r="K320" s="16">
        <f>IF($B320="","",N(F320)+H320-I320+J320)</f>
        <v/>
      </c>
      <c r="L320" s="17">
        <f>IF($B320="","",IF(N(F320)+H320=0,0,(N(F320)*N(G320)+SUMIFS('Movimentações'!$I$6:$I$3005,'Movimentações'!$C$6:$C$3005,$B320,'Movimentações'!$B$6:$B$3005,"Compra"))/(N(F320)+H320)))</f>
        <v/>
      </c>
      <c r="M320" s="17">
        <f>IF($B320="","",MAX(K320,0)*L320)</f>
        <v/>
      </c>
      <c r="N320" s="17">
        <f>IF(OR($B320="",N(D320)=0),"",D320-L320)</f>
        <v/>
      </c>
      <c r="O320" s="18">
        <f>IF(OR($B320="",N(D320)=0),"",(D320-L320)/D320)</f>
        <v/>
      </c>
      <c r="P320" s="19">
        <f>IF(OR($B320="",N(D320)=0,N(L320)=0),"",D320/L320)</f>
        <v/>
      </c>
      <c r="Q320" s="20">
        <f>IF($B320="","",SUMPRODUCT(MAX(('Movimentações'!$C$6:$C$3005=$B320)*('Movimentações'!$B$6:$B$3005="Venda")*'Movimentações'!$A$6:$A$3005)))</f>
        <v/>
      </c>
      <c r="R320" s="21">
        <f>IF($B320="","",IF(COUNTIF($B$6:$B$505,$B320)&gt;1,"Nome repetido",IF(K320&lt;=0,"Sem estoque",IF(K320&lt;=N(E320),"Repor",IF(TODAY()-MAX(Q320,SUMPRODUCT(MAX(('Movimentações'!$C$6:$C$3005=$B320)*('Movimentações'!$B$6:$B$3005="Compra")*'Movimentações'!$A$6:$A$3005)),'Comece aqui'!$C$6)&gt;60,"Parado","OK")))))</f>
        <v/>
      </c>
      <c r="S320" s="17">
        <f>IF($B320="","",SUMIFS('Movimentações'!$I$6:$I$3005,'Movimentações'!$C$6:$C$3005,$B320,'Movimentações'!$B$6:$B$3005,"Venda")-SUMIFS('Movimentações'!$I$6:$I$3005,'Movimentações'!$C$6:$C$3005,$B320,'Movimentações'!$B$6:$B$3005,"Devolução de venda"))</f>
        <v/>
      </c>
      <c r="T320" s="17">
        <f>IF($B320="","",SUMIFS('Movimentações'!$K$6:$K$3005,'Movimentações'!$C$6:$C$3005,$B320))</f>
        <v/>
      </c>
      <c r="U320" s="21">
        <f>IF(OR($B320="",N(S320)&lt;=0),"",IF(SUMIF($S$6:$S$505,"&gt;"&amp;S320)/SUM($S$6:$S$505)&lt;0.8,"A",IF(SUMIF($S$6:$S$505,"&gt;"&amp;S320)/SUM($S$6:$S$505)&lt;0.95,"B","C")))</f>
        <v/>
      </c>
    </row>
    <row r="321">
      <c r="A321" s="14" t="n"/>
      <c r="B321" s="14" t="n"/>
      <c r="C321" s="14" t="n"/>
      <c r="D321" s="15" t="n"/>
      <c r="E321" s="14" t="n"/>
      <c r="F321" s="14" t="n"/>
      <c r="G321" s="15" t="n"/>
      <c r="H321" s="16">
        <f>IF($B321="","",SUMIFS('Movimentações'!$D$6:$D$3005,'Movimentações'!$C$6:$C$3005,$B321,'Movimentações'!$B$6:$B$3005,"Compra"))</f>
        <v/>
      </c>
      <c r="I321" s="16">
        <f>IF($B321="","",SUMIFS('Movimentações'!$D$6:$D$3005,'Movimentações'!$C$6:$C$3005,$B321,'Movimentações'!$B$6:$B$3005,"Venda")-SUMIFS('Movimentações'!$D$6:$D$3005,'Movimentações'!$C$6:$C$3005,$B321,'Movimentações'!$B$6:$B$3005,"Devolução de venda"))</f>
        <v/>
      </c>
      <c r="J321" s="16">
        <f>IF($B321="","",SUMIFS('Movimentações'!$D$6:$D$3005,'Movimentações'!$C$6:$C$3005,$B321,'Movimentações'!$B$6:$B$3005,"Ajuste para mais")-SUMIFS('Movimentações'!$D$6:$D$3005,'Movimentações'!$C$6:$C$3005,$B321,'Movimentações'!$B$6:$B$3005,"Ajuste para menos"))</f>
        <v/>
      </c>
      <c r="K321" s="16">
        <f>IF($B321="","",N(F321)+H321-I321+J321)</f>
        <v/>
      </c>
      <c r="L321" s="17">
        <f>IF($B321="","",IF(N(F321)+H321=0,0,(N(F321)*N(G321)+SUMIFS('Movimentações'!$I$6:$I$3005,'Movimentações'!$C$6:$C$3005,$B321,'Movimentações'!$B$6:$B$3005,"Compra"))/(N(F321)+H321)))</f>
        <v/>
      </c>
      <c r="M321" s="17">
        <f>IF($B321="","",MAX(K321,0)*L321)</f>
        <v/>
      </c>
      <c r="N321" s="17">
        <f>IF(OR($B321="",N(D321)=0),"",D321-L321)</f>
        <v/>
      </c>
      <c r="O321" s="18">
        <f>IF(OR($B321="",N(D321)=0),"",(D321-L321)/D321)</f>
        <v/>
      </c>
      <c r="P321" s="19">
        <f>IF(OR($B321="",N(D321)=0,N(L321)=0),"",D321/L321)</f>
        <v/>
      </c>
      <c r="Q321" s="20">
        <f>IF($B321="","",SUMPRODUCT(MAX(('Movimentações'!$C$6:$C$3005=$B321)*('Movimentações'!$B$6:$B$3005="Venda")*'Movimentações'!$A$6:$A$3005)))</f>
        <v/>
      </c>
      <c r="R321" s="21">
        <f>IF($B321="","",IF(COUNTIF($B$6:$B$505,$B321)&gt;1,"Nome repetido",IF(K321&lt;=0,"Sem estoque",IF(K321&lt;=N(E321),"Repor",IF(TODAY()-MAX(Q321,SUMPRODUCT(MAX(('Movimentações'!$C$6:$C$3005=$B321)*('Movimentações'!$B$6:$B$3005="Compra")*'Movimentações'!$A$6:$A$3005)),'Comece aqui'!$C$6)&gt;60,"Parado","OK")))))</f>
        <v/>
      </c>
      <c r="S321" s="17">
        <f>IF($B321="","",SUMIFS('Movimentações'!$I$6:$I$3005,'Movimentações'!$C$6:$C$3005,$B321,'Movimentações'!$B$6:$B$3005,"Venda")-SUMIFS('Movimentações'!$I$6:$I$3005,'Movimentações'!$C$6:$C$3005,$B321,'Movimentações'!$B$6:$B$3005,"Devolução de venda"))</f>
        <v/>
      </c>
      <c r="T321" s="17">
        <f>IF($B321="","",SUMIFS('Movimentações'!$K$6:$K$3005,'Movimentações'!$C$6:$C$3005,$B321))</f>
        <v/>
      </c>
      <c r="U321" s="21">
        <f>IF(OR($B321="",N(S321)&lt;=0),"",IF(SUMIF($S$6:$S$505,"&gt;"&amp;S321)/SUM($S$6:$S$505)&lt;0.8,"A",IF(SUMIF($S$6:$S$505,"&gt;"&amp;S321)/SUM($S$6:$S$505)&lt;0.95,"B","C")))</f>
        <v/>
      </c>
    </row>
    <row r="322">
      <c r="A322" s="14" t="n"/>
      <c r="B322" s="14" t="n"/>
      <c r="C322" s="14" t="n"/>
      <c r="D322" s="15" t="n"/>
      <c r="E322" s="14" t="n"/>
      <c r="F322" s="14" t="n"/>
      <c r="G322" s="15" t="n"/>
      <c r="H322" s="16">
        <f>IF($B322="","",SUMIFS('Movimentações'!$D$6:$D$3005,'Movimentações'!$C$6:$C$3005,$B322,'Movimentações'!$B$6:$B$3005,"Compra"))</f>
        <v/>
      </c>
      <c r="I322" s="16">
        <f>IF($B322="","",SUMIFS('Movimentações'!$D$6:$D$3005,'Movimentações'!$C$6:$C$3005,$B322,'Movimentações'!$B$6:$B$3005,"Venda")-SUMIFS('Movimentações'!$D$6:$D$3005,'Movimentações'!$C$6:$C$3005,$B322,'Movimentações'!$B$6:$B$3005,"Devolução de venda"))</f>
        <v/>
      </c>
      <c r="J322" s="16">
        <f>IF($B322="","",SUMIFS('Movimentações'!$D$6:$D$3005,'Movimentações'!$C$6:$C$3005,$B322,'Movimentações'!$B$6:$B$3005,"Ajuste para mais")-SUMIFS('Movimentações'!$D$6:$D$3005,'Movimentações'!$C$6:$C$3005,$B322,'Movimentações'!$B$6:$B$3005,"Ajuste para menos"))</f>
        <v/>
      </c>
      <c r="K322" s="16">
        <f>IF($B322="","",N(F322)+H322-I322+J322)</f>
        <v/>
      </c>
      <c r="L322" s="17">
        <f>IF($B322="","",IF(N(F322)+H322=0,0,(N(F322)*N(G322)+SUMIFS('Movimentações'!$I$6:$I$3005,'Movimentações'!$C$6:$C$3005,$B322,'Movimentações'!$B$6:$B$3005,"Compra"))/(N(F322)+H322)))</f>
        <v/>
      </c>
      <c r="M322" s="17">
        <f>IF($B322="","",MAX(K322,0)*L322)</f>
        <v/>
      </c>
      <c r="N322" s="17">
        <f>IF(OR($B322="",N(D322)=0),"",D322-L322)</f>
        <v/>
      </c>
      <c r="O322" s="18">
        <f>IF(OR($B322="",N(D322)=0),"",(D322-L322)/D322)</f>
        <v/>
      </c>
      <c r="P322" s="19">
        <f>IF(OR($B322="",N(D322)=0,N(L322)=0),"",D322/L322)</f>
        <v/>
      </c>
      <c r="Q322" s="20">
        <f>IF($B322="","",SUMPRODUCT(MAX(('Movimentações'!$C$6:$C$3005=$B322)*('Movimentações'!$B$6:$B$3005="Venda")*'Movimentações'!$A$6:$A$3005)))</f>
        <v/>
      </c>
      <c r="R322" s="21">
        <f>IF($B322="","",IF(COUNTIF($B$6:$B$505,$B322)&gt;1,"Nome repetido",IF(K322&lt;=0,"Sem estoque",IF(K322&lt;=N(E322),"Repor",IF(TODAY()-MAX(Q322,SUMPRODUCT(MAX(('Movimentações'!$C$6:$C$3005=$B322)*('Movimentações'!$B$6:$B$3005="Compra")*'Movimentações'!$A$6:$A$3005)),'Comece aqui'!$C$6)&gt;60,"Parado","OK")))))</f>
        <v/>
      </c>
      <c r="S322" s="17">
        <f>IF($B322="","",SUMIFS('Movimentações'!$I$6:$I$3005,'Movimentações'!$C$6:$C$3005,$B322,'Movimentações'!$B$6:$B$3005,"Venda")-SUMIFS('Movimentações'!$I$6:$I$3005,'Movimentações'!$C$6:$C$3005,$B322,'Movimentações'!$B$6:$B$3005,"Devolução de venda"))</f>
        <v/>
      </c>
      <c r="T322" s="17">
        <f>IF($B322="","",SUMIFS('Movimentações'!$K$6:$K$3005,'Movimentações'!$C$6:$C$3005,$B322))</f>
        <v/>
      </c>
      <c r="U322" s="21">
        <f>IF(OR($B322="",N(S322)&lt;=0),"",IF(SUMIF($S$6:$S$505,"&gt;"&amp;S322)/SUM($S$6:$S$505)&lt;0.8,"A",IF(SUMIF($S$6:$S$505,"&gt;"&amp;S322)/SUM($S$6:$S$505)&lt;0.95,"B","C")))</f>
        <v/>
      </c>
    </row>
    <row r="323">
      <c r="A323" s="14" t="n"/>
      <c r="B323" s="14" t="n"/>
      <c r="C323" s="14" t="n"/>
      <c r="D323" s="15" t="n"/>
      <c r="E323" s="14" t="n"/>
      <c r="F323" s="14" t="n"/>
      <c r="G323" s="15" t="n"/>
      <c r="H323" s="16">
        <f>IF($B323="","",SUMIFS('Movimentações'!$D$6:$D$3005,'Movimentações'!$C$6:$C$3005,$B323,'Movimentações'!$B$6:$B$3005,"Compra"))</f>
        <v/>
      </c>
      <c r="I323" s="16">
        <f>IF($B323="","",SUMIFS('Movimentações'!$D$6:$D$3005,'Movimentações'!$C$6:$C$3005,$B323,'Movimentações'!$B$6:$B$3005,"Venda")-SUMIFS('Movimentações'!$D$6:$D$3005,'Movimentações'!$C$6:$C$3005,$B323,'Movimentações'!$B$6:$B$3005,"Devolução de venda"))</f>
        <v/>
      </c>
      <c r="J323" s="16">
        <f>IF($B323="","",SUMIFS('Movimentações'!$D$6:$D$3005,'Movimentações'!$C$6:$C$3005,$B323,'Movimentações'!$B$6:$B$3005,"Ajuste para mais")-SUMIFS('Movimentações'!$D$6:$D$3005,'Movimentações'!$C$6:$C$3005,$B323,'Movimentações'!$B$6:$B$3005,"Ajuste para menos"))</f>
        <v/>
      </c>
      <c r="K323" s="16">
        <f>IF($B323="","",N(F323)+H323-I323+J323)</f>
        <v/>
      </c>
      <c r="L323" s="17">
        <f>IF($B323="","",IF(N(F323)+H323=0,0,(N(F323)*N(G323)+SUMIFS('Movimentações'!$I$6:$I$3005,'Movimentações'!$C$6:$C$3005,$B323,'Movimentações'!$B$6:$B$3005,"Compra"))/(N(F323)+H323)))</f>
        <v/>
      </c>
      <c r="M323" s="17">
        <f>IF($B323="","",MAX(K323,0)*L323)</f>
        <v/>
      </c>
      <c r="N323" s="17">
        <f>IF(OR($B323="",N(D323)=0),"",D323-L323)</f>
        <v/>
      </c>
      <c r="O323" s="18">
        <f>IF(OR($B323="",N(D323)=0),"",(D323-L323)/D323)</f>
        <v/>
      </c>
      <c r="P323" s="19">
        <f>IF(OR($B323="",N(D323)=0,N(L323)=0),"",D323/L323)</f>
        <v/>
      </c>
      <c r="Q323" s="20">
        <f>IF($B323="","",SUMPRODUCT(MAX(('Movimentações'!$C$6:$C$3005=$B323)*('Movimentações'!$B$6:$B$3005="Venda")*'Movimentações'!$A$6:$A$3005)))</f>
        <v/>
      </c>
      <c r="R323" s="21">
        <f>IF($B323="","",IF(COUNTIF($B$6:$B$505,$B323)&gt;1,"Nome repetido",IF(K323&lt;=0,"Sem estoque",IF(K323&lt;=N(E323),"Repor",IF(TODAY()-MAX(Q323,SUMPRODUCT(MAX(('Movimentações'!$C$6:$C$3005=$B323)*('Movimentações'!$B$6:$B$3005="Compra")*'Movimentações'!$A$6:$A$3005)),'Comece aqui'!$C$6)&gt;60,"Parado","OK")))))</f>
        <v/>
      </c>
      <c r="S323" s="17">
        <f>IF($B323="","",SUMIFS('Movimentações'!$I$6:$I$3005,'Movimentações'!$C$6:$C$3005,$B323,'Movimentações'!$B$6:$B$3005,"Venda")-SUMIFS('Movimentações'!$I$6:$I$3005,'Movimentações'!$C$6:$C$3005,$B323,'Movimentações'!$B$6:$B$3005,"Devolução de venda"))</f>
        <v/>
      </c>
      <c r="T323" s="17">
        <f>IF($B323="","",SUMIFS('Movimentações'!$K$6:$K$3005,'Movimentações'!$C$6:$C$3005,$B323))</f>
        <v/>
      </c>
      <c r="U323" s="21">
        <f>IF(OR($B323="",N(S323)&lt;=0),"",IF(SUMIF($S$6:$S$505,"&gt;"&amp;S323)/SUM($S$6:$S$505)&lt;0.8,"A",IF(SUMIF($S$6:$S$505,"&gt;"&amp;S323)/SUM($S$6:$S$505)&lt;0.95,"B","C")))</f>
        <v/>
      </c>
    </row>
    <row r="324">
      <c r="A324" s="14" t="n"/>
      <c r="B324" s="14" t="n"/>
      <c r="C324" s="14" t="n"/>
      <c r="D324" s="15" t="n"/>
      <c r="E324" s="14" t="n"/>
      <c r="F324" s="14" t="n"/>
      <c r="G324" s="15" t="n"/>
      <c r="H324" s="16">
        <f>IF($B324="","",SUMIFS('Movimentações'!$D$6:$D$3005,'Movimentações'!$C$6:$C$3005,$B324,'Movimentações'!$B$6:$B$3005,"Compra"))</f>
        <v/>
      </c>
      <c r="I324" s="16">
        <f>IF($B324="","",SUMIFS('Movimentações'!$D$6:$D$3005,'Movimentações'!$C$6:$C$3005,$B324,'Movimentações'!$B$6:$B$3005,"Venda")-SUMIFS('Movimentações'!$D$6:$D$3005,'Movimentações'!$C$6:$C$3005,$B324,'Movimentações'!$B$6:$B$3005,"Devolução de venda"))</f>
        <v/>
      </c>
      <c r="J324" s="16">
        <f>IF($B324="","",SUMIFS('Movimentações'!$D$6:$D$3005,'Movimentações'!$C$6:$C$3005,$B324,'Movimentações'!$B$6:$B$3005,"Ajuste para mais")-SUMIFS('Movimentações'!$D$6:$D$3005,'Movimentações'!$C$6:$C$3005,$B324,'Movimentações'!$B$6:$B$3005,"Ajuste para menos"))</f>
        <v/>
      </c>
      <c r="K324" s="16">
        <f>IF($B324="","",N(F324)+H324-I324+J324)</f>
        <v/>
      </c>
      <c r="L324" s="17">
        <f>IF($B324="","",IF(N(F324)+H324=0,0,(N(F324)*N(G324)+SUMIFS('Movimentações'!$I$6:$I$3005,'Movimentações'!$C$6:$C$3005,$B324,'Movimentações'!$B$6:$B$3005,"Compra"))/(N(F324)+H324)))</f>
        <v/>
      </c>
      <c r="M324" s="17">
        <f>IF($B324="","",MAX(K324,0)*L324)</f>
        <v/>
      </c>
      <c r="N324" s="17">
        <f>IF(OR($B324="",N(D324)=0),"",D324-L324)</f>
        <v/>
      </c>
      <c r="O324" s="18">
        <f>IF(OR($B324="",N(D324)=0),"",(D324-L324)/D324)</f>
        <v/>
      </c>
      <c r="P324" s="19">
        <f>IF(OR($B324="",N(D324)=0,N(L324)=0),"",D324/L324)</f>
        <v/>
      </c>
      <c r="Q324" s="20">
        <f>IF($B324="","",SUMPRODUCT(MAX(('Movimentações'!$C$6:$C$3005=$B324)*('Movimentações'!$B$6:$B$3005="Venda")*'Movimentações'!$A$6:$A$3005)))</f>
        <v/>
      </c>
      <c r="R324" s="21">
        <f>IF($B324="","",IF(COUNTIF($B$6:$B$505,$B324)&gt;1,"Nome repetido",IF(K324&lt;=0,"Sem estoque",IF(K324&lt;=N(E324),"Repor",IF(TODAY()-MAX(Q324,SUMPRODUCT(MAX(('Movimentações'!$C$6:$C$3005=$B324)*('Movimentações'!$B$6:$B$3005="Compra")*'Movimentações'!$A$6:$A$3005)),'Comece aqui'!$C$6)&gt;60,"Parado","OK")))))</f>
        <v/>
      </c>
      <c r="S324" s="17">
        <f>IF($B324="","",SUMIFS('Movimentações'!$I$6:$I$3005,'Movimentações'!$C$6:$C$3005,$B324,'Movimentações'!$B$6:$B$3005,"Venda")-SUMIFS('Movimentações'!$I$6:$I$3005,'Movimentações'!$C$6:$C$3005,$B324,'Movimentações'!$B$6:$B$3005,"Devolução de venda"))</f>
        <v/>
      </c>
      <c r="T324" s="17">
        <f>IF($B324="","",SUMIFS('Movimentações'!$K$6:$K$3005,'Movimentações'!$C$6:$C$3005,$B324))</f>
        <v/>
      </c>
      <c r="U324" s="21">
        <f>IF(OR($B324="",N(S324)&lt;=0),"",IF(SUMIF($S$6:$S$505,"&gt;"&amp;S324)/SUM($S$6:$S$505)&lt;0.8,"A",IF(SUMIF($S$6:$S$505,"&gt;"&amp;S324)/SUM($S$6:$S$505)&lt;0.95,"B","C")))</f>
        <v/>
      </c>
    </row>
    <row r="325">
      <c r="A325" s="14" t="n"/>
      <c r="B325" s="14" t="n"/>
      <c r="C325" s="14" t="n"/>
      <c r="D325" s="15" t="n"/>
      <c r="E325" s="14" t="n"/>
      <c r="F325" s="14" t="n"/>
      <c r="G325" s="15" t="n"/>
      <c r="H325" s="16">
        <f>IF($B325="","",SUMIFS('Movimentações'!$D$6:$D$3005,'Movimentações'!$C$6:$C$3005,$B325,'Movimentações'!$B$6:$B$3005,"Compra"))</f>
        <v/>
      </c>
      <c r="I325" s="16">
        <f>IF($B325="","",SUMIFS('Movimentações'!$D$6:$D$3005,'Movimentações'!$C$6:$C$3005,$B325,'Movimentações'!$B$6:$B$3005,"Venda")-SUMIFS('Movimentações'!$D$6:$D$3005,'Movimentações'!$C$6:$C$3005,$B325,'Movimentações'!$B$6:$B$3005,"Devolução de venda"))</f>
        <v/>
      </c>
      <c r="J325" s="16">
        <f>IF($B325="","",SUMIFS('Movimentações'!$D$6:$D$3005,'Movimentações'!$C$6:$C$3005,$B325,'Movimentações'!$B$6:$B$3005,"Ajuste para mais")-SUMIFS('Movimentações'!$D$6:$D$3005,'Movimentações'!$C$6:$C$3005,$B325,'Movimentações'!$B$6:$B$3005,"Ajuste para menos"))</f>
        <v/>
      </c>
      <c r="K325" s="16">
        <f>IF($B325="","",N(F325)+H325-I325+J325)</f>
        <v/>
      </c>
      <c r="L325" s="17">
        <f>IF($B325="","",IF(N(F325)+H325=0,0,(N(F325)*N(G325)+SUMIFS('Movimentações'!$I$6:$I$3005,'Movimentações'!$C$6:$C$3005,$B325,'Movimentações'!$B$6:$B$3005,"Compra"))/(N(F325)+H325)))</f>
        <v/>
      </c>
      <c r="M325" s="17">
        <f>IF($B325="","",MAX(K325,0)*L325)</f>
        <v/>
      </c>
      <c r="N325" s="17">
        <f>IF(OR($B325="",N(D325)=0),"",D325-L325)</f>
        <v/>
      </c>
      <c r="O325" s="18">
        <f>IF(OR($B325="",N(D325)=0),"",(D325-L325)/D325)</f>
        <v/>
      </c>
      <c r="P325" s="19">
        <f>IF(OR($B325="",N(D325)=0,N(L325)=0),"",D325/L325)</f>
        <v/>
      </c>
      <c r="Q325" s="20">
        <f>IF($B325="","",SUMPRODUCT(MAX(('Movimentações'!$C$6:$C$3005=$B325)*('Movimentações'!$B$6:$B$3005="Venda")*'Movimentações'!$A$6:$A$3005)))</f>
        <v/>
      </c>
      <c r="R325" s="21">
        <f>IF($B325="","",IF(COUNTIF($B$6:$B$505,$B325)&gt;1,"Nome repetido",IF(K325&lt;=0,"Sem estoque",IF(K325&lt;=N(E325),"Repor",IF(TODAY()-MAX(Q325,SUMPRODUCT(MAX(('Movimentações'!$C$6:$C$3005=$B325)*('Movimentações'!$B$6:$B$3005="Compra")*'Movimentações'!$A$6:$A$3005)),'Comece aqui'!$C$6)&gt;60,"Parado","OK")))))</f>
        <v/>
      </c>
      <c r="S325" s="17">
        <f>IF($B325="","",SUMIFS('Movimentações'!$I$6:$I$3005,'Movimentações'!$C$6:$C$3005,$B325,'Movimentações'!$B$6:$B$3005,"Venda")-SUMIFS('Movimentações'!$I$6:$I$3005,'Movimentações'!$C$6:$C$3005,$B325,'Movimentações'!$B$6:$B$3005,"Devolução de venda"))</f>
        <v/>
      </c>
      <c r="T325" s="17">
        <f>IF($B325="","",SUMIFS('Movimentações'!$K$6:$K$3005,'Movimentações'!$C$6:$C$3005,$B325))</f>
        <v/>
      </c>
      <c r="U325" s="21">
        <f>IF(OR($B325="",N(S325)&lt;=0),"",IF(SUMIF($S$6:$S$505,"&gt;"&amp;S325)/SUM($S$6:$S$505)&lt;0.8,"A",IF(SUMIF($S$6:$S$505,"&gt;"&amp;S325)/SUM($S$6:$S$505)&lt;0.95,"B","C")))</f>
        <v/>
      </c>
    </row>
    <row r="326">
      <c r="A326" s="14" t="n"/>
      <c r="B326" s="14" t="n"/>
      <c r="C326" s="14" t="n"/>
      <c r="D326" s="15" t="n"/>
      <c r="E326" s="14" t="n"/>
      <c r="F326" s="14" t="n"/>
      <c r="G326" s="15" t="n"/>
      <c r="H326" s="16">
        <f>IF($B326="","",SUMIFS('Movimentações'!$D$6:$D$3005,'Movimentações'!$C$6:$C$3005,$B326,'Movimentações'!$B$6:$B$3005,"Compra"))</f>
        <v/>
      </c>
      <c r="I326" s="16">
        <f>IF($B326="","",SUMIFS('Movimentações'!$D$6:$D$3005,'Movimentações'!$C$6:$C$3005,$B326,'Movimentações'!$B$6:$B$3005,"Venda")-SUMIFS('Movimentações'!$D$6:$D$3005,'Movimentações'!$C$6:$C$3005,$B326,'Movimentações'!$B$6:$B$3005,"Devolução de venda"))</f>
        <v/>
      </c>
      <c r="J326" s="16">
        <f>IF($B326="","",SUMIFS('Movimentações'!$D$6:$D$3005,'Movimentações'!$C$6:$C$3005,$B326,'Movimentações'!$B$6:$B$3005,"Ajuste para mais")-SUMIFS('Movimentações'!$D$6:$D$3005,'Movimentações'!$C$6:$C$3005,$B326,'Movimentações'!$B$6:$B$3005,"Ajuste para menos"))</f>
        <v/>
      </c>
      <c r="K326" s="16">
        <f>IF($B326="","",N(F326)+H326-I326+J326)</f>
        <v/>
      </c>
      <c r="L326" s="17">
        <f>IF($B326="","",IF(N(F326)+H326=0,0,(N(F326)*N(G326)+SUMIFS('Movimentações'!$I$6:$I$3005,'Movimentações'!$C$6:$C$3005,$B326,'Movimentações'!$B$6:$B$3005,"Compra"))/(N(F326)+H326)))</f>
        <v/>
      </c>
      <c r="M326" s="17">
        <f>IF($B326="","",MAX(K326,0)*L326)</f>
        <v/>
      </c>
      <c r="N326" s="17">
        <f>IF(OR($B326="",N(D326)=0),"",D326-L326)</f>
        <v/>
      </c>
      <c r="O326" s="18">
        <f>IF(OR($B326="",N(D326)=0),"",(D326-L326)/D326)</f>
        <v/>
      </c>
      <c r="P326" s="19">
        <f>IF(OR($B326="",N(D326)=0,N(L326)=0),"",D326/L326)</f>
        <v/>
      </c>
      <c r="Q326" s="20">
        <f>IF($B326="","",SUMPRODUCT(MAX(('Movimentações'!$C$6:$C$3005=$B326)*('Movimentações'!$B$6:$B$3005="Venda")*'Movimentações'!$A$6:$A$3005)))</f>
        <v/>
      </c>
      <c r="R326" s="21">
        <f>IF($B326="","",IF(COUNTIF($B$6:$B$505,$B326)&gt;1,"Nome repetido",IF(K326&lt;=0,"Sem estoque",IF(K326&lt;=N(E326),"Repor",IF(TODAY()-MAX(Q326,SUMPRODUCT(MAX(('Movimentações'!$C$6:$C$3005=$B326)*('Movimentações'!$B$6:$B$3005="Compra")*'Movimentações'!$A$6:$A$3005)),'Comece aqui'!$C$6)&gt;60,"Parado","OK")))))</f>
        <v/>
      </c>
      <c r="S326" s="17">
        <f>IF($B326="","",SUMIFS('Movimentações'!$I$6:$I$3005,'Movimentações'!$C$6:$C$3005,$B326,'Movimentações'!$B$6:$B$3005,"Venda")-SUMIFS('Movimentações'!$I$6:$I$3005,'Movimentações'!$C$6:$C$3005,$B326,'Movimentações'!$B$6:$B$3005,"Devolução de venda"))</f>
        <v/>
      </c>
      <c r="T326" s="17">
        <f>IF($B326="","",SUMIFS('Movimentações'!$K$6:$K$3005,'Movimentações'!$C$6:$C$3005,$B326))</f>
        <v/>
      </c>
      <c r="U326" s="21">
        <f>IF(OR($B326="",N(S326)&lt;=0),"",IF(SUMIF($S$6:$S$505,"&gt;"&amp;S326)/SUM($S$6:$S$505)&lt;0.8,"A",IF(SUMIF($S$6:$S$505,"&gt;"&amp;S326)/SUM($S$6:$S$505)&lt;0.95,"B","C")))</f>
        <v/>
      </c>
    </row>
    <row r="327">
      <c r="A327" s="14" t="n"/>
      <c r="B327" s="14" t="n"/>
      <c r="C327" s="14" t="n"/>
      <c r="D327" s="15" t="n"/>
      <c r="E327" s="14" t="n"/>
      <c r="F327" s="14" t="n"/>
      <c r="G327" s="15" t="n"/>
      <c r="H327" s="16">
        <f>IF($B327="","",SUMIFS('Movimentações'!$D$6:$D$3005,'Movimentações'!$C$6:$C$3005,$B327,'Movimentações'!$B$6:$B$3005,"Compra"))</f>
        <v/>
      </c>
      <c r="I327" s="16">
        <f>IF($B327="","",SUMIFS('Movimentações'!$D$6:$D$3005,'Movimentações'!$C$6:$C$3005,$B327,'Movimentações'!$B$6:$B$3005,"Venda")-SUMIFS('Movimentações'!$D$6:$D$3005,'Movimentações'!$C$6:$C$3005,$B327,'Movimentações'!$B$6:$B$3005,"Devolução de venda"))</f>
        <v/>
      </c>
      <c r="J327" s="16">
        <f>IF($B327="","",SUMIFS('Movimentações'!$D$6:$D$3005,'Movimentações'!$C$6:$C$3005,$B327,'Movimentações'!$B$6:$B$3005,"Ajuste para mais")-SUMIFS('Movimentações'!$D$6:$D$3005,'Movimentações'!$C$6:$C$3005,$B327,'Movimentações'!$B$6:$B$3005,"Ajuste para menos"))</f>
        <v/>
      </c>
      <c r="K327" s="16">
        <f>IF($B327="","",N(F327)+H327-I327+J327)</f>
        <v/>
      </c>
      <c r="L327" s="17">
        <f>IF($B327="","",IF(N(F327)+H327=0,0,(N(F327)*N(G327)+SUMIFS('Movimentações'!$I$6:$I$3005,'Movimentações'!$C$6:$C$3005,$B327,'Movimentações'!$B$6:$B$3005,"Compra"))/(N(F327)+H327)))</f>
        <v/>
      </c>
      <c r="M327" s="17">
        <f>IF($B327="","",MAX(K327,0)*L327)</f>
        <v/>
      </c>
      <c r="N327" s="17">
        <f>IF(OR($B327="",N(D327)=0),"",D327-L327)</f>
        <v/>
      </c>
      <c r="O327" s="18">
        <f>IF(OR($B327="",N(D327)=0),"",(D327-L327)/D327)</f>
        <v/>
      </c>
      <c r="P327" s="19">
        <f>IF(OR($B327="",N(D327)=0,N(L327)=0),"",D327/L327)</f>
        <v/>
      </c>
      <c r="Q327" s="20">
        <f>IF($B327="","",SUMPRODUCT(MAX(('Movimentações'!$C$6:$C$3005=$B327)*('Movimentações'!$B$6:$B$3005="Venda")*'Movimentações'!$A$6:$A$3005)))</f>
        <v/>
      </c>
      <c r="R327" s="21">
        <f>IF($B327="","",IF(COUNTIF($B$6:$B$505,$B327)&gt;1,"Nome repetido",IF(K327&lt;=0,"Sem estoque",IF(K327&lt;=N(E327),"Repor",IF(TODAY()-MAX(Q327,SUMPRODUCT(MAX(('Movimentações'!$C$6:$C$3005=$B327)*('Movimentações'!$B$6:$B$3005="Compra")*'Movimentações'!$A$6:$A$3005)),'Comece aqui'!$C$6)&gt;60,"Parado","OK")))))</f>
        <v/>
      </c>
      <c r="S327" s="17">
        <f>IF($B327="","",SUMIFS('Movimentações'!$I$6:$I$3005,'Movimentações'!$C$6:$C$3005,$B327,'Movimentações'!$B$6:$B$3005,"Venda")-SUMIFS('Movimentações'!$I$6:$I$3005,'Movimentações'!$C$6:$C$3005,$B327,'Movimentações'!$B$6:$B$3005,"Devolução de venda"))</f>
        <v/>
      </c>
      <c r="T327" s="17">
        <f>IF($B327="","",SUMIFS('Movimentações'!$K$6:$K$3005,'Movimentações'!$C$6:$C$3005,$B327))</f>
        <v/>
      </c>
      <c r="U327" s="21">
        <f>IF(OR($B327="",N(S327)&lt;=0),"",IF(SUMIF($S$6:$S$505,"&gt;"&amp;S327)/SUM($S$6:$S$505)&lt;0.8,"A",IF(SUMIF($S$6:$S$505,"&gt;"&amp;S327)/SUM($S$6:$S$505)&lt;0.95,"B","C")))</f>
        <v/>
      </c>
    </row>
    <row r="328">
      <c r="A328" s="14" t="n"/>
      <c r="B328" s="14" t="n"/>
      <c r="C328" s="14" t="n"/>
      <c r="D328" s="15" t="n"/>
      <c r="E328" s="14" t="n"/>
      <c r="F328" s="14" t="n"/>
      <c r="G328" s="15" t="n"/>
      <c r="H328" s="16">
        <f>IF($B328="","",SUMIFS('Movimentações'!$D$6:$D$3005,'Movimentações'!$C$6:$C$3005,$B328,'Movimentações'!$B$6:$B$3005,"Compra"))</f>
        <v/>
      </c>
      <c r="I328" s="16">
        <f>IF($B328="","",SUMIFS('Movimentações'!$D$6:$D$3005,'Movimentações'!$C$6:$C$3005,$B328,'Movimentações'!$B$6:$B$3005,"Venda")-SUMIFS('Movimentações'!$D$6:$D$3005,'Movimentações'!$C$6:$C$3005,$B328,'Movimentações'!$B$6:$B$3005,"Devolução de venda"))</f>
        <v/>
      </c>
      <c r="J328" s="16">
        <f>IF($B328="","",SUMIFS('Movimentações'!$D$6:$D$3005,'Movimentações'!$C$6:$C$3005,$B328,'Movimentações'!$B$6:$B$3005,"Ajuste para mais")-SUMIFS('Movimentações'!$D$6:$D$3005,'Movimentações'!$C$6:$C$3005,$B328,'Movimentações'!$B$6:$B$3005,"Ajuste para menos"))</f>
        <v/>
      </c>
      <c r="K328" s="16">
        <f>IF($B328="","",N(F328)+H328-I328+J328)</f>
        <v/>
      </c>
      <c r="L328" s="17">
        <f>IF($B328="","",IF(N(F328)+H328=0,0,(N(F328)*N(G328)+SUMIFS('Movimentações'!$I$6:$I$3005,'Movimentações'!$C$6:$C$3005,$B328,'Movimentações'!$B$6:$B$3005,"Compra"))/(N(F328)+H328)))</f>
        <v/>
      </c>
      <c r="M328" s="17">
        <f>IF($B328="","",MAX(K328,0)*L328)</f>
        <v/>
      </c>
      <c r="N328" s="17">
        <f>IF(OR($B328="",N(D328)=0),"",D328-L328)</f>
        <v/>
      </c>
      <c r="O328" s="18">
        <f>IF(OR($B328="",N(D328)=0),"",(D328-L328)/D328)</f>
        <v/>
      </c>
      <c r="P328" s="19">
        <f>IF(OR($B328="",N(D328)=0,N(L328)=0),"",D328/L328)</f>
        <v/>
      </c>
      <c r="Q328" s="20">
        <f>IF($B328="","",SUMPRODUCT(MAX(('Movimentações'!$C$6:$C$3005=$B328)*('Movimentações'!$B$6:$B$3005="Venda")*'Movimentações'!$A$6:$A$3005)))</f>
        <v/>
      </c>
      <c r="R328" s="21">
        <f>IF($B328="","",IF(COUNTIF($B$6:$B$505,$B328)&gt;1,"Nome repetido",IF(K328&lt;=0,"Sem estoque",IF(K328&lt;=N(E328),"Repor",IF(TODAY()-MAX(Q328,SUMPRODUCT(MAX(('Movimentações'!$C$6:$C$3005=$B328)*('Movimentações'!$B$6:$B$3005="Compra")*'Movimentações'!$A$6:$A$3005)),'Comece aqui'!$C$6)&gt;60,"Parado","OK")))))</f>
        <v/>
      </c>
      <c r="S328" s="17">
        <f>IF($B328="","",SUMIFS('Movimentações'!$I$6:$I$3005,'Movimentações'!$C$6:$C$3005,$B328,'Movimentações'!$B$6:$B$3005,"Venda")-SUMIFS('Movimentações'!$I$6:$I$3005,'Movimentações'!$C$6:$C$3005,$B328,'Movimentações'!$B$6:$B$3005,"Devolução de venda"))</f>
        <v/>
      </c>
      <c r="T328" s="17">
        <f>IF($B328="","",SUMIFS('Movimentações'!$K$6:$K$3005,'Movimentações'!$C$6:$C$3005,$B328))</f>
        <v/>
      </c>
      <c r="U328" s="21">
        <f>IF(OR($B328="",N(S328)&lt;=0),"",IF(SUMIF($S$6:$S$505,"&gt;"&amp;S328)/SUM($S$6:$S$505)&lt;0.8,"A",IF(SUMIF($S$6:$S$505,"&gt;"&amp;S328)/SUM($S$6:$S$505)&lt;0.95,"B","C")))</f>
        <v/>
      </c>
    </row>
    <row r="329">
      <c r="A329" s="14" t="n"/>
      <c r="B329" s="14" t="n"/>
      <c r="C329" s="14" t="n"/>
      <c r="D329" s="15" t="n"/>
      <c r="E329" s="14" t="n"/>
      <c r="F329" s="14" t="n"/>
      <c r="G329" s="15" t="n"/>
      <c r="H329" s="16">
        <f>IF($B329="","",SUMIFS('Movimentações'!$D$6:$D$3005,'Movimentações'!$C$6:$C$3005,$B329,'Movimentações'!$B$6:$B$3005,"Compra"))</f>
        <v/>
      </c>
      <c r="I329" s="16">
        <f>IF($B329="","",SUMIFS('Movimentações'!$D$6:$D$3005,'Movimentações'!$C$6:$C$3005,$B329,'Movimentações'!$B$6:$B$3005,"Venda")-SUMIFS('Movimentações'!$D$6:$D$3005,'Movimentações'!$C$6:$C$3005,$B329,'Movimentações'!$B$6:$B$3005,"Devolução de venda"))</f>
        <v/>
      </c>
      <c r="J329" s="16">
        <f>IF($B329="","",SUMIFS('Movimentações'!$D$6:$D$3005,'Movimentações'!$C$6:$C$3005,$B329,'Movimentações'!$B$6:$B$3005,"Ajuste para mais")-SUMIFS('Movimentações'!$D$6:$D$3005,'Movimentações'!$C$6:$C$3005,$B329,'Movimentações'!$B$6:$B$3005,"Ajuste para menos"))</f>
        <v/>
      </c>
      <c r="K329" s="16">
        <f>IF($B329="","",N(F329)+H329-I329+J329)</f>
        <v/>
      </c>
      <c r="L329" s="17">
        <f>IF($B329="","",IF(N(F329)+H329=0,0,(N(F329)*N(G329)+SUMIFS('Movimentações'!$I$6:$I$3005,'Movimentações'!$C$6:$C$3005,$B329,'Movimentações'!$B$6:$B$3005,"Compra"))/(N(F329)+H329)))</f>
        <v/>
      </c>
      <c r="M329" s="17">
        <f>IF($B329="","",MAX(K329,0)*L329)</f>
        <v/>
      </c>
      <c r="N329" s="17">
        <f>IF(OR($B329="",N(D329)=0),"",D329-L329)</f>
        <v/>
      </c>
      <c r="O329" s="18">
        <f>IF(OR($B329="",N(D329)=0),"",(D329-L329)/D329)</f>
        <v/>
      </c>
      <c r="P329" s="19">
        <f>IF(OR($B329="",N(D329)=0,N(L329)=0),"",D329/L329)</f>
        <v/>
      </c>
      <c r="Q329" s="20">
        <f>IF($B329="","",SUMPRODUCT(MAX(('Movimentações'!$C$6:$C$3005=$B329)*('Movimentações'!$B$6:$B$3005="Venda")*'Movimentações'!$A$6:$A$3005)))</f>
        <v/>
      </c>
      <c r="R329" s="21">
        <f>IF($B329="","",IF(COUNTIF($B$6:$B$505,$B329)&gt;1,"Nome repetido",IF(K329&lt;=0,"Sem estoque",IF(K329&lt;=N(E329),"Repor",IF(TODAY()-MAX(Q329,SUMPRODUCT(MAX(('Movimentações'!$C$6:$C$3005=$B329)*('Movimentações'!$B$6:$B$3005="Compra")*'Movimentações'!$A$6:$A$3005)),'Comece aqui'!$C$6)&gt;60,"Parado","OK")))))</f>
        <v/>
      </c>
      <c r="S329" s="17">
        <f>IF($B329="","",SUMIFS('Movimentações'!$I$6:$I$3005,'Movimentações'!$C$6:$C$3005,$B329,'Movimentações'!$B$6:$B$3005,"Venda")-SUMIFS('Movimentações'!$I$6:$I$3005,'Movimentações'!$C$6:$C$3005,$B329,'Movimentações'!$B$6:$B$3005,"Devolução de venda"))</f>
        <v/>
      </c>
      <c r="T329" s="17">
        <f>IF($B329="","",SUMIFS('Movimentações'!$K$6:$K$3005,'Movimentações'!$C$6:$C$3005,$B329))</f>
        <v/>
      </c>
      <c r="U329" s="21">
        <f>IF(OR($B329="",N(S329)&lt;=0),"",IF(SUMIF($S$6:$S$505,"&gt;"&amp;S329)/SUM($S$6:$S$505)&lt;0.8,"A",IF(SUMIF($S$6:$S$505,"&gt;"&amp;S329)/SUM($S$6:$S$505)&lt;0.95,"B","C")))</f>
        <v/>
      </c>
    </row>
    <row r="330">
      <c r="A330" s="14" t="n"/>
      <c r="B330" s="14" t="n"/>
      <c r="C330" s="14" t="n"/>
      <c r="D330" s="15" t="n"/>
      <c r="E330" s="14" t="n"/>
      <c r="F330" s="14" t="n"/>
      <c r="G330" s="15" t="n"/>
      <c r="H330" s="16">
        <f>IF($B330="","",SUMIFS('Movimentações'!$D$6:$D$3005,'Movimentações'!$C$6:$C$3005,$B330,'Movimentações'!$B$6:$B$3005,"Compra"))</f>
        <v/>
      </c>
      <c r="I330" s="16">
        <f>IF($B330="","",SUMIFS('Movimentações'!$D$6:$D$3005,'Movimentações'!$C$6:$C$3005,$B330,'Movimentações'!$B$6:$B$3005,"Venda")-SUMIFS('Movimentações'!$D$6:$D$3005,'Movimentações'!$C$6:$C$3005,$B330,'Movimentações'!$B$6:$B$3005,"Devolução de venda"))</f>
        <v/>
      </c>
      <c r="J330" s="16">
        <f>IF($B330="","",SUMIFS('Movimentações'!$D$6:$D$3005,'Movimentações'!$C$6:$C$3005,$B330,'Movimentações'!$B$6:$B$3005,"Ajuste para mais")-SUMIFS('Movimentações'!$D$6:$D$3005,'Movimentações'!$C$6:$C$3005,$B330,'Movimentações'!$B$6:$B$3005,"Ajuste para menos"))</f>
        <v/>
      </c>
      <c r="K330" s="16">
        <f>IF($B330="","",N(F330)+H330-I330+J330)</f>
        <v/>
      </c>
      <c r="L330" s="17">
        <f>IF($B330="","",IF(N(F330)+H330=0,0,(N(F330)*N(G330)+SUMIFS('Movimentações'!$I$6:$I$3005,'Movimentações'!$C$6:$C$3005,$B330,'Movimentações'!$B$6:$B$3005,"Compra"))/(N(F330)+H330)))</f>
        <v/>
      </c>
      <c r="M330" s="17">
        <f>IF($B330="","",MAX(K330,0)*L330)</f>
        <v/>
      </c>
      <c r="N330" s="17">
        <f>IF(OR($B330="",N(D330)=0),"",D330-L330)</f>
        <v/>
      </c>
      <c r="O330" s="18">
        <f>IF(OR($B330="",N(D330)=0),"",(D330-L330)/D330)</f>
        <v/>
      </c>
      <c r="P330" s="19">
        <f>IF(OR($B330="",N(D330)=0,N(L330)=0),"",D330/L330)</f>
        <v/>
      </c>
      <c r="Q330" s="20">
        <f>IF($B330="","",SUMPRODUCT(MAX(('Movimentações'!$C$6:$C$3005=$B330)*('Movimentações'!$B$6:$B$3005="Venda")*'Movimentações'!$A$6:$A$3005)))</f>
        <v/>
      </c>
      <c r="R330" s="21">
        <f>IF($B330="","",IF(COUNTIF($B$6:$B$505,$B330)&gt;1,"Nome repetido",IF(K330&lt;=0,"Sem estoque",IF(K330&lt;=N(E330),"Repor",IF(TODAY()-MAX(Q330,SUMPRODUCT(MAX(('Movimentações'!$C$6:$C$3005=$B330)*('Movimentações'!$B$6:$B$3005="Compra")*'Movimentações'!$A$6:$A$3005)),'Comece aqui'!$C$6)&gt;60,"Parado","OK")))))</f>
        <v/>
      </c>
      <c r="S330" s="17">
        <f>IF($B330="","",SUMIFS('Movimentações'!$I$6:$I$3005,'Movimentações'!$C$6:$C$3005,$B330,'Movimentações'!$B$6:$B$3005,"Venda")-SUMIFS('Movimentações'!$I$6:$I$3005,'Movimentações'!$C$6:$C$3005,$B330,'Movimentações'!$B$6:$B$3005,"Devolução de venda"))</f>
        <v/>
      </c>
      <c r="T330" s="17">
        <f>IF($B330="","",SUMIFS('Movimentações'!$K$6:$K$3005,'Movimentações'!$C$6:$C$3005,$B330))</f>
        <v/>
      </c>
      <c r="U330" s="21">
        <f>IF(OR($B330="",N(S330)&lt;=0),"",IF(SUMIF($S$6:$S$505,"&gt;"&amp;S330)/SUM($S$6:$S$505)&lt;0.8,"A",IF(SUMIF($S$6:$S$505,"&gt;"&amp;S330)/SUM($S$6:$S$505)&lt;0.95,"B","C")))</f>
        <v/>
      </c>
    </row>
    <row r="331">
      <c r="A331" s="14" t="n"/>
      <c r="B331" s="14" t="n"/>
      <c r="C331" s="14" t="n"/>
      <c r="D331" s="15" t="n"/>
      <c r="E331" s="14" t="n"/>
      <c r="F331" s="14" t="n"/>
      <c r="G331" s="15" t="n"/>
      <c r="H331" s="16">
        <f>IF($B331="","",SUMIFS('Movimentações'!$D$6:$D$3005,'Movimentações'!$C$6:$C$3005,$B331,'Movimentações'!$B$6:$B$3005,"Compra"))</f>
        <v/>
      </c>
      <c r="I331" s="16">
        <f>IF($B331="","",SUMIFS('Movimentações'!$D$6:$D$3005,'Movimentações'!$C$6:$C$3005,$B331,'Movimentações'!$B$6:$B$3005,"Venda")-SUMIFS('Movimentações'!$D$6:$D$3005,'Movimentações'!$C$6:$C$3005,$B331,'Movimentações'!$B$6:$B$3005,"Devolução de venda"))</f>
        <v/>
      </c>
      <c r="J331" s="16">
        <f>IF($B331="","",SUMIFS('Movimentações'!$D$6:$D$3005,'Movimentações'!$C$6:$C$3005,$B331,'Movimentações'!$B$6:$B$3005,"Ajuste para mais")-SUMIFS('Movimentações'!$D$6:$D$3005,'Movimentações'!$C$6:$C$3005,$B331,'Movimentações'!$B$6:$B$3005,"Ajuste para menos"))</f>
        <v/>
      </c>
      <c r="K331" s="16">
        <f>IF($B331="","",N(F331)+H331-I331+J331)</f>
        <v/>
      </c>
      <c r="L331" s="17">
        <f>IF($B331="","",IF(N(F331)+H331=0,0,(N(F331)*N(G331)+SUMIFS('Movimentações'!$I$6:$I$3005,'Movimentações'!$C$6:$C$3005,$B331,'Movimentações'!$B$6:$B$3005,"Compra"))/(N(F331)+H331)))</f>
        <v/>
      </c>
      <c r="M331" s="17">
        <f>IF($B331="","",MAX(K331,0)*L331)</f>
        <v/>
      </c>
      <c r="N331" s="17">
        <f>IF(OR($B331="",N(D331)=0),"",D331-L331)</f>
        <v/>
      </c>
      <c r="O331" s="18">
        <f>IF(OR($B331="",N(D331)=0),"",(D331-L331)/D331)</f>
        <v/>
      </c>
      <c r="P331" s="19">
        <f>IF(OR($B331="",N(D331)=0,N(L331)=0),"",D331/L331)</f>
        <v/>
      </c>
      <c r="Q331" s="20">
        <f>IF($B331="","",SUMPRODUCT(MAX(('Movimentações'!$C$6:$C$3005=$B331)*('Movimentações'!$B$6:$B$3005="Venda")*'Movimentações'!$A$6:$A$3005)))</f>
        <v/>
      </c>
      <c r="R331" s="21">
        <f>IF($B331="","",IF(COUNTIF($B$6:$B$505,$B331)&gt;1,"Nome repetido",IF(K331&lt;=0,"Sem estoque",IF(K331&lt;=N(E331),"Repor",IF(TODAY()-MAX(Q331,SUMPRODUCT(MAX(('Movimentações'!$C$6:$C$3005=$B331)*('Movimentações'!$B$6:$B$3005="Compra")*'Movimentações'!$A$6:$A$3005)),'Comece aqui'!$C$6)&gt;60,"Parado","OK")))))</f>
        <v/>
      </c>
      <c r="S331" s="17">
        <f>IF($B331="","",SUMIFS('Movimentações'!$I$6:$I$3005,'Movimentações'!$C$6:$C$3005,$B331,'Movimentações'!$B$6:$B$3005,"Venda")-SUMIFS('Movimentações'!$I$6:$I$3005,'Movimentações'!$C$6:$C$3005,$B331,'Movimentações'!$B$6:$B$3005,"Devolução de venda"))</f>
        <v/>
      </c>
      <c r="T331" s="17">
        <f>IF($B331="","",SUMIFS('Movimentações'!$K$6:$K$3005,'Movimentações'!$C$6:$C$3005,$B331))</f>
        <v/>
      </c>
      <c r="U331" s="21">
        <f>IF(OR($B331="",N(S331)&lt;=0),"",IF(SUMIF($S$6:$S$505,"&gt;"&amp;S331)/SUM($S$6:$S$505)&lt;0.8,"A",IF(SUMIF($S$6:$S$505,"&gt;"&amp;S331)/SUM($S$6:$S$505)&lt;0.95,"B","C")))</f>
        <v/>
      </c>
    </row>
    <row r="332">
      <c r="A332" s="14" t="n"/>
      <c r="B332" s="14" t="n"/>
      <c r="C332" s="14" t="n"/>
      <c r="D332" s="15" t="n"/>
      <c r="E332" s="14" t="n"/>
      <c r="F332" s="14" t="n"/>
      <c r="G332" s="15" t="n"/>
      <c r="H332" s="16">
        <f>IF($B332="","",SUMIFS('Movimentações'!$D$6:$D$3005,'Movimentações'!$C$6:$C$3005,$B332,'Movimentações'!$B$6:$B$3005,"Compra"))</f>
        <v/>
      </c>
      <c r="I332" s="16">
        <f>IF($B332="","",SUMIFS('Movimentações'!$D$6:$D$3005,'Movimentações'!$C$6:$C$3005,$B332,'Movimentações'!$B$6:$B$3005,"Venda")-SUMIFS('Movimentações'!$D$6:$D$3005,'Movimentações'!$C$6:$C$3005,$B332,'Movimentações'!$B$6:$B$3005,"Devolução de venda"))</f>
        <v/>
      </c>
      <c r="J332" s="16">
        <f>IF($B332="","",SUMIFS('Movimentações'!$D$6:$D$3005,'Movimentações'!$C$6:$C$3005,$B332,'Movimentações'!$B$6:$B$3005,"Ajuste para mais")-SUMIFS('Movimentações'!$D$6:$D$3005,'Movimentações'!$C$6:$C$3005,$B332,'Movimentações'!$B$6:$B$3005,"Ajuste para menos"))</f>
        <v/>
      </c>
      <c r="K332" s="16">
        <f>IF($B332="","",N(F332)+H332-I332+J332)</f>
        <v/>
      </c>
      <c r="L332" s="17">
        <f>IF($B332="","",IF(N(F332)+H332=0,0,(N(F332)*N(G332)+SUMIFS('Movimentações'!$I$6:$I$3005,'Movimentações'!$C$6:$C$3005,$B332,'Movimentações'!$B$6:$B$3005,"Compra"))/(N(F332)+H332)))</f>
        <v/>
      </c>
      <c r="M332" s="17">
        <f>IF($B332="","",MAX(K332,0)*L332)</f>
        <v/>
      </c>
      <c r="N332" s="17">
        <f>IF(OR($B332="",N(D332)=0),"",D332-L332)</f>
        <v/>
      </c>
      <c r="O332" s="18">
        <f>IF(OR($B332="",N(D332)=0),"",(D332-L332)/D332)</f>
        <v/>
      </c>
      <c r="P332" s="19">
        <f>IF(OR($B332="",N(D332)=0,N(L332)=0),"",D332/L332)</f>
        <v/>
      </c>
      <c r="Q332" s="20">
        <f>IF($B332="","",SUMPRODUCT(MAX(('Movimentações'!$C$6:$C$3005=$B332)*('Movimentações'!$B$6:$B$3005="Venda")*'Movimentações'!$A$6:$A$3005)))</f>
        <v/>
      </c>
      <c r="R332" s="21">
        <f>IF($B332="","",IF(COUNTIF($B$6:$B$505,$B332)&gt;1,"Nome repetido",IF(K332&lt;=0,"Sem estoque",IF(K332&lt;=N(E332),"Repor",IF(TODAY()-MAX(Q332,SUMPRODUCT(MAX(('Movimentações'!$C$6:$C$3005=$B332)*('Movimentações'!$B$6:$B$3005="Compra")*'Movimentações'!$A$6:$A$3005)),'Comece aqui'!$C$6)&gt;60,"Parado","OK")))))</f>
        <v/>
      </c>
      <c r="S332" s="17">
        <f>IF($B332="","",SUMIFS('Movimentações'!$I$6:$I$3005,'Movimentações'!$C$6:$C$3005,$B332,'Movimentações'!$B$6:$B$3005,"Venda")-SUMIFS('Movimentações'!$I$6:$I$3005,'Movimentações'!$C$6:$C$3005,$B332,'Movimentações'!$B$6:$B$3005,"Devolução de venda"))</f>
        <v/>
      </c>
      <c r="T332" s="17">
        <f>IF($B332="","",SUMIFS('Movimentações'!$K$6:$K$3005,'Movimentações'!$C$6:$C$3005,$B332))</f>
        <v/>
      </c>
      <c r="U332" s="21">
        <f>IF(OR($B332="",N(S332)&lt;=0),"",IF(SUMIF($S$6:$S$505,"&gt;"&amp;S332)/SUM($S$6:$S$505)&lt;0.8,"A",IF(SUMIF($S$6:$S$505,"&gt;"&amp;S332)/SUM($S$6:$S$505)&lt;0.95,"B","C")))</f>
        <v/>
      </c>
    </row>
    <row r="333">
      <c r="A333" s="14" t="n"/>
      <c r="B333" s="14" t="n"/>
      <c r="C333" s="14" t="n"/>
      <c r="D333" s="15" t="n"/>
      <c r="E333" s="14" t="n"/>
      <c r="F333" s="14" t="n"/>
      <c r="G333" s="15" t="n"/>
      <c r="H333" s="16">
        <f>IF($B333="","",SUMIFS('Movimentações'!$D$6:$D$3005,'Movimentações'!$C$6:$C$3005,$B333,'Movimentações'!$B$6:$B$3005,"Compra"))</f>
        <v/>
      </c>
      <c r="I333" s="16">
        <f>IF($B333="","",SUMIFS('Movimentações'!$D$6:$D$3005,'Movimentações'!$C$6:$C$3005,$B333,'Movimentações'!$B$6:$B$3005,"Venda")-SUMIFS('Movimentações'!$D$6:$D$3005,'Movimentações'!$C$6:$C$3005,$B333,'Movimentações'!$B$6:$B$3005,"Devolução de venda"))</f>
        <v/>
      </c>
      <c r="J333" s="16">
        <f>IF($B333="","",SUMIFS('Movimentações'!$D$6:$D$3005,'Movimentações'!$C$6:$C$3005,$B333,'Movimentações'!$B$6:$B$3005,"Ajuste para mais")-SUMIFS('Movimentações'!$D$6:$D$3005,'Movimentações'!$C$6:$C$3005,$B333,'Movimentações'!$B$6:$B$3005,"Ajuste para menos"))</f>
        <v/>
      </c>
      <c r="K333" s="16">
        <f>IF($B333="","",N(F333)+H333-I333+J333)</f>
        <v/>
      </c>
      <c r="L333" s="17">
        <f>IF($B333="","",IF(N(F333)+H333=0,0,(N(F333)*N(G333)+SUMIFS('Movimentações'!$I$6:$I$3005,'Movimentações'!$C$6:$C$3005,$B333,'Movimentações'!$B$6:$B$3005,"Compra"))/(N(F333)+H333)))</f>
        <v/>
      </c>
      <c r="M333" s="17">
        <f>IF($B333="","",MAX(K333,0)*L333)</f>
        <v/>
      </c>
      <c r="N333" s="17">
        <f>IF(OR($B333="",N(D333)=0),"",D333-L333)</f>
        <v/>
      </c>
      <c r="O333" s="18">
        <f>IF(OR($B333="",N(D333)=0),"",(D333-L333)/D333)</f>
        <v/>
      </c>
      <c r="P333" s="19">
        <f>IF(OR($B333="",N(D333)=0,N(L333)=0),"",D333/L333)</f>
        <v/>
      </c>
      <c r="Q333" s="20">
        <f>IF($B333="","",SUMPRODUCT(MAX(('Movimentações'!$C$6:$C$3005=$B333)*('Movimentações'!$B$6:$B$3005="Venda")*'Movimentações'!$A$6:$A$3005)))</f>
        <v/>
      </c>
      <c r="R333" s="21">
        <f>IF($B333="","",IF(COUNTIF($B$6:$B$505,$B333)&gt;1,"Nome repetido",IF(K333&lt;=0,"Sem estoque",IF(K333&lt;=N(E333),"Repor",IF(TODAY()-MAX(Q333,SUMPRODUCT(MAX(('Movimentações'!$C$6:$C$3005=$B333)*('Movimentações'!$B$6:$B$3005="Compra")*'Movimentações'!$A$6:$A$3005)),'Comece aqui'!$C$6)&gt;60,"Parado","OK")))))</f>
        <v/>
      </c>
      <c r="S333" s="17">
        <f>IF($B333="","",SUMIFS('Movimentações'!$I$6:$I$3005,'Movimentações'!$C$6:$C$3005,$B333,'Movimentações'!$B$6:$B$3005,"Venda")-SUMIFS('Movimentações'!$I$6:$I$3005,'Movimentações'!$C$6:$C$3005,$B333,'Movimentações'!$B$6:$B$3005,"Devolução de venda"))</f>
        <v/>
      </c>
      <c r="T333" s="17">
        <f>IF($B333="","",SUMIFS('Movimentações'!$K$6:$K$3005,'Movimentações'!$C$6:$C$3005,$B333))</f>
        <v/>
      </c>
      <c r="U333" s="21">
        <f>IF(OR($B333="",N(S333)&lt;=0),"",IF(SUMIF($S$6:$S$505,"&gt;"&amp;S333)/SUM($S$6:$S$505)&lt;0.8,"A",IF(SUMIF($S$6:$S$505,"&gt;"&amp;S333)/SUM($S$6:$S$505)&lt;0.95,"B","C")))</f>
        <v/>
      </c>
    </row>
    <row r="334">
      <c r="A334" s="14" t="n"/>
      <c r="B334" s="14" t="n"/>
      <c r="C334" s="14" t="n"/>
      <c r="D334" s="15" t="n"/>
      <c r="E334" s="14" t="n"/>
      <c r="F334" s="14" t="n"/>
      <c r="G334" s="15" t="n"/>
      <c r="H334" s="16">
        <f>IF($B334="","",SUMIFS('Movimentações'!$D$6:$D$3005,'Movimentações'!$C$6:$C$3005,$B334,'Movimentações'!$B$6:$B$3005,"Compra"))</f>
        <v/>
      </c>
      <c r="I334" s="16">
        <f>IF($B334="","",SUMIFS('Movimentações'!$D$6:$D$3005,'Movimentações'!$C$6:$C$3005,$B334,'Movimentações'!$B$6:$B$3005,"Venda")-SUMIFS('Movimentações'!$D$6:$D$3005,'Movimentações'!$C$6:$C$3005,$B334,'Movimentações'!$B$6:$B$3005,"Devolução de venda"))</f>
        <v/>
      </c>
      <c r="J334" s="16">
        <f>IF($B334="","",SUMIFS('Movimentações'!$D$6:$D$3005,'Movimentações'!$C$6:$C$3005,$B334,'Movimentações'!$B$6:$B$3005,"Ajuste para mais")-SUMIFS('Movimentações'!$D$6:$D$3005,'Movimentações'!$C$6:$C$3005,$B334,'Movimentações'!$B$6:$B$3005,"Ajuste para menos"))</f>
        <v/>
      </c>
      <c r="K334" s="16">
        <f>IF($B334="","",N(F334)+H334-I334+J334)</f>
        <v/>
      </c>
      <c r="L334" s="17">
        <f>IF($B334="","",IF(N(F334)+H334=0,0,(N(F334)*N(G334)+SUMIFS('Movimentações'!$I$6:$I$3005,'Movimentações'!$C$6:$C$3005,$B334,'Movimentações'!$B$6:$B$3005,"Compra"))/(N(F334)+H334)))</f>
        <v/>
      </c>
      <c r="M334" s="17">
        <f>IF($B334="","",MAX(K334,0)*L334)</f>
        <v/>
      </c>
      <c r="N334" s="17">
        <f>IF(OR($B334="",N(D334)=0),"",D334-L334)</f>
        <v/>
      </c>
      <c r="O334" s="18">
        <f>IF(OR($B334="",N(D334)=0),"",(D334-L334)/D334)</f>
        <v/>
      </c>
      <c r="P334" s="19">
        <f>IF(OR($B334="",N(D334)=0,N(L334)=0),"",D334/L334)</f>
        <v/>
      </c>
      <c r="Q334" s="20">
        <f>IF($B334="","",SUMPRODUCT(MAX(('Movimentações'!$C$6:$C$3005=$B334)*('Movimentações'!$B$6:$B$3005="Venda")*'Movimentações'!$A$6:$A$3005)))</f>
        <v/>
      </c>
      <c r="R334" s="21">
        <f>IF($B334="","",IF(COUNTIF($B$6:$B$505,$B334)&gt;1,"Nome repetido",IF(K334&lt;=0,"Sem estoque",IF(K334&lt;=N(E334),"Repor",IF(TODAY()-MAX(Q334,SUMPRODUCT(MAX(('Movimentações'!$C$6:$C$3005=$B334)*('Movimentações'!$B$6:$B$3005="Compra")*'Movimentações'!$A$6:$A$3005)),'Comece aqui'!$C$6)&gt;60,"Parado","OK")))))</f>
        <v/>
      </c>
      <c r="S334" s="17">
        <f>IF($B334="","",SUMIFS('Movimentações'!$I$6:$I$3005,'Movimentações'!$C$6:$C$3005,$B334,'Movimentações'!$B$6:$B$3005,"Venda")-SUMIFS('Movimentações'!$I$6:$I$3005,'Movimentações'!$C$6:$C$3005,$B334,'Movimentações'!$B$6:$B$3005,"Devolução de venda"))</f>
        <v/>
      </c>
      <c r="T334" s="17">
        <f>IF($B334="","",SUMIFS('Movimentações'!$K$6:$K$3005,'Movimentações'!$C$6:$C$3005,$B334))</f>
        <v/>
      </c>
      <c r="U334" s="21">
        <f>IF(OR($B334="",N(S334)&lt;=0),"",IF(SUMIF($S$6:$S$505,"&gt;"&amp;S334)/SUM($S$6:$S$505)&lt;0.8,"A",IF(SUMIF($S$6:$S$505,"&gt;"&amp;S334)/SUM($S$6:$S$505)&lt;0.95,"B","C")))</f>
        <v/>
      </c>
    </row>
    <row r="335">
      <c r="A335" s="14" t="n"/>
      <c r="B335" s="14" t="n"/>
      <c r="C335" s="14" t="n"/>
      <c r="D335" s="15" t="n"/>
      <c r="E335" s="14" t="n"/>
      <c r="F335" s="14" t="n"/>
      <c r="G335" s="15" t="n"/>
      <c r="H335" s="16">
        <f>IF($B335="","",SUMIFS('Movimentações'!$D$6:$D$3005,'Movimentações'!$C$6:$C$3005,$B335,'Movimentações'!$B$6:$B$3005,"Compra"))</f>
        <v/>
      </c>
      <c r="I335" s="16">
        <f>IF($B335="","",SUMIFS('Movimentações'!$D$6:$D$3005,'Movimentações'!$C$6:$C$3005,$B335,'Movimentações'!$B$6:$B$3005,"Venda")-SUMIFS('Movimentações'!$D$6:$D$3005,'Movimentações'!$C$6:$C$3005,$B335,'Movimentações'!$B$6:$B$3005,"Devolução de venda"))</f>
        <v/>
      </c>
      <c r="J335" s="16">
        <f>IF($B335="","",SUMIFS('Movimentações'!$D$6:$D$3005,'Movimentações'!$C$6:$C$3005,$B335,'Movimentações'!$B$6:$B$3005,"Ajuste para mais")-SUMIFS('Movimentações'!$D$6:$D$3005,'Movimentações'!$C$6:$C$3005,$B335,'Movimentações'!$B$6:$B$3005,"Ajuste para menos"))</f>
        <v/>
      </c>
      <c r="K335" s="16">
        <f>IF($B335="","",N(F335)+H335-I335+J335)</f>
        <v/>
      </c>
      <c r="L335" s="17">
        <f>IF($B335="","",IF(N(F335)+H335=0,0,(N(F335)*N(G335)+SUMIFS('Movimentações'!$I$6:$I$3005,'Movimentações'!$C$6:$C$3005,$B335,'Movimentações'!$B$6:$B$3005,"Compra"))/(N(F335)+H335)))</f>
        <v/>
      </c>
      <c r="M335" s="17">
        <f>IF($B335="","",MAX(K335,0)*L335)</f>
        <v/>
      </c>
      <c r="N335" s="17">
        <f>IF(OR($B335="",N(D335)=0),"",D335-L335)</f>
        <v/>
      </c>
      <c r="O335" s="18">
        <f>IF(OR($B335="",N(D335)=0),"",(D335-L335)/D335)</f>
        <v/>
      </c>
      <c r="P335" s="19">
        <f>IF(OR($B335="",N(D335)=0,N(L335)=0),"",D335/L335)</f>
        <v/>
      </c>
      <c r="Q335" s="20">
        <f>IF($B335="","",SUMPRODUCT(MAX(('Movimentações'!$C$6:$C$3005=$B335)*('Movimentações'!$B$6:$B$3005="Venda")*'Movimentações'!$A$6:$A$3005)))</f>
        <v/>
      </c>
      <c r="R335" s="21">
        <f>IF($B335="","",IF(COUNTIF($B$6:$B$505,$B335)&gt;1,"Nome repetido",IF(K335&lt;=0,"Sem estoque",IF(K335&lt;=N(E335),"Repor",IF(TODAY()-MAX(Q335,SUMPRODUCT(MAX(('Movimentações'!$C$6:$C$3005=$B335)*('Movimentações'!$B$6:$B$3005="Compra")*'Movimentações'!$A$6:$A$3005)),'Comece aqui'!$C$6)&gt;60,"Parado","OK")))))</f>
        <v/>
      </c>
      <c r="S335" s="17">
        <f>IF($B335="","",SUMIFS('Movimentações'!$I$6:$I$3005,'Movimentações'!$C$6:$C$3005,$B335,'Movimentações'!$B$6:$B$3005,"Venda")-SUMIFS('Movimentações'!$I$6:$I$3005,'Movimentações'!$C$6:$C$3005,$B335,'Movimentações'!$B$6:$B$3005,"Devolução de venda"))</f>
        <v/>
      </c>
      <c r="T335" s="17">
        <f>IF($B335="","",SUMIFS('Movimentações'!$K$6:$K$3005,'Movimentações'!$C$6:$C$3005,$B335))</f>
        <v/>
      </c>
      <c r="U335" s="21">
        <f>IF(OR($B335="",N(S335)&lt;=0),"",IF(SUMIF($S$6:$S$505,"&gt;"&amp;S335)/SUM($S$6:$S$505)&lt;0.8,"A",IF(SUMIF($S$6:$S$505,"&gt;"&amp;S335)/SUM($S$6:$S$505)&lt;0.95,"B","C")))</f>
        <v/>
      </c>
    </row>
    <row r="336">
      <c r="A336" s="14" t="n"/>
      <c r="B336" s="14" t="n"/>
      <c r="C336" s="14" t="n"/>
      <c r="D336" s="15" t="n"/>
      <c r="E336" s="14" t="n"/>
      <c r="F336" s="14" t="n"/>
      <c r="G336" s="15" t="n"/>
      <c r="H336" s="16">
        <f>IF($B336="","",SUMIFS('Movimentações'!$D$6:$D$3005,'Movimentações'!$C$6:$C$3005,$B336,'Movimentações'!$B$6:$B$3005,"Compra"))</f>
        <v/>
      </c>
      <c r="I336" s="16">
        <f>IF($B336="","",SUMIFS('Movimentações'!$D$6:$D$3005,'Movimentações'!$C$6:$C$3005,$B336,'Movimentações'!$B$6:$B$3005,"Venda")-SUMIFS('Movimentações'!$D$6:$D$3005,'Movimentações'!$C$6:$C$3005,$B336,'Movimentações'!$B$6:$B$3005,"Devolução de venda"))</f>
        <v/>
      </c>
      <c r="J336" s="16">
        <f>IF($B336="","",SUMIFS('Movimentações'!$D$6:$D$3005,'Movimentações'!$C$6:$C$3005,$B336,'Movimentações'!$B$6:$B$3005,"Ajuste para mais")-SUMIFS('Movimentações'!$D$6:$D$3005,'Movimentações'!$C$6:$C$3005,$B336,'Movimentações'!$B$6:$B$3005,"Ajuste para menos"))</f>
        <v/>
      </c>
      <c r="K336" s="16">
        <f>IF($B336="","",N(F336)+H336-I336+J336)</f>
        <v/>
      </c>
      <c r="L336" s="17">
        <f>IF($B336="","",IF(N(F336)+H336=0,0,(N(F336)*N(G336)+SUMIFS('Movimentações'!$I$6:$I$3005,'Movimentações'!$C$6:$C$3005,$B336,'Movimentações'!$B$6:$B$3005,"Compra"))/(N(F336)+H336)))</f>
        <v/>
      </c>
      <c r="M336" s="17">
        <f>IF($B336="","",MAX(K336,0)*L336)</f>
        <v/>
      </c>
      <c r="N336" s="17">
        <f>IF(OR($B336="",N(D336)=0),"",D336-L336)</f>
        <v/>
      </c>
      <c r="O336" s="18">
        <f>IF(OR($B336="",N(D336)=0),"",(D336-L336)/D336)</f>
        <v/>
      </c>
      <c r="P336" s="19">
        <f>IF(OR($B336="",N(D336)=0,N(L336)=0),"",D336/L336)</f>
        <v/>
      </c>
      <c r="Q336" s="20">
        <f>IF($B336="","",SUMPRODUCT(MAX(('Movimentações'!$C$6:$C$3005=$B336)*('Movimentações'!$B$6:$B$3005="Venda")*'Movimentações'!$A$6:$A$3005)))</f>
        <v/>
      </c>
      <c r="R336" s="21">
        <f>IF($B336="","",IF(COUNTIF($B$6:$B$505,$B336)&gt;1,"Nome repetido",IF(K336&lt;=0,"Sem estoque",IF(K336&lt;=N(E336),"Repor",IF(TODAY()-MAX(Q336,SUMPRODUCT(MAX(('Movimentações'!$C$6:$C$3005=$B336)*('Movimentações'!$B$6:$B$3005="Compra")*'Movimentações'!$A$6:$A$3005)),'Comece aqui'!$C$6)&gt;60,"Parado","OK")))))</f>
        <v/>
      </c>
      <c r="S336" s="17">
        <f>IF($B336="","",SUMIFS('Movimentações'!$I$6:$I$3005,'Movimentações'!$C$6:$C$3005,$B336,'Movimentações'!$B$6:$B$3005,"Venda")-SUMIFS('Movimentações'!$I$6:$I$3005,'Movimentações'!$C$6:$C$3005,$B336,'Movimentações'!$B$6:$B$3005,"Devolução de venda"))</f>
        <v/>
      </c>
      <c r="T336" s="17">
        <f>IF($B336="","",SUMIFS('Movimentações'!$K$6:$K$3005,'Movimentações'!$C$6:$C$3005,$B336))</f>
        <v/>
      </c>
      <c r="U336" s="21">
        <f>IF(OR($B336="",N(S336)&lt;=0),"",IF(SUMIF($S$6:$S$505,"&gt;"&amp;S336)/SUM($S$6:$S$505)&lt;0.8,"A",IF(SUMIF($S$6:$S$505,"&gt;"&amp;S336)/SUM($S$6:$S$505)&lt;0.95,"B","C")))</f>
        <v/>
      </c>
    </row>
    <row r="337">
      <c r="A337" s="14" t="n"/>
      <c r="B337" s="14" t="n"/>
      <c r="C337" s="14" t="n"/>
      <c r="D337" s="15" t="n"/>
      <c r="E337" s="14" t="n"/>
      <c r="F337" s="14" t="n"/>
      <c r="G337" s="15" t="n"/>
      <c r="H337" s="16">
        <f>IF($B337="","",SUMIFS('Movimentações'!$D$6:$D$3005,'Movimentações'!$C$6:$C$3005,$B337,'Movimentações'!$B$6:$B$3005,"Compra"))</f>
        <v/>
      </c>
      <c r="I337" s="16">
        <f>IF($B337="","",SUMIFS('Movimentações'!$D$6:$D$3005,'Movimentações'!$C$6:$C$3005,$B337,'Movimentações'!$B$6:$B$3005,"Venda")-SUMIFS('Movimentações'!$D$6:$D$3005,'Movimentações'!$C$6:$C$3005,$B337,'Movimentações'!$B$6:$B$3005,"Devolução de venda"))</f>
        <v/>
      </c>
      <c r="J337" s="16">
        <f>IF($B337="","",SUMIFS('Movimentações'!$D$6:$D$3005,'Movimentações'!$C$6:$C$3005,$B337,'Movimentações'!$B$6:$B$3005,"Ajuste para mais")-SUMIFS('Movimentações'!$D$6:$D$3005,'Movimentações'!$C$6:$C$3005,$B337,'Movimentações'!$B$6:$B$3005,"Ajuste para menos"))</f>
        <v/>
      </c>
      <c r="K337" s="16">
        <f>IF($B337="","",N(F337)+H337-I337+J337)</f>
        <v/>
      </c>
      <c r="L337" s="17">
        <f>IF($B337="","",IF(N(F337)+H337=0,0,(N(F337)*N(G337)+SUMIFS('Movimentações'!$I$6:$I$3005,'Movimentações'!$C$6:$C$3005,$B337,'Movimentações'!$B$6:$B$3005,"Compra"))/(N(F337)+H337)))</f>
        <v/>
      </c>
      <c r="M337" s="17">
        <f>IF($B337="","",MAX(K337,0)*L337)</f>
        <v/>
      </c>
      <c r="N337" s="17">
        <f>IF(OR($B337="",N(D337)=0),"",D337-L337)</f>
        <v/>
      </c>
      <c r="O337" s="18">
        <f>IF(OR($B337="",N(D337)=0),"",(D337-L337)/D337)</f>
        <v/>
      </c>
      <c r="P337" s="19">
        <f>IF(OR($B337="",N(D337)=0,N(L337)=0),"",D337/L337)</f>
        <v/>
      </c>
      <c r="Q337" s="20">
        <f>IF($B337="","",SUMPRODUCT(MAX(('Movimentações'!$C$6:$C$3005=$B337)*('Movimentações'!$B$6:$B$3005="Venda")*'Movimentações'!$A$6:$A$3005)))</f>
        <v/>
      </c>
      <c r="R337" s="21">
        <f>IF($B337="","",IF(COUNTIF($B$6:$B$505,$B337)&gt;1,"Nome repetido",IF(K337&lt;=0,"Sem estoque",IF(K337&lt;=N(E337),"Repor",IF(TODAY()-MAX(Q337,SUMPRODUCT(MAX(('Movimentações'!$C$6:$C$3005=$B337)*('Movimentações'!$B$6:$B$3005="Compra")*'Movimentações'!$A$6:$A$3005)),'Comece aqui'!$C$6)&gt;60,"Parado","OK")))))</f>
        <v/>
      </c>
      <c r="S337" s="17">
        <f>IF($B337="","",SUMIFS('Movimentações'!$I$6:$I$3005,'Movimentações'!$C$6:$C$3005,$B337,'Movimentações'!$B$6:$B$3005,"Venda")-SUMIFS('Movimentações'!$I$6:$I$3005,'Movimentações'!$C$6:$C$3005,$B337,'Movimentações'!$B$6:$B$3005,"Devolução de venda"))</f>
        <v/>
      </c>
      <c r="T337" s="17">
        <f>IF($B337="","",SUMIFS('Movimentações'!$K$6:$K$3005,'Movimentações'!$C$6:$C$3005,$B337))</f>
        <v/>
      </c>
      <c r="U337" s="21">
        <f>IF(OR($B337="",N(S337)&lt;=0),"",IF(SUMIF($S$6:$S$505,"&gt;"&amp;S337)/SUM($S$6:$S$505)&lt;0.8,"A",IF(SUMIF($S$6:$S$505,"&gt;"&amp;S337)/SUM($S$6:$S$505)&lt;0.95,"B","C")))</f>
        <v/>
      </c>
    </row>
    <row r="338">
      <c r="A338" s="14" t="n"/>
      <c r="B338" s="14" t="n"/>
      <c r="C338" s="14" t="n"/>
      <c r="D338" s="15" t="n"/>
      <c r="E338" s="14" t="n"/>
      <c r="F338" s="14" t="n"/>
      <c r="G338" s="15" t="n"/>
      <c r="H338" s="16">
        <f>IF($B338="","",SUMIFS('Movimentações'!$D$6:$D$3005,'Movimentações'!$C$6:$C$3005,$B338,'Movimentações'!$B$6:$B$3005,"Compra"))</f>
        <v/>
      </c>
      <c r="I338" s="16">
        <f>IF($B338="","",SUMIFS('Movimentações'!$D$6:$D$3005,'Movimentações'!$C$6:$C$3005,$B338,'Movimentações'!$B$6:$B$3005,"Venda")-SUMIFS('Movimentações'!$D$6:$D$3005,'Movimentações'!$C$6:$C$3005,$B338,'Movimentações'!$B$6:$B$3005,"Devolução de venda"))</f>
        <v/>
      </c>
      <c r="J338" s="16">
        <f>IF($B338="","",SUMIFS('Movimentações'!$D$6:$D$3005,'Movimentações'!$C$6:$C$3005,$B338,'Movimentações'!$B$6:$B$3005,"Ajuste para mais")-SUMIFS('Movimentações'!$D$6:$D$3005,'Movimentações'!$C$6:$C$3005,$B338,'Movimentações'!$B$6:$B$3005,"Ajuste para menos"))</f>
        <v/>
      </c>
      <c r="K338" s="16">
        <f>IF($B338="","",N(F338)+H338-I338+J338)</f>
        <v/>
      </c>
      <c r="L338" s="17">
        <f>IF($B338="","",IF(N(F338)+H338=0,0,(N(F338)*N(G338)+SUMIFS('Movimentações'!$I$6:$I$3005,'Movimentações'!$C$6:$C$3005,$B338,'Movimentações'!$B$6:$B$3005,"Compra"))/(N(F338)+H338)))</f>
        <v/>
      </c>
      <c r="M338" s="17">
        <f>IF($B338="","",MAX(K338,0)*L338)</f>
        <v/>
      </c>
      <c r="N338" s="17">
        <f>IF(OR($B338="",N(D338)=0),"",D338-L338)</f>
        <v/>
      </c>
      <c r="O338" s="18">
        <f>IF(OR($B338="",N(D338)=0),"",(D338-L338)/D338)</f>
        <v/>
      </c>
      <c r="P338" s="19">
        <f>IF(OR($B338="",N(D338)=0,N(L338)=0),"",D338/L338)</f>
        <v/>
      </c>
      <c r="Q338" s="20">
        <f>IF($B338="","",SUMPRODUCT(MAX(('Movimentações'!$C$6:$C$3005=$B338)*('Movimentações'!$B$6:$B$3005="Venda")*'Movimentações'!$A$6:$A$3005)))</f>
        <v/>
      </c>
      <c r="R338" s="21">
        <f>IF($B338="","",IF(COUNTIF($B$6:$B$505,$B338)&gt;1,"Nome repetido",IF(K338&lt;=0,"Sem estoque",IF(K338&lt;=N(E338),"Repor",IF(TODAY()-MAX(Q338,SUMPRODUCT(MAX(('Movimentações'!$C$6:$C$3005=$B338)*('Movimentações'!$B$6:$B$3005="Compra")*'Movimentações'!$A$6:$A$3005)),'Comece aqui'!$C$6)&gt;60,"Parado","OK")))))</f>
        <v/>
      </c>
      <c r="S338" s="17">
        <f>IF($B338="","",SUMIFS('Movimentações'!$I$6:$I$3005,'Movimentações'!$C$6:$C$3005,$B338,'Movimentações'!$B$6:$B$3005,"Venda")-SUMIFS('Movimentações'!$I$6:$I$3005,'Movimentações'!$C$6:$C$3005,$B338,'Movimentações'!$B$6:$B$3005,"Devolução de venda"))</f>
        <v/>
      </c>
      <c r="T338" s="17">
        <f>IF($B338="","",SUMIFS('Movimentações'!$K$6:$K$3005,'Movimentações'!$C$6:$C$3005,$B338))</f>
        <v/>
      </c>
      <c r="U338" s="21">
        <f>IF(OR($B338="",N(S338)&lt;=0),"",IF(SUMIF($S$6:$S$505,"&gt;"&amp;S338)/SUM($S$6:$S$505)&lt;0.8,"A",IF(SUMIF($S$6:$S$505,"&gt;"&amp;S338)/SUM($S$6:$S$505)&lt;0.95,"B","C")))</f>
        <v/>
      </c>
    </row>
    <row r="339">
      <c r="A339" s="14" t="n"/>
      <c r="B339" s="14" t="n"/>
      <c r="C339" s="14" t="n"/>
      <c r="D339" s="15" t="n"/>
      <c r="E339" s="14" t="n"/>
      <c r="F339" s="14" t="n"/>
      <c r="G339" s="15" t="n"/>
      <c r="H339" s="16">
        <f>IF($B339="","",SUMIFS('Movimentações'!$D$6:$D$3005,'Movimentações'!$C$6:$C$3005,$B339,'Movimentações'!$B$6:$B$3005,"Compra"))</f>
        <v/>
      </c>
      <c r="I339" s="16">
        <f>IF($B339="","",SUMIFS('Movimentações'!$D$6:$D$3005,'Movimentações'!$C$6:$C$3005,$B339,'Movimentações'!$B$6:$B$3005,"Venda")-SUMIFS('Movimentações'!$D$6:$D$3005,'Movimentações'!$C$6:$C$3005,$B339,'Movimentações'!$B$6:$B$3005,"Devolução de venda"))</f>
        <v/>
      </c>
      <c r="J339" s="16">
        <f>IF($B339="","",SUMIFS('Movimentações'!$D$6:$D$3005,'Movimentações'!$C$6:$C$3005,$B339,'Movimentações'!$B$6:$B$3005,"Ajuste para mais")-SUMIFS('Movimentações'!$D$6:$D$3005,'Movimentações'!$C$6:$C$3005,$B339,'Movimentações'!$B$6:$B$3005,"Ajuste para menos"))</f>
        <v/>
      </c>
      <c r="K339" s="16">
        <f>IF($B339="","",N(F339)+H339-I339+J339)</f>
        <v/>
      </c>
      <c r="L339" s="17">
        <f>IF($B339="","",IF(N(F339)+H339=0,0,(N(F339)*N(G339)+SUMIFS('Movimentações'!$I$6:$I$3005,'Movimentações'!$C$6:$C$3005,$B339,'Movimentações'!$B$6:$B$3005,"Compra"))/(N(F339)+H339)))</f>
        <v/>
      </c>
      <c r="M339" s="17">
        <f>IF($B339="","",MAX(K339,0)*L339)</f>
        <v/>
      </c>
      <c r="N339" s="17">
        <f>IF(OR($B339="",N(D339)=0),"",D339-L339)</f>
        <v/>
      </c>
      <c r="O339" s="18">
        <f>IF(OR($B339="",N(D339)=0),"",(D339-L339)/D339)</f>
        <v/>
      </c>
      <c r="P339" s="19">
        <f>IF(OR($B339="",N(D339)=0,N(L339)=0),"",D339/L339)</f>
        <v/>
      </c>
      <c r="Q339" s="20">
        <f>IF($B339="","",SUMPRODUCT(MAX(('Movimentações'!$C$6:$C$3005=$B339)*('Movimentações'!$B$6:$B$3005="Venda")*'Movimentações'!$A$6:$A$3005)))</f>
        <v/>
      </c>
      <c r="R339" s="21">
        <f>IF($B339="","",IF(COUNTIF($B$6:$B$505,$B339)&gt;1,"Nome repetido",IF(K339&lt;=0,"Sem estoque",IF(K339&lt;=N(E339),"Repor",IF(TODAY()-MAX(Q339,SUMPRODUCT(MAX(('Movimentações'!$C$6:$C$3005=$B339)*('Movimentações'!$B$6:$B$3005="Compra")*'Movimentações'!$A$6:$A$3005)),'Comece aqui'!$C$6)&gt;60,"Parado","OK")))))</f>
        <v/>
      </c>
      <c r="S339" s="17">
        <f>IF($B339="","",SUMIFS('Movimentações'!$I$6:$I$3005,'Movimentações'!$C$6:$C$3005,$B339,'Movimentações'!$B$6:$B$3005,"Venda")-SUMIFS('Movimentações'!$I$6:$I$3005,'Movimentações'!$C$6:$C$3005,$B339,'Movimentações'!$B$6:$B$3005,"Devolução de venda"))</f>
        <v/>
      </c>
      <c r="T339" s="17">
        <f>IF($B339="","",SUMIFS('Movimentações'!$K$6:$K$3005,'Movimentações'!$C$6:$C$3005,$B339))</f>
        <v/>
      </c>
      <c r="U339" s="21">
        <f>IF(OR($B339="",N(S339)&lt;=0),"",IF(SUMIF($S$6:$S$505,"&gt;"&amp;S339)/SUM($S$6:$S$505)&lt;0.8,"A",IF(SUMIF($S$6:$S$505,"&gt;"&amp;S339)/SUM($S$6:$S$505)&lt;0.95,"B","C")))</f>
        <v/>
      </c>
    </row>
    <row r="340">
      <c r="A340" s="14" t="n"/>
      <c r="B340" s="14" t="n"/>
      <c r="C340" s="14" t="n"/>
      <c r="D340" s="15" t="n"/>
      <c r="E340" s="14" t="n"/>
      <c r="F340" s="14" t="n"/>
      <c r="G340" s="15" t="n"/>
      <c r="H340" s="16">
        <f>IF($B340="","",SUMIFS('Movimentações'!$D$6:$D$3005,'Movimentações'!$C$6:$C$3005,$B340,'Movimentações'!$B$6:$B$3005,"Compra"))</f>
        <v/>
      </c>
      <c r="I340" s="16">
        <f>IF($B340="","",SUMIFS('Movimentações'!$D$6:$D$3005,'Movimentações'!$C$6:$C$3005,$B340,'Movimentações'!$B$6:$B$3005,"Venda")-SUMIFS('Movimentações'!$D$6:$D$3005,'Movimentações'!$C$6:$C$3005,$B340,'Movimentações'!$B$6:$B$3005,"Devolução de venda"))</f>
        <v/>
      </c>
      <c r="J340" s="16">
        <f>IF($B340="","",SUMIFS('Movimentações'!$D$6:$D$3005,'Movimentações'!$C$6:$C$3005,$B340,'Movimentações'!$B$6:$B$3005,"Ajuste para mais")-SUMIFS('Movimentações'!$D$6:$D$3005,'Movimentações'!$C$6:$C$3005,$B340,'Movimentações'!$B$6:$B$3005,"Ajuste para menos"))</f>
        <v/>
      </c>
      <c r="K340" s="16">
        <f>IF($B340="","",N(F340)+H340-I340+J340)</f>
        <v/>
      </c>
      <c r="L340" s="17">
        <f>IF($B340="","",IF(N(F340)+H340=0,0,(N(F340)*N(G340)+SUMIFS('Movimentações'!$I$6:$I$3005,'Movimentações'!$C$6:$C$3005,$B340,'Movimentações'!$B$6:$B$3005,"Compra"))/(N(F340)+H340)))</f>
        <v/>
      </c>
      <c r="M340" s="17">
        <f>IF($B340="","",MAX(K340,0)*L340)</f>
        <v/>
      </c>
      <c r="N340" s="17">
        <f>IF(OR($B340="",N(D340)=0),"",D340-L340)</f>
        <v/>
      </c>
      <c r="O340" s="18">
        <f>IF(OR($B340="",N(D340)=0),"",(D340-L340)/D340)</f>
        <v/>
      </c>
      <c r="P340" s="19">
        <f>IF(OR($B340="",N(D340)=0,N(L340)=0),"",D340/L340)</f>
        <v/>
      </c>
      <c r="Q340" s="20">
        <f>IF($B340="","",SUMPRODUCT(MAX(('Movimentações'!$C$6:$C$3005=$B340)*('Movimentações'!$B$6:$B$3005="Venda")*'Movimentações'!$A$6:$A$3005)))</f>
        <v/>
      </c>
      <c r="R340" s="21">
        <f>IF($B340="","",IF(COUNTIF($B$6:$B$505,$B340)&gt;1,"Nome repetido",IF(K340&lt;=0,"Sem estoque",IF(K340&lt;=N(E340),"Repor",IF(TODAY()-MAX(Q340,SUMPRODUCT(MAX(('Movimentações'!$C$6:$C$3005=$B340)*('Movimentações'!$B$6:$B$3005="Compra")*'Movimentações'!$A$6:$A$3005)),'Comece aqui'!$C$6)&gt;60,"Parado","OK")))))</f>
        <v/>
      </c>
      <c r="S340" s="17">
        <f>IF($B340="","",SUMIFS('Movimentações'!$I$6:$I$3005,'Movimentações'!$C$6:$C$3005,$B340,'Movimentações'!$B$6:$B$3005,"Venda")-SUMIFS('Movimentações'!$I$6:$I$3005,'Movimentações'!$C$6:$C$3005,$B340,'Movimentações'!$B$6:$B$3005,"Devolução de venda"))</f>
        <v/>
      </c>
      <c r="T340" s="17">
        <f>IF($B340="","",SUMIFS('Movimentações'!$K$6:$K$3005,'Movimentações'!$C$6:$C$3005,$B340))</f>
        <v/>
      </c>
      <c r="U340" s="21">
        <f>IF(OR($B340="",N(S340)&lt;=0),"",IF(SUMIF($S$6:$S$505,"&gt;"&amp;S340)/SUM($S$6:$S$505)&lt;0.8,"A",IF(SUMIF($S$6:$S$505,"&gt;"&amp;S340)/SUM($S$6:$S$505)&lt;0.95,"B","C")))</f>
        <v/>
      </c>
    </row>
    <row r="341">
      <c r="A341" s="14" t="n"/>
      <c r="B341" s="14" t="n"/>
      <c r="C341" s="14" t="n"/>
      <c r="D341" s="15" t="n"/>
      <c r="E341" s="14" t="n"/>
      <c r="F341" s="14" t="n"/>
      <c r="G341" s="15" t="n"/>
      <c r="H341" s="16">
        <f>IF($B341="","",SUMIFS('Movimentações'!$D$6:$D$3005,'Movimentações'!$C$6:$C$3005,$B341,'Movimentações'!$B$6:$B$3005,"Compra"))</f>
        <v/>
      </c>
      <c r="I341" s="16">
        <f>IF($B341="","",SUMIFS('Movimentações'!$D$6:$D$3005,'Movimentações'!$C$6:$C$3005,$B341,'Movimentações'!$B$6:$B$3005,"Venda")-SUMIFS('Movimentações'!$D$6:$D$3005,'Movimentações'!$C$6:$C$3005,$B341,'Movimentações'!$B$6:$B$3005,"Devolução de venda"))</f>
        <v/>
      </c>
      <c r="J341" s="16">
        <f>IF($B341="","",SUMIFS('Movimentações'!$D$6:$D$3005,'Movimentações'!$C$6:$C$3005,$B341,'Movimentações'!$B$6:$B$3005,"Ajuste para mais")-SUMIFS('Movimentações'!$D$6:$D$3005,'Movimentações'!$C$6:$C$3005,$B341,'Movimentações'!$B$6:$B$3005,"Ajuste para menos"))</f>
        <v/>
      </c>
      <c r="K341" s="16">
        <f>IF($B341="","",N(F341)+H341-I341+J341)</f>
        <v/>
      </c>
      <c r="L341" s="17">
        <f>IF($B341="","",IF(N(F341)+H341=0,0,(N(F341)*N(G341)+SUMIFS('Movimentações'!$I$6:$I$3005,'Movimentações'!$C$6:$C$3005,$B341,'Movimentações'!$B$6:$B$3005,"Compra"))/(N(F341)+H341)))</f>
        <v/>
      </c>
      <c r="M341" s="17">
        <f>IF($B341="","",MAX(K341,0)*L341)</f>
        <v/>
      </c>
      <c r="N341" s="17">
        <f>IF(OR($B341="",N(D341)=0),"",D341-L341)</f>
        <v/>
      </c>
      <c r="O341" s="18">
        <f>IF(OR($B341="",N(D341)=0),"",(D341-L341)/D341)</f>
        <v/>
      </c>
      <c r="P341" s="19">
        <f>IF(OR($B341="",N(D341)=0,N(L341)=0),"",D341/L341)</f>
        <v/>
      </c>
      <c r="Q341" s="20">
        <f>IF($B341="","",SUMPRODUCT(MAX(('Movimentações'!$C$6:$C$3005=$B341)*('Movimentações'!$B$6:$B$3005="Venda")*'Movimentações'!$A$6:$A$3005)))</f>
        <v/>
      </c>
      <c r="R341" s="21">
        <f>IF($B341="","",IF(COUNTIF($B$6:$B$505,$B341)&gt;1,"Nome repetido",IF(K341&lt;=0,"Sem estoque",IF(K341&lt;=N(E341),"Repor",IF(TODAY()-MAX(Q341,SUMPRODUCT(MAX(('Movimentações'!$C$6:$C$3005=$B341)*('Movimentações'!$B$6:$B$3005="Compra")*'Movimentações'!$A$6:$A$3005)),'Comece aqui'!$C$6)&gt;60,"Parado","OK")))))</f>
        <v/>
      </c>
      <c r="S341" s="17">
        <f>IF($B341="","",SUMIFS('Movimentações'!$I$6:$I$3005,'Movimentações'!$C$6:$C$3005,$B341,'Movimentações'!$B$6:$B$3005,"Venda")-SUMIFS('Movimentações'!$I$6:$I$3005,'Movimentações'!$C$6:$C$3005,$B341,'Movimentações'!$B$6:$B$3005,"Devolução de venda"))</f>
        <v/>
      </c>
      <c r="T341" s="17">
        <f>IF($B341="","",SUMIFS('Movimentações'!$K$6:$K$3005,'Movimentações'!$C$6:$C$3005,$B341))</f>
        <v/>
      </c>
      <c r="U341" s="21">
        <f>IF(OR($B341="",N(S341)&lt;=0),"",IF(SUMIF($S$6:$S$505,"&gt;"&amp;S341)/SUM($S$6:$S$505)&lt;0.8,"A",IF(SUMIF($S$6:$S$505,"&gt;"&amp;S341)/SUM($S$6:$S$505)&lt;0.95,"B","C")))</f>
        <v/>
      </c>
    </row>
    <row r="342">
      <c r="A342" s="14" t="n"/>
      <c r="B342" s="14" t="n"/>
      <c r="C342" s="14" t="n"/>
      <c r="D342" s="15" t="n"/>
      <c r="E342" s="14" t="n"/>
      <c r="F342" s="14" t="n"/>
      <c r="G342" s="15" t="n"/>
      <c r="H342" s="16">
        <f>IF($B342="","",SUMIFS('Movimentações'!$D$6:$D$3005,'Movimentações'!$C$6:$C$3005,$B342,'Movimentações'!$B$6:$B$3005,"Compra"))</f>
        <v/>
      </c>
      <c r="I342" s="16">
        <f>IF($B342="","",SUMIFS('Movimentações'!$D$6:$D$3005,'Movimentações'!$C$6:$C$3005,$B342,'Movimentações'!$B$6:$B$3005,"Venda")-SUMIFS('Movimentações'!$D$6:$D$3005,'Movimentações'!$C$6:$C$3005,$B342,'Movimentações'!$B$6:$B$3005,"Devolução de venda"))</f>
        <v/>
      </c>
      <c r="J342" s="16">
        <f>IF($B342="","",SUMIFS('Movimentações'!$D$6:$D$3005,'Movimentações'!$C$6:$C$3005,$B342,'Movimentações'!$B$6:$B$3005,"Ajuste para mais")-SUMIFS('Movimentações'!$D$6:$D$3005,'Movimentações'!$C$6:$C$3005,$B342,'Movimentações'!$B$6:$B$3005,"Ajuste para menos"))</f>
        <v/>
      </c>
      <c r="K342" s="16">
        <f>IF($B342="","",N(F342)+H342-I342+J342)</f>
        <v/>
      </c>
      <c r="L342" s="17">
        <f>IF($B342="","",IF(N(F342)+H342=0,0,(N(F342)*N(G342)+SUMIFS('Movimentações'!$I$6:$I$3005,'Movimentações'!$C$6:$C$3005,$B342,'Movimentações'!$B$6:$B$3005,"Compra"))/(N(F342)+H342)))</f>
        <v/>
      </c>
      <c r="M342" s="17">
        <f>IF($B342="","",MAX(K342,0)*L342)</f>
        <v/>
      </c>
      <c r="N342" s="17">
        <f>IF(OR($B342="",N(D342)=0),"",D342-L342)</f>
        <v/>
      </c>
      <c r="O342" s="18">
        <f>IF(OR($B342="",N(D342)=0),"",(D342-L342)/D342)</f>
        <v/>
      </c>
      <c r="P342" s="19">
        <f>IF(OR($B342="",N(D342)=0,N(L342)=0),"",D342/L342)</f>
        <v/>
      </c>
      <c r="Q342" s="20">
        <f>IF($B342="","",SUMPRODUCT(MAX(('Movimentações'!$C$6:$C$3005=$B342)*('Movimentações'!$B$6:$B$3005="Venda")*'Movimentações'!$A$6:$A$3005)))</f>
        <v/>
      </c>
      <c r="R342" s="21">
        <f>IF($B342="","",IF(COUNTIF($B$6:$B$505,$B342)&gt;1,"Nome repetido",IF(K342&lt;=0,"Sem estoque",IF(K342&lt;=N(E342),"Repor",IF(TODAY()-MAX(Q342,SUMPRODUCT(MAX(('Movimentações'!$C$6:$C$3005=$B342)*('Movimentações'!$B$6:$B$3005="Compra")*'Movimentações'!$A$6:$A$3005)),'Comece aqui'!$C$6)&gt;60,"Parado","OK")))))</f>
        <v/>
      </c>
      <c r="S342" s="17">
        <f>IF($B342="","",SUMIFS('Movimentações'!$I$6:$I$3005,'Movimentações'!$C$6:$C$3005,$B342,'Movimentações'!$B$6:$B$3005,"Venda")-SUMIFS('Movimentações'!$I$6:$I$3005,'Movimentações'!$C$6:$C$3005,$B342,'Movimentações'!$B$6:$B$3005,"Devolução de venda"))</f>
        <v/>
      </c>
      <c r="T342" s="17">
        <f>IF($B342="","",SUMIFS('Movimentações'!$K$6:$K$3005,'Movimentações'!$C$6:$C$3005,$B342))</f>
        <v/>
      </c>
      <c r="U342" s="21">
        <f>IF(OR($B342="",N(S342)&lt;=0),"",IF(SUMIF($S$6:$S$505,"&gt;"&amp;S342)/SUM($S$6:$S$505)&lt;0.8,"A",IF(SUMIF($S$6:$S$505,"&gt;"&amp;S342)/SUM($S$6:$S$505)&lt;0.95,"B","C")))</f>
        <v/>
      </c>
    </row>
    <row r="343">
      <c r="A343" s="14" t="n"/>
      <c r="B343" s="14" t="n"/>
      <c r="C343" s="14" t="n"/>
      <c r="D343" s="15" t="n"/>
      <c r="E343" s="14" t="n"/>
      <c r="F343" s="14" t="n"/>
      <c r="G343" s="15" t="n"/>
      <c r="H343" s="16">
        <f>IF($B343="","",SUMIFS('Movimentações'!$D$6:$D$3005,'Movimentações'!$C$6:$C$3005,$B343,'Movimentações'!$B$6:$B$3005,"Compra"))</f>
        <v/>
      </c>
      <c r="I343" s="16">
        <f>IF($B343="","",SUMIFS('Movimentações'!$D$6:$D$3005,'Movimentações'!$C$6:$C$3005,$B343,'Movimentações'!$B$6:$B$3005,"Venda")-SUMIFS('Movimentações'!$D$6:$D$3005,'Movimentações'!$C$6:$C$3005,$B343,'Movimentações'!$B$6:$B$3005,"Devolução de venda"))</f>
        <v/>
      </c>
      <c r="J343" s="16">
        <f>IF($B343="","",SUMIFS('Movimentações'!$D$6:$D$3005,'Movimentações'!$C$6:$C$3005,$B343,'Movimentações'!$B$6:$B$3005,"Ajuste para mais")-SUMIFS('Movimentações'!$D$6:$D$3005,'Movimentações'!$C$6:$C$3005,$B343,'Movimentações'!$B$6:$B$3005,"Ajuste para menos"))</f>
        <v/>
      </c>
      <c r="K343" s="16">
        <f>IF($B343="","",N(F343)+H343-I343+J343)</f>
        <v/>
      </c>
      <c r="L343" s="17">
        <f>IF($B343="","",IF(N(F343)+H343=0,0,(N(F343)*N(G343)+SUMIFS('Movimentações'!$I$6:$I$3005,'Movimentações'!$C$6:$C$3005,$B343,'Movimentações'!$B$6:$B$3005,"Compra"))/(N(F343)+H343)))</f>
        <v/>
      </c>
      <c r="M343" s="17">
        <f>IF($B343="","",MAX(K343,0)*L343)</f>
        <v/>
      </c>
      <c r="N343" s="17">
        <f>IF(OR($B343="",N(D343)=0),"",D343-L343)</f>
        <v/>
      </c>
      <c r="O343" s="18">
        <f>IF(OR($B343="",N(D343)=0),"",(D343-L343)/D343)</f>
        <v/>
      </c>
      <c r="P343" s="19">
        <f>IF(OR($B343="",N(D343)=0,N(L343)=0),"",D343/L343)</f>
        <v/>
      </c>
      <c r="Q343" s="20">
        <f>IF($B343="","",SUMPRODUCT(MAX(('Movimentações'!$C$6:$C$3005=$B343)*('Movimentações'!$B$6:$B$3005="Venda")*'Movimentações'!$A$6:$A$3005)))</f>
        <v/>
      </c>
      <c r="R343" s="21">
        <f>IF($B343="","",IF(COUNTIF($B$6:$B$505,$B343)&gt;1,"Nome repetido",IF(K343&lt;=0,"Sem estoque",IF(K343&lt;=N(E343),"Repor",IF(TODAY()-MAX(Q343,SUMPRODUCT(MAX(('Movimentações'!$C$6:$C$3005=$B343)*('Movimentações'!$B$6:$B$3005="Compra")*'Movimentações'!$A$6:$A$3005)),'Comece aqui'!$C$6)&gt;60,"Parado","OK")))))</f>
        <v/>
      </c>
      <c r="S343" s="17">
        <f>IF($B343="","",SUMIFS('Movimentações'!$I$6:$I$3005,'Movimentações'!$C$6:$C$3005,$B343,'Movimentações'!$B$6:$B$3005,"Venda")-SUMIFS('Movimentações'!$I$6:$I$3005,'Movimentações'!$C$6:$C$3005,$B343,'Movimentações'!$B$6:$B$3005,"Devolução de venda"))</f>
        <v/>
      </c>
      <c r="T343" s="17">
        <f>IF($B343="","",SUMIFS('Movimentações'!$K$6:$K$3005,'Movimentações'!$C$6:$C$3005,$B343))</f>
        <v/>
      </c>
      <c r="U343" s="21">
        <f>IF(OR($B343="",N(S343)&lt;=0),"",IF(SUMIF($S$6:$S$505,"&gt;"&amp;S343)/SUM($S$6:$S$505)&lt;0.8,"A",IF(SUMIF($S$6:$S$505,"&gt;"&amp;S343)/SUM($S$6:$S$505)&lt;0.95,"B","C")))</f>
        <v/>
      </c>
    </row>
    <row r="344">
      <c r="A344" s="14" t="n"/>
      <c r="B344" s="14" t="n"/>
      <c r="C344" s="14" t="n"/>
      <c r="D344" s="15" t="n"/>
      <c r="E344" s="14" t="n"/>
      <c r="F344" s="14" t="n"/>
      <c r="G344" s="15" t="n"/>
      <c r="H344" s="16">
        <f>IF($B344="","",SUMIFS('Movimentações'!$D$6:$D$3005,'Movimentações'!$C$6:$C$3005,$B344,'Movimentações'!$B$6:$B$3005,"Compra"))</f>
        <v/>
      </c>
      <c r="I344" s="16">
        <f>IF($B344="","",SUMIFS('Movimentações'!$D$6:$D$3005,'Movimentações'!$C$6:$C$3005,$B344,'Movimentações'!$B$6:$B$3005,"Venda")-SUMIFS('Movimentações'!$D$6:$D$3005,'Movimentações'!$C$6:$C$3005,$B344,'Movimentações'!$B$6:$B$3005,"Devolução de venda"))</f>
        <v/>
      </c>
      <c r="J344" s="16">
        <f>IF($B344="","",SUMIFS('Movimentações'!$D$6:$D$3005,'Movimentações'!$C$6:$C$3005,$B344,'Movimentações'!$B$6:$B$3005,"Ajuste para mais")-SUMIFS('Movimentações'!$D$6:$D$3005,'Movimentações'!$C$6:$C$3005,$B344,'Movimentações'!$B$6:$B$3005,"Ajuste para menos"))</f>
        <v/>
      </c>
      <c r="K344" s="16">
        <f>IF($B344="","",N(F344)+H344-I344+J344)</f>
        <v/>
      </c>
      <c r="L344" s="17">
        <f>IF($B344="","",IF(N(F344)+H344=0,0,(N(F344)*N(G344)+SUMIFS('Movimentações'!$I$6:$I$3005,'Movimentações'!$C$6:$C$3005,$B344,'Movimentações'!$B$6:$B$3005,"Compra"))/(N(F344)+H344)))</f>
        <v/>
      </c>
      <c r="M344" s="17">
        <f>IF($B344="","",MAX(K344,0)*L344)</f>
        <v/>
      </c>
      <c r="N344" s="17">
        <f>IF(OR($B344="",N(D344)=0),"",D344-L344)</f>
        <v/>
      </c>
      <c r="O344" s="18">
        <f>IF(OR($B344="",N(D344)=0),"",(D344-L344)/D344)</f>
        <v/>
      </c>
      <c r="P344" s="19">
        <f>IF(OR($B344="",N(D344)=0,N(L344)=0),"",D344/L344)</f>
        <v/>
      </c>
      <c r="Q344" s="20">
        <f>IF($B344="","",SUMPRODUCT(MAX(('Movimentações'!$C$6:$C$3005=$B344)*('Movimentações'!$B$6:$B$3005="Venda")*'Movimentações'!$A$6:$A$3005)))</f>
        <v/>
      </c>
      <c r="R344" s="21">
        <f>IF($B344="","",IF(COUNTIF($B$6:$B$505,$B344)&gt;1,"Nome repetido",IF(K344&lt;=0,"Sem estoque",IF(K344&lt;=N(E344),"Repor",IF(TODAY()-MAX(Q344,SUMPRODUCT(MAX(('Movimentações'!$C$6:$C$3005=$B344)*('Movimentações'!$B$6:$B$3005="Compra")*'Movimentações'!$A$6:$A$3005)),'Comece aqui'!$C$6)&gt;60,"Parado","OK")))))</f>
        <v/>
      </c>
      <c r="S344" s="17">
        <f>IF($B344="","",SUMIFS('Movimentações'!$I$6:$I$3005,'Movimentações'!$C$6:$C$3005,$B344,'Movimentações'!$B$6:$B$3005,"Venda")-SUMIFS('Movimentações'!$I$6:$I$3005,'Movimentações'!$C$6:$C$3005,$B344,'Movimentações'!$B$6:$B$3005,"Devolução de venda"))</f>
        <v/>
      </c>
      <c r="T344" s="17">
        <f>IF($B344="","",SUMIFS('Movimentações'!$K$6:$K$3005,'Movimentações'!$C$6:$C$3005,$B344))</f>
        <v/>
      </c>
      <c r="U344" s="21">
        <f>IF(OR($B344="",N(S344)&lt;=0),"",IF(SUMIF($S$6:$S$505,"&gt;"&amp;S344)/SUM($S$6:$S$505)&lt;0.8,"A",IF(SUMIF($S$6:$S$505,"&gt;"&amp;S344)/SUM($S$6:$S$505)&lt;0.95,"B","C")))</f>
        <v/>
      </c>
    </row>
    <row r="345">
      <c r="A345" s="14" t="n"/>
      <c r="B345" s="14" t="n"/>
      <c r="C345" s="14" t="n"/>
      <c r="D345" s="15" t="n"/>
      <c r="E345" s="14" t="n"/>
      <c r="F345" s="14" t="n"/>
      <c r="G345" s="15" t="n"/>
      <c r="H345" s="16">
        <f>IF($B345="","",SUMIFS('Movimentações'!$D$6:$D$3005,'Movimentações'!$C$6:$C$3005,$B345,'Movimentações'!$B$6:$B$3005,"Compra"))</f>
        <v/>
      </c>
      <c r="I345" s="16">
        <f>IF($B345="","",SUMIFS('Movimentações'!$D$6:$D$3005,'Movimentações'!$C$6:$C$3005,$B345,'Movimentações'!$B$6:$B$3005,"Venda")-SUMIFS('Movimentações'!$D$6:$D$3005,'Movimentações'!$C$6:$C$3005,$B345,'Movimentações'!$B$6:$B$3005,"Devolução de venda"))</f>
        <v/>
      </c>
      <c r="J345" s="16">
        <f>IF($B345="","",SUMIFS('Movimentações'!$D$6:$D$3005,'Movimentações'!$C$6:$C$3005,$B345,'Movimentações'!$B$6:$B$3005,"Ajuste para mais")-SUMIFS('Movimentações'!$D$6:$D$3005,'Movimentações'!$C$6:$C$3005,$B345,'Movimentações'!$B$6:$B$3005,"Ajuste para menos"))</f>
        <v/>
      </c>
      <c r="K345" s="16">
        <f>IF($B345="","",N(F345)+H345-I345+J345)</f>
        <v/>
      </c>
      <c r="L345" s="17">
        <f>IF($B345="","",IF(N(F345)+H345=0,0,(N(F345)*N(G345)+SUMIFS('Movimentações'!$I$6:$I$3005,'Movimentações'!$C$6:$C$3005,$B345,'Movimentações'!$B$6:$B$3005,"Compra"))/(N(F345)+H345)))</f>
        <v/>
      </c>
      <c r="M345" s="17">
        <f>IF($B345="","",MAX(K345,0)*L345)</f>
        <v/>
      </c>
      <c r="N345" s="17">
        <f>IF(OR($B345="",N(D345)=0),"",D345-L345)</f>
        <v/>
      </c>
      <c r="O345" s="18">
        <f>IF(OR($B345="",N(D345)=0),"",(D345-L345)/D345)</f>
        <v/>
      </c>
      <c r="P345" s="19">
        <f>IF(OR($B345="",N(D345)=0,N(L345)=0),"",D345/L345)</f>
        <v/>
      </c>
      <c r="Q345" s="20">
        <f>IF($B345="","",SUMPRODUCT(MAX(('Movimentações'!$C$6:$C$3005=$B345)*('Movimentações'!$B$6:$B$3005="Venda")*'Movimentações'!$A$6:$A$3005)))</f>
        <v/>
      </c>
      <c r="R345" s="21">
        <f>IF($B345="","",IF(COUNTIF($B$6:$B$505,$B345)&gt;1,"Nome repetido",IF(K345&lt;=0,"Sem estoque",IF(K345&lt;=N(E345),"Repor",IF(TODAY()-MAX(Q345,SUMPRODUCT(MAX(('Movimentações'!$C$6:$C$3005=$B345)*('Movimentações'!$B$6:$B$3005="Compra")*'Movimentações'!$A$6:$A$3005)),'Comece aqui'!$C$6)&gt;60,"Parado","OK")))))</f>
        <v/>
      </c>
      <c r="S345" s="17">
        <f>IF($B345="","",SUMIFS('Movimentações'!$I$6:$I$3005,'Movimentações'!$C$6:$C$3005,$B345,'Movimentações'!$B$6:$B$3005,"Venda")-SUMIFS('Movimentações'!$I$6:$I$3005,'Movimentações'!$C$6:$C$3005,$B345,'Movimentações'!$B$6:$B$3005,"Devolução de venda"))</f>
        <v/>
      </c>
      <c r="T345" s="17">
        <f>IF($B345="","",SUMIFS('Movimentações'!$K$6:$K$3005,'Movimentações'!$C$6:$C$3005,$B345))</f>
        <v/>
      </c>
      <c r="U345" s="21">
        <f>IF(OR($B345="",N(S345)&lt;=0),"",IF(SUMIF($S$6:$S$505,"&gt;"&amp;S345)/SUM($S$6:$S$505)&lt;0.8,"A",IF(SUMIF($S$6:$S$505,"&gt;"&amp;S345)/SUM($S$6:$S$505)&lt;0.95,"B","C")))</f>
        <v/>
      </c>
    </row>
    <row r="346">
      <c r="A346" s="14" t="n"/>
      <c r="B346" s="14" t="n"/>
      <c r="C346" s="14" t="n"/>
      <c r="D346" s="15" t="n"/>
      <c r="E346" s="14" t="n"/>
      <c r="F346" s="14" t="n"/>
      <c r="G346" s="15" t="n"/>
      <c r="H346" s="16">
        <f>IF($B346="","",SUMIFS('Movimentações'!$D$6:$D$3005,'Movimentações'!$C$6:$C$3005,$B346,'Movimentações'!$B$6:$B$3005,"Compra"))</f>
        <v/>
      </c>
      <c r="I346" s="16">
        <f>IF($B346="","",SUMIFS('Movimentações'!$D$6:$D$3005,'Movimentações'!$C$6:$C$3005,$B346,'Movimentações'!$B$6:$B$3005,"Venda")-SUMIFS('Movimentações'!$D$6:$D$3005,'Movimentações'!$C$6:$C$3005,$B346,'Movimentações'!$B$6:$B$3005,"Devolução de venda"))</f>
        <v/>
      </c>
      <c r="J346" s="16">
        <f>IF($B346="","",SUMIFS('Movimentações'!$D$6:$D$3005,'Movimentações'!$C$6:$C$3005,$B346,'Movimentações'!$B$6:$B$3005,"Ajuste para mais")-SUMIFS('Movimentações'!$D$6:$D$3005,'Movimentações'!$C$6:$C$3005,$B346,'Movimentações'!$B$6:$B$3005,"Ajuste para menos"))</f>
        <v/>
      </c>
      <c r="K346" s="16">
        <f>IF($B346="","",N(F346)+H346-I346+J346)</f>
        <v/>
      </c>
      <c r="L346" s="17">
        <f>IF($B346="","",IF(N(F346)+H346=0,0,(N(F346)*N(G346)+SUMIFS('Movimentações'!$I$6:$I$3005,'Movimentações'!$C$6:$C$3005,$B346,'Movimentações'!$B$6:$B$3005,"Compra"))/(N(F346)+H346)))</f>
        <v/>
      </c>
      <c r="M346" s="17">
        <f>IF($B346="","",MAX(K346,0)*L346)</f>
        <v/>
      </c>
      <c r="N346" s="17">
        <f>IF(OR($B346="",N(D346)=0),"",D346-L346)</f>
        <v/>
      </c>
      <c r="O346" s="18">
        <f>IF(OR($B346="",N(D346)=0),"",(D346-L346)/D346)</f>
        <v/>
      </c>
      <c r="P346" s="19">
        <f>IF(OR($B346="",N(D346)=0,N(L346)=0),"",D346/L346)</f>
        <v/>
      </c>
      <c r="Q346" s="20">
        <f>IF($B346="","",SUMPRODUCT(MAX(('Movimentações'!$C$6:$C$3005=$B346)*('Movimentações'!$B$6:$B$3005="Venda")*'Movimentações'!$A$6:$A$3005)))</f>
        <v/>
      </c>
      <c r="R346" s="21">
        <f>IF($B346="","",IF(COUNTIF($B$6:$B$505,$B346)&gt;1,"Nome repetido",IF(K346&lt;=0,"Sem estoque",IF(K346&lt;=N(E346),"Repor",IF(TODAY()-MAX(Q346,SUMPRODUCT(MAX(('Movimentações'!$C$6:$C$3005=$B346)*('Movimentações'!$B$6:$B$3005="Compra")*'Movimentações'!$A$6:$A$3005)),'Comece aqui'!$C$6)&gt;60,"Parado","OK")))))</f>
        <v/>
      </c>
      <c r="S346" s="17">
        <f>IF($B346="","",SUMIFS('Movimentações'!$I$6:$I$3005,'Movimentações'!$C$6:$C$3005,$B346,'Movimentações'!$B$6:$B$3005,"Venda")-SUMIFS('Movimentações'!$I$6:$I$3005,'Movimentações'!$C$6:$C$3005,$B346,'Movimentações'!$B$6:$B$3005,"Devolução de venda"))</f>
        <v/>
      </c>
      <c r="T346" s="17">
        <f>IF($B346="","",SUMIFS('Movimentações'!$K$6:$K$3005,'Movimentações'!$C$6:$C$3005,$B346))</f>
        <v/>
      </c>
      <c r="U346" s="21">
        <f>IF(OR($B346="",N(S346)&lt;=0),"",IF(SUMIF($S$6:$S$505,"&gt;"&amp;S346)/SUM($S$6:$S$505)&lt;0.8,"A",IF(SUMIF($S$6:$S$505,"&gt;"&amp;S346)/SUM($S$6:$S$505)&lt;0.95,"B","C")))</f>
        <v/>
      </c>
    </row>
    <row r="347">
      <c r="A347" s="14" t="n"/>
      <c r="B347" s="14" t="n"/>
      <c r="C347" s="14" t="n"/>
      <c r="D347" s="15" t="n"/>
      <c r="E347" s="14" t="n"/>
      <c r="F347" s="14" t="n"/>
      <c r="G347" s="15" t="n"/>
      <c r="H347" s="16">
        <f>IF($B347="","",SUMIFS('Movimentações'!$D$6:$D$3005,'Movimentações'!$C$6:$C$3005,$B347,'Movimentações'!$B$6:$B$3005,"Compra"))</f>
        <v/>
      </c>
      <c r="I347" s="16">
        <f>IF($B347="","",SUMIFS('Movimentações'!$D$6:$D$3005,'Movimentações'!$C$6:$C$3005,$B347,'Movimentações'!$B$6:$B$3005,"Venda")-SUMIFS('Movimentações'!$D$6:$D$3005,'Movimentações'!$C$6:$C$3005,$B347,'Movimentações'!$B$6:$B$3005,"Devolução de venda"))</f>
        <v/>
      </c>
      <c r="J347" s="16">
        <f>IF($B347="","",SUMIFS('Movimentações'!$D$6:$D$3005,'Movimentações'!$C$6:$C$3005,$B347,'Movimentações'!$B$6:$B$3005,"Ajuste para mais")-SUMIFS('Movimentações'!$D$6:$D$3005,'Movimentações'!$C$6:$C$3005,$B347,'Movimentações'!$B$6:$B$3005,"Ajuste para menos"))</f>
        <v/>
      </c>
      <c r="K347" s="16">
        <f>IF($B347="","",N(F347)+H347-I347+J347)</f>
        <v/>
      </c>
      <c r="L347" s="17">
        <f>IF($B347="","",IF(N(F347)+H347=0,0,(N(F347)*N(G347)+SUMIFS('Movimentações'!$I$6:$I$3005,'Movimentações'!$C$6:$C$3005,$B347,'Movimentações'!$B$6:$B$3005,"Compra"))/(N(F347)+H347)))</f>
        <v/>
      </c>
      <c r="M347" s="17">
        <f>IF($B347="","",MAX(K347,0)*L347)</f>
        <v/>
      </c>
      <c r="N347" s="17">
        <f>IF(OR($B347="",N(D347)=0),"",D347-L347)</f>
        <v/>
      </c>
      <c r="O347" s="18">
        <f>IF(OR($B347="",N(D347)=0),"",(D347-L347)/D347)</f>
        <v/>
      </c>
      <c r="P347" s="19">
        <f>IF(OR($B347="",N(D347)=0,N(L347)=0),"",D347/L347)</f>
        <v/>
      </c>
      <c r="Q347" s="20">
        <f>IF($B347="","",SUMPRODUCT(MAX(('Movimentações'!$C$6:$C$3005=$B347)*('Movimentações'!$B$6:$B$3005="Venda")*'Movimentações'!$A$6:$A$3005)))</f>
        <v/>
      </c>
      <c r="R347" s="21">
        <f>IF($B347="","",IF(COUNTIF($B$6:$B$505,$B347)&gt;1,"Nome repetido",IF(K347&lt;=0,"Sem estoque",IF(K347&lt;=N(E347),"Repor",IF(TODAY()-MAX(Q347,SUMPRODUCT(MAX(('Movimentações'!$C$6:$C$3005=$B347)*('Movimentações'!$B$6:$B$3005="Compra")*'Movimentações'!$A$6:$A$3005)),'Comece aqui'!$C$6)&gt;60,"Parado","OK")))))</f>
        <v/>
      </c>
      <c r="S347" s="17">
        <f>IF($B347="","",SUMIFS('Movimentações'!$I$6:$I$3005,'Movimentações'!$C$6:$C$3005,$B347,'Movimentações'!$B$6:$B$3005,"Venda")-SUMIFS('Movimentações'!$I$6:$I$3005,'Movimentações'!$C$6:$C$3005,$B347,'Movimentações'!$B$6:$B$3005,"Devolução de venda"))</f>
        <v/>
      </c>
      <c r="T347" s="17">
        <f>IF($B347="","",SUMIFS('Movimentações'!$K$6:$K$3005,'Movimentações'!$C$6:$C$3005,$B347))</f>
        <v/>
      </c>
      <c r="U347" s="21">
        <f>IF(OR($B347="",N(S347)&lt;=0),"",IF(SUMIF($S$6:$S$505,"&gt;"&amp;S347)/SUM($S$6:$S$505)&lt;0.8,"A",IF(SUMIF($S$6:$S$505,"&gt;"&amp;S347)/SUM($S$6:$S$505)&lt;0.95,"B","C")))</f>
        <v/>
      </c>
    </row>
    <row r="348">
      <c r="A348" s="14" t="n"/>
      <c r="B348" s="14" t="n"/>
      <c r="C348" s="14" t="n"/>
      <c r="D348" s="15" t="n"/>
      <c r="E348" s="14" t="n"/>
      <c r="F348" s="14" t="n"/>
      <c r="G348" s="15" t="n"/>
      <c r="H348" s="16">
        <f>IF($B348="","",SUMIFS('Movimentações'!$D$6:$D$3005,'Movimentações'!$C$6:$C$3005,$B348,'Movimentações'!$B$6:$B$3005,"Compra"))</f>
        <v/>
      </c>
      <c r="I348" s="16">
        <f>IF($B348="","",SUMIFS('Movimentações'!$D$6:$D$3005,'Movimentações'!$C$6:$C$3005,$B348,'Movimentações'!$B$6:$B$3005,"Venda")-SUMIFS('Movimentações'!$D$6:$D$3005,'Movimentações'!$C$6:$C$3005,$B348,'Movimentações'!$B$6:$B$3005,"Devolução de venda"))</f>
        <v/>
      </c>
      <c r="J348" s="16">
        <f>IF($B348="","",SUMIFS('Movimentações'!$D$6:$D$3005,'Movimentações'!$C$6:$C$3005,$B348,'Movimentações'!$B$6:$B$3005,"Ajuste para mais")-SUMIFS('Movimentações'!$D$6:$D$3005,'Movimentações'!$C$6:$C$3005,$B348,'Movimentações'!$B$6:$B$3005,"Ajuste para menos"))</f>
        <v/>
      </c>
      <c r="K348" s="16">
        <f>IF($B348="","",N(F348)+H348-I348+J348)</f>
        <v/>
      </c>
      <c r="L348" s="17">
        <f>IF($B348="","",IF(N(F348)+H348=0,0,(N(F348)*N(G348)+SUMIFS('Movimentações'!$I$6:$I$3005,'Movimentações'!$C$6:$C$3005,$B348,'Movimentações'!$B$6:$B$3005,"Compra"))/(N(F348)+H348)))</f>
        <v/>
      </c>
      <c r="M348" s="17">
        <f>IF($B348="","",MAX(K348,0)*L348)</f>
        <v/>
      </c>
      <c r="N348" s="17">
        <f>IF(OR($B348="",N(D348)=0),"",D348-L348)</f>
        <v/>
      </c>
      <c r="O348" s="18">
        <f>IF(OR($B348="",N(D348)=0),"",(D348-L348)/D348)</f>
        <v/>
      </c>
      <c r="P348" s="19">
        <f>IF(OR($B348="",N(D348)=0,N(L348)=0),"",D348/L348)</f>
        <v/>
      </c>
      <c r="Q348" s="20">
        <f>IF($B348="","",SUMPRODUCT(MAX(('Movimentações'!$C$6:$C$3005=$B348)*('Movimentações'!$B$6:$B$3005="Venda")*'Movimentações'!$A$6:$A$3005)))</f>
        <v/>
      </c>
      <c r="R348" s="21">
        <f>IF($B348="","",IF(COUNTIF($B$6:$B$505,$B348)&gt;1,"Nome repetido",IF(K348&lt;=0,"Sem estoque",IF(K348&lt;=N(E348),"Repor",IF(TODAY()-MAX(Q348,SUMPRODUCT(MAX(('Movimentações'!$C$6:$C$3005=$B348)*('Movimentações'!$B$6:$B$3005="Compra")*'Movimentações'!$A$6:$A$3005)),'Comece aqui'!$C$6)&gt;60,"Parado","OK")))))</f>
        <v/>
      </c>
      <c r="S348" s="17">
        <f>IF($B348="","",SUMIFS('Movimentações'!$I$6:$I$3005,'Movimentações'!$C$6:$C$3005,$B348,'Movimentações'!$B$6:$B$3005,"Venda")-SUMIFS('Movimentações'!$I$6:$I$3005,'Movimentações'!$C$6:$C$3005,$B348,'Movimentações'!$B$6:$B$3005,"Devolução de venda"))</f>
        <v/>
      </c>
      <c r="T348" s="17">
        <f>IF($B348="","",SUMIFS('Movimentações'!$K$6:$K$3005,'Movimentações'!$C$6:$C$3005,$B348))</f>
        <v/>
      </c>
      <c r="U348" s="21">
        <f>IF(OR($B348="",N(S348)&lt;=0),"",IF(SUMIF($S$6:$S$505,"&gt;"&amp;S348)/SUM($S$6:$S$505)&lt;0.8,"A",IF(SUMIF($S$6:$S$505,"&gt;"&amp;S348)/SUM($S$6:$S$505)&lt;0.95,"B","C")))</f>
        <v/>
      </c>
    </row>
    <row r="349">
      <c r="A349" s="14" t="n"/>
      <c r="B349" s="14" t="n"/>
      <c r="C349" s="14" t="n"/>
      <c r="D349" s="15" t="n"/>
      <c r="E349" s="14" t="n"/>
      <c r="F349" s="14" t="n"/>
      <c r="G349" s="15" t="n"/>
      <c r="H349" s="16">
        <f>IF($B349="","",SUMIFS('Movimentações'!$D$6:$D$3005,'Movimentações'!$C$6:$C$3005,$B349,'Movimentações'!$B$6:$B$3005,"Compra"))</f>
        <v/>
      </c>
      <c r="I349" s="16">
        <f>IF($B349="","",SUMIFS('Movimentações'!$D$6:$D$3005,'Movimentações'!$C$6:$C$3005,$B349,'Movimentações'!$B$6:$B$3005,"Venda")-SUMIFS('Movimentações'!$D$6:$D$3005,'Movimentações'!$C$6:$C$3005,$B349,'Movimentações'!$B$6:$B$3005,"Devolução de venda"))</f>
        <v/>
      </c>
      <c r="J349" s="16">
        <f>IF($B349="","",SUMIFS('Movimentações'!$D$6:$D$3005,'Movimentações'!$C$6:$C$3005,$B349,'Movimentações'!$B$6:$B$3005,"Ajuste para mais")-SUMIFS('Movimentações'!$D$6:$D$3005,'Movimentações'!$C$6:$C$3005,$B349,'Movimentações'!$B$6:$B$3005,"Ajuste para menos"))</f>
        <v/>
      </c>
      <c r="K349" s="16">
        <f>IF($B349="","",N(F349)+H349-I349+J349)</f>
        <v/>
      </c>
      <c r="L349" s="17">
        <f>IF($B349="","",IF(N(F349)+H349=0,0,(N(F349)*N(G349)+SUMIFS('Movimentações'!$I$6:$I$3005,'Movimentações'!$C$6:$C$3005,$B349,'Movimentações'!$B$6:$B$3005,"Compra"))/(N(F349)+H349)))</f>
        <v/>
      </c>
      <c r="M349" s="17">
        <f>IF($B349="","",MAX(K349,0)*L349)</f>
        <v/>
      </c>
      <c r="N349" s="17">
        <f>IF(OR($B349="",N(D349)=0),"",D349-L349)</f>
        <v/>
      </c>
      <c r="O349" s="18">
        <f>IF(OR($B349="",N(D349)=0),"",(D349-L349)/D349)</f>
        <v/>
      </c>
      <c r="P349" s="19">
        <f>IF(OR($B349="",N(D349)=0,N(L349)=0),"",D349/L349)</f>
        <v/>
      </c>
      <c r="Q349" s="20">
        <f>IF($B349="","",SUMPRODUCT(MAX(('Movimentações'!$C$6:$C$3005=$B349)*('Movimentações'!$B$6:$B$3005="Venda")*'Movimentações'!$A$6:$A$3005)))</f>
        <v/>
      </c>
      <c r="R349" s="21">
        <f>IF($B349="","",IF(COUNTIF($B$6:$B$505,$B349)&gt;1,"Nome repetido",IF(K349&lt;=0,"Sem estoque",IF(K349&lt;=N(E349),"Repor",IF(TODAY()-MAX(Q349,SUMPRODUCT(MAX(('Movimentações'!$C$6:$C$3005=$B349)*('Movimentações'!$B$6:$B$3005="Compra")*'Movimentações'!$A$6:$A$3005)),'Comece aqui'!$C$6)&gt;60,"Parado","OK")))))</f>
        <v/>
      </c>
      <c r="S349" s="17">
        <f>IF($B349="","",SUMIFS('Movimentações'!$I$6:$I$3005,'Movimentações'!$C$6:$C$3005,$B349,'Movimentações'!$B$6:$B$3005,"Venda")-SUMIFS('Movimentações'!$I$6:$I$3005,'Movimentações'!$C$6:$C$3005,$B349,'Movimentações'!$B$6:$B$3005,"Devolução de venda"))</f>
        <v/>
      </c>
      <c r="T349" s="17">
        <f>IF($B349="","",SUMIFS('Movimentações'!$K$6:$K$3005,'Movimentações'!$C$6:$C$3005,$B349))</f>
        <v/>
      </c>
      <c r="U349" s="21">
        <f>IF(OR($B349="",N(S349)&lt;=0),"",IF(SUMIF($S$6:$S$505,"&gt;"&amp;S349)/SUM($S$6:$S$505)&lt;0.8,"A",IF(SUMIF($S$6:$S$505,"&gt;"&amp;S349)/SUM($S$6:$S$505)&lt;0.95,"B","C")))</f>
        <v/>
      </c>
    </row>
    <row r="350">
      <c r="A350" s="14" t="n"/>
      <c r="B350" s="14" t="n"/>
      <c r="C350" s="14" t="n"/>
      <c r="D350" s="15" t="n"/>
      <c r="E350" s="14" t="n"/>
      <c r="F350" s="14" t="n"/>
      <c r="G350" s="15" t="n"/>
      <c r="H350" s="16">
        <f>IF($B350="","",SUMIFS('Movimentações'!$D$6:$D$3005,'Movimentações'!$C$6:$C$3005,$B350,'Movimentações'!$B$6:$B$3005,"Compra"))</f>
        <v/>
      </c>
      <c r="I350" s="16">
        <f>IF($B350="","",SUMIFS('Movimentações'!$D$6:$D$3005,'Movimentações'!$C$6:$C$3005,$B350,'Movimentações'!$B$6:$B$3005,"Venda")-SUMIFS('Movimentações'!$D$6:$D$3005,'Movimentações'!$C$6:$C$3005,$B350,'Movimentações'!$B$6:$B$3005,"Devolução de venda"))</f>
        <v/>
      </c>
      <c r="J350" s="16">
        <f>IF($B350="","",SUMIFS('Movimentações'!$D$6:$D$3005,'Movimentações'!$C$6:$C$3005,$B350,'Movimentações'!$B$6:$B$3005,"Ajuste para mais")-SUMIFS('Movimentações'!$D$6:$D$3005,'Movimentações'!$C$6:$C$3005,$B350,'Movimentações'!$B$6:$B$3005,"Ajuste para menos"))</f>
        <v/>
      </c>
      <c r="K350" s="16">
        <f>IF($B350="","",N(F350)+H350-I350+J350)</f>
        <v/>
      </c>
      <c r="L350" s="17">
        <f>IF($B350="","",IF(N(F350)+H350=0,0,(N(F350)*N(G350)+SUMIFS('Movimentações'!$I$6:$I$3005,'Movimentações'!$C$6:$C$3005,$B350,'Movimentações'!$B$6:$B$3005,"Compra"))/(N(F350)+H350)))</f>
        <v/>
      </c>
      <c r="M350" s="17">
        <f>IF($B350="","",MAX(K350,0)*L350)</f>
        <v/>
      </c>
      <c r="N350" s="17">
        <f>IF(OR($B350="",N(D350)=0),"",D350-L350)</f>
        <v/>
      </c>
      <c r="O350" s="18">
        <f>IF(OR($B350="",N(D350)=0),"",(D350-L350)/D350)</f>
        <v/>
      </c>
      <c r="P350" s="19">
        <f>IF(OR($B350="",N(D350)=0,N(L350)=0),"",D350/L350)</f>
        <v/>
      </c>
      <c r="Q350" s="20">
        <f>IF($B350="","",SUMPRODUCT(MAX(('Movimentações'!$C$6:$C$3005=$B350)*('Movimentações'!$B$6:$B$3005="Venda")*'Movimentações'!$A$6:$A$3005)))</f>
        <v/>
      </c>
      <c r="R350" s="21">
        <f>IF($B350="","",IF(COUNTIF($B$6:$B$505,$B350)&gt;1,"Nome repetido",IF(K350&lt;=0,"Sem estoque",IF(K350&lt;=N(E350),"Repor",IF(TODAY()-MAX(Q350,SUMPRODUCT(MAX(('Movimentações'!$C$6:$C$3005=$B350)*('Movimentações'!$B$6:$B$3005="Compra")*'Movimentações'!$A$6:$A$3005)),'Comece aqui'!$C$6)&gt;60,"Parado","OK")))))</f>
        <v/>
      </c>
      <c r="S350" s="17">
        <f>IF($B350="","",SUMIFS('Movimentações'!$I$6:$I$3005,'Movimentações'!$C$6:$C$3005,$B350,'Movimentações'!$B$6:$B$3005,"Venda")-SUMIFS('Movimentações'!$I$6:$I$3005,'Movimentações'!$C$6:$C$3005,$B350,'Movimentações'!$B$6:$B$3005,"Devolução de venda"))</f>
        <v/>
      </c>
      <c r="T350" s="17">
        <f>IF($B350="","",SUMIFS('Movimentações'!$K$6:$K$3005,'Movimentações'!$C$6:$C$3005,$B350))</f>
        <v/>
      </c>
      <c r="U350" s="21">
        <f>IF(OR($B350="",N(S350)&lt;=0),"",IF(SUMIF($S$6:$S$505,"&gt;"&amp;S350)/SUM($S$6:$S$505)&lt;0.8,"A",IF(SUMIF($S$6:$S$505,"&gt;"&amp;S350)/SUM($S$6:$S$505)&lt;0.95,"B","C")))</f>
        <v/>
      </c>
    </row>
    <row r="351">
      <c r="A351" s="14" t="n"/>
      <c r="B351" s="14" t="n"/>
      <c r="C351" s="14" t="n"/>
      <c r="D351" s="15" t="n"/>
      <c r="E351" s="14" t="n"/>
      <c r="F351" s="14" t="n"/>
      <c r="G351" s="15" t="n"/>
      <c r="H351" s="16">
        <f>IF($B351="","",SUMIFS('Movimentações'!$D$6:$D$3005,'Movimentações'!$C$6:$C$3005,$B351,'Movimentações'!$B$6:$B$3005,"Compra"))</f>
        <v/>
      </c>
      <c r="I351" s="16">
        <f>IF($B351="","",SUMIFS('Movimentações'!$D$6:$D$3005,'Movimentações'!$C$6:$C$3005,$B351,'Movimentações'!$B$6:$B$3005,"Venda")-SUMIFS('Movimentações'!$D$6:$D$3005,'Movimentações'!$C$6:$C$3005,$B351,'Movimentações'!$B$6:$B$3005,"Devolução de venda"))</f>
        <v/>
      </c>
      <c r="J351" s="16">
        <f>IF($B351="","",SUMIFS('Movimentações'!$D$6:$D$3005,'Movimentações'!$C$6:$C$3005,$B351,'Movimentações'!$B$6:$B$3005,"Ajuste para mais")-SUMIFS('Movimentações'!$D$6:$D$3005,'Movimentações'!$C$6:$C$3005,$B351,'Movimentações'!$B$6:$B$3005,"Ajuste para menos"))</f>
        <v/>
      </c>
      <c r="K351" s="16">
        <f>IF($B351="","",N(F351)+H351-I351+J351)</f>
        <v/>
      </c>
      <c r="L351" s="17">
        <f>IF($B351="","",IF(N(F351)+H351=0,0,(N(F351)*N(G351)+SUMIFS('Movimentações'!$I$6:$I$3005,'Movimentações'!$C$6:$C$3005,$B351,'Movimentações'!$B$6:$B$3005,"Compra"))/(N(F351)+H351)))</f>
        <v/>
      </c>
      <c r="M351" s="17">
        <f>IF($B351="","",MAX(K351,0)*L351)</f>
        <v/>
      </c>
      <c r="N351" s="17">
        <f>IF(OR($B351="",N(D351)=0),"",D351-L351)</f>
        <v/>
      </c>
      <c r="O351" s="18">
        <f>IF(OR($B351="",N(D351)=0),"",(D351-L351)/D351)</f>
        <v/>
      </c>
      <c r="P351" s="19">
        <f>IF(OR($B351="",N(D351)=0,N(L351)=0),"",D351/L351)</f>
        <v/>
      </c>
      <c r="Q351" s="20">
        <f>IF($B351="","",SUMPRODUCT(MAX(('Movimentações'!$C$6:$C$3005=$B351)*('Movimentações'!$B$6:$B$3005="Venda")*'Movimentações'!$A$6:$A$3005)))</f>
        <v/>
      </c>
      <c r="R351" s="21">
        <f>IF($B351="","",IF(COUNTIF($B$6:$B$505,$B351)&gt;1,"Nome repetido",IF(K351&lt;=0,"Sem estoque",IF(K351&lt;=N(E351),"Repor",IF(TODAY()-MAX(Q351,SUMPRODUCT(MAX(('Movimentações'!$C$6:$C$3005=$B351)*('Movimentações'!$B$6:$B$3005="Compra")*'Movimentações'!$A$6:$A$3005)),'Comece aqui'!$C$6)&gt;60,"Parado","OK")))))</f>
        <v/>
      </c>
      <c r="S351" s="17">
        <f>IF($B351="","",SUMIFS('Movimentações'!$I$6:$I$3005,'Movimentações'!$C$6:$C$3005,$B351,'Movimentações'!$B$6:$B$3005,"Venda")-SUMIFS('Movimentações'!$I$6:$I$3005,'Movimentações'!$C$6:$C$3005,$B351,'Movimentações'!$B$6:$B$3005,"Devolução de venda"))</f>
        <v/>
      </c>
      <c r="T351" s="17">
        <f>IF($B351="","",SUMIFS('Movimentações'!$K$6:$K$3005,'Movimentações'!$C$6:$C$3005,$B351))</f>
        <v/>
      </c>
      <c r="U351" s="21">
        <f>IF(OR($B351="",N(S351)&lt;=0),"",IF(SUMIF($S$6:$S$505,"&gt;"&amp;S351)/SUM($S$6:$S$505)&lt;0.8,"A",IF(SUMIF($S$6:$S$505,"&gt;"&amp;S351)/SUM($S$6:$S$505)&lt;0.95,"B","C")))</f>
        <v/>
      </c>
    </row>
    <row r="352">
      <c r="A352" s="14" t="n"/>
      <c r="B352" s="14" t="n"/>
      <c r="C352" s="14" t="n"/>
      <c r="D352" s="15" t="n"/>
      <c r="E352" s="14" t="n"/>
      <c r="F352" s="14" t="n"/>
      <c r="G352" s="15" t="n"/>
      <c r="H352" s="16">
        <f>IF($B352="","",SUMIFS('Movimentações'!$D$6:$D$3005,'Movimentações'!$C$6:$C$3005,$B352,'Movimentações'!$B$6:$B$3005,"Compra"))</f>
        <v/>
      </c>
      <c r="I352" s="16">
        <f>IF($B352="","",SUMIFS('Movimentações'!$D$6:$D$3005,'Movimentações'!$C$6:$C$3005,$B352,'Movimentações'!$B$6:$B$3005,"Venda")-SUMIFS('Movimentações'!$D$6:$D$3005,'Movimentações'!$C$6:$C$3005,$B352,'Movimentações'!$B$6:$B$3005,"Devolução de venda"))</f>
        <v/>
      </c>
      <c r="J352" s="16">
        <f>IF($B352="","",SUMIFS('Movimentações'!$D$6:$D$3005,'Movimentações'!$C$6:$C$3005,$B352,'Movimentações'!$B$6:$B$3005,"Ajuste para mais")-SUMIFS('Movimentações'!$D$6:$D$3005,'Movimentações'!$C$6:$C$3005,$B352,'Movimentações'!$B$6:$B$3005,"Ajuste para menos"))</f>
        <v/>
      </c>
      <c r="K352" s="16">
        <f>IF($B352="","",N(F352)+H352-I352+J352)</f>
        <v/>
      </c>
      <c r="L352" s="17">
        <f>IF($B352="","",IF(N(F352)+H352=0,0,(N(F352)*N(G352)+SUMIFS('Movimentações'!$I$6:$I$3005,'Movimentações'!$C$6:$C$3005,$B352,'Movimentações'!$B$6:$B$3005,"Compra"))/(N(F352)+H352)))</f>
        <v/>
      </c>
      <c r="M352" s="17">
        <f>IF($B352="","",MAX(K352,0)*L352)</f>
        <v/>
      </c>
      <c r="N352" s="17">
        <f>IF(OR($B352="",N(D352)=0),"",D352-L352)</f>
        <v/>
      </c>
      <c r="O352" s="18">
        <f>IF(OR($B352="",N(D352)=0),"",(D352-L352)/D352)</f>
        <v/>
      </c>
      <c r="P352" s="19">
        <f>IF(OR($B352="",N(D352)=0,N(L352)=0),"",D352/L352)</f>
        <v/>
      </c>
      <c r="Q352" s="20">
        <f>IF($B352="","",SUMPRODUCT(MAX(('Movimentações'!$C$6:$C$3005=$B352)*('Movimentações'!$B$6:$B$3005="Venda")*'Movimentações'!$A$6:$A$3005)))</f>
        <v/>
      </c>
      <c r="R352" s="21">
        <f>IF($B352="","",IF(COUNTIF($B$6:$B$505,$B352)&gt;1,"Nome repetido",IF(K352&lt;=0,"Sem estoque",IF(K352&lt;=N(E352),"Repor",IF(TODAY()-MAX(Q352,SUMPRODUCT(MAX(('Movimentações'!$C$6:$C$3005=$B352)*('Movimentações'!$B$6:$B$3005="Compra")*'Movimentações'!$A$6:$A$3005)),'Comece aqui'!$C$6)&gt;60,"Parado","OK")))))</f>
        <v/>
      </c>
      <c r="S352" s="17">
        <f>IF($B352="","",SUMIFS('Movimentações'!$I$6:$I$3005,'Movimentações'!$C$6:$C$3005,$B352,'Movimentações'!$B$6:$B$3005,"Venda")-SUMIFS('Movimentações'!$I$6:$I$3005,'Movimentações'!$C$6:$C$3005,$B352,'Movimentações'!$B$6:$B$3005,"Devolução de venda"))</f>
        <v/>
      </c>
      <c r="T352" s="17">
        <f>IF($B352="","",SUMIFS('Movimentações'!$K$6:$K$3005,'Movimentações'!$C$6:$C$3005,$B352))</f>
        <v/>
      </c>
      <c r="U352" s="21">
        <f>IF(OR($B352="",N(S352)&lt;=0),"",IF(SUMIF($S$6:$S$505,"&gt;"&amp;S352)/SUM($S$6:$S$505)&lt;0.8,"A",IF(SUMIF($S$6:$S$505,"&gt;"&amp;S352)/SUM($S$6:$S$505)&lt;0.95,"B","C")))</f>
        <v/>
      </c>
    </row>
    <row r="353">
      <c r="A353" s="14" t="n"/>
      <c r="B353" s="14" t="n"/>
      <c r="C353" s="14" t="n"/>
      <c r="D353" s="15" t="n"/>
      <c r="E353" s="14" t="n"/>
      <c r="F353" s="14" t="n"/>
      <c r="G353" s="15" t="n"/>
      <c r="H353" s="16">
        <f>IF($B353="","",SUMIFS('Movimentações'!$D$6:$D$3005,'Movimentações'!$C$6:$C$3005,$B353,'Movimentações'!$B$6:$B$3005,"Compra"))</f>
        <v/>
      </c>
      <c r="I353" s="16">
        <f>IF($B353="","",SUMIFS('Movimentações'!$D$6:$D$3005,'Movimentações'!$C$6:$C$3005,$B353,'Movimentações'!$B$6:$B$3005,"Venda")-SUMIFS('Movimentações'!$D$6:$D$3005,'Movimentações'!$C$6:$C$3005,$B353,'Movimentações'!$B$6:$B$3005,"Devolução de venda"))</f>
        <v/>
      </c>
      <c r="J353" s="16">
        <f>IF($B353="","",SUMIFS('Movimentações'!$D$6:$D$3005,'Movimentações'!$C$6:$C$3005,$B353,'Movimentações'!$B$6:$B$3005,"Ajuste para mais")-SUMIFS('Movimentações'!$D$6:$D$3005,'Movimentações'!$C$6:$C$3005,$B353,'Movimentações'!$B$6:$B$3005,"Ajuste para menos"))</f>
        <v/>
      </c>
      <c r="K353" s="16">
        <f>IF($B353="","",N(F353)+H353-I353+J353)</f>
        <v/>
      </c>
      <c r="L353" s="17">
        <f>IF($B353="","",IF(N(F353)+H353=0,0,(N(F353)*N(G353)+SUMIFS('Movimentações'!$I$6:$I$3005,'Movimentações'!$C$6:$C$3005,$B353,'Movimentações'!$B$6:$B$3005,"Compra"))/(N(F353)+H353)))</f>
        <v/>
      </c>
      <c r="M353" s="17">
        <f>IF($B353="","",MAX(K353,0)*L353)</f>
        <v/>
      </c>
      <c r="N353" s="17">
        <f>IF(OR($B353="",N(D353)=0),"",D353-L353)</f>
        <v/>
      </c>
      <c r="O353" s="18">
        <f>IF(OR($B353="",N(D353)=0),"",(D353-L353)/D353)</f>
        <v/>
      </c>
      <c r="P353" s="19">
        <f>IF(OR($B353="",N(D353)=0,N(L353)=0),"",D353/L353)</f>
        <v/>
      </c>
      <c r="Q353" s="20">
        <f>IF($B353="","",SUMPRODUCT(MAX(('Movimentações'!$C$6:$C$3005=$B353)*('Movimentações'!$B$6:$B$3005="Venda")*'Movimentações'!$A$6:$A$3005)))</f>
        <v/>
      </c>
      <c r="R353" s="21">
        <f>IF($B353="","",IF(COUNTIF($B$6:$B$505,$B353)&gt;1,"Nome repetido",IF(K353&lt;=0,"Sem estoque",IF(K353&lt;=N(E353),"Repor",IF(TODAY()-MAX(Q353,SUMPRODUCT(MAX(('Movimentações'!$C$6:$C$3005=$B353)*('Movimentações'!$B$6:$B$3005="Compra")*'Movimentações'!$A$6:$A$3005)),'Comece aqui'!$C$6)&gt;60,"Parado","OK")))))</f>
        <v/>
      </c>
      <c r="S353" s="17">
        <f>IF($B353="","",SUMIFS('Movimentações'!$I$6:$I$3005,'Movimentações'!$C$6:$C$3005,$B353,'Movimentações'!$B$6:$B$3005,"Venda")-SUMIFS('Movimentações'!$I$6:$I$3005,'Movimentações'!$C$6:$C$3005,$B353,'Movimentações'!$B$6:$B$3005,"Devolução de venda"))</f>
        <v/>
      </c>
      <c r="T353" s="17">
        <f>IF($B353="","",SUMIFS('Movimentações'!$K$6:$K$3005,'Movimentações'!$C$6:$C$3005,$B353))</f>
        <v/>
      </c>
      <c r="U353" s="21">
        <f>IF(OR($B353="",N(S353)&lt;=0),"",IF(SUMIF($S$6:$S$505,"&gt;"&amp;S353)/SUM($S$6:$S$505)&lt;0.8,"A",IF(SUMIF($S$6:$S$505,"&gt;"&amp;S353)/SUM($S$6:$S$505)&lt;0.95,"B","C")))</f>
        <v/>
      </c>
    </row>
    <row r="354">
      <c r="A354" s="14" t="n"/>
      <c r="B354" s="14" t="n"/>
      <c r="C354" s="14" t="n"/>
      <c r="D354" s="15" t="n"/>
      <c r="E354" s="14" t="n"/>
      <c r="F354" s="14" t="n"/>
      <c r="G354" s="15" t="n"/>
      <c r="H354" s="16">
        <f>IF($B354="","",SUMIFS('Movimentações'!$D$6:$D$3005,'Movimentações'!$C$6:$C$3005,$B354,'Movimentações'!$B$6:$B$3005,"Compra"))</f>
        <v/>
      </c>
      <c r="I354" s="16">
        <f>IF($B354="","",SUMIFS('Movimentações'!$D$6:$D$3005,'Movimentações'!$C$6:$C$3005,$B354,'Movimentações'!$B$6:$B$3005,"Venda")-SUMIFS('Movimentações'!$D$6:$D$3005,'Movimentações'!$C$6:$C$3005,$B354,'Movimentações'!$B$6:$B$3005,"Devolução de venda"))</f>
        <v/>
      </c>
      <c r="J354" s="16">
        <f>IF($B354="","",SUMIFS('Movimentações'!$D$6:$D$3005,'Movimentações'!$C$6:$C$3005,$B354,'Movimentações'!$B$6:$B$3005,"Ajuste para mais")-SUMIFS('Movimentações'!$D$6:$D$3005,'Movimentações'!$C$6:$C$3005,$B354,'Movimentações'!$B$6:$B$3005,"Ajuste para menos"))</f>
        <v/>
      </c>
      <c r="K354" s="16">
        <f>IF($B354="","",N(F354)+H354-I354+J354)</f>
        <v/>
      </c>
      <c r="L354" s="17">
        <f>IF($B354="","",IF(N(F354)+H354=0,0,(N(F354)*N(G354)+SUMIFS('Movimentações'!$I$6:$I$3005,'Movimentações'!$C$6:$C$3005,$B354,'Movimentações'!$B$6:$B$3005,"Compra"))/(N(F354)+H354)))</f>
        <v/>
      </c>
      <c r="M354" s="17">
        <f>IF($B354="","",MAX(K354,0)*L354)</f>
        <v/>
      </c>
      <c r="N354" s="17">
        <f>IF(OR($B354="",N(D354)=0),"",D354-L354)</f>
        <v/>
      </c>
      <c r="O354" s="18">
        <f>IF(OR($B354="",N(D354)=0),"",(D354-L354)/D354)</f>
        <v/>
      </c>
      <c r="P354" s="19">
        <f>IF(OR($B354="",N(D354)=0,N(L354)=0),"",D354/L354)</f>
        <v/>
      </c>
      <c r="Q354" s="20">
        <f>IF($B354="","",SUMPRODUCT(MAX(('Movimentações'!$C$6:$C$3005=$B354)*('Movimentações'!$B$6:$B$3005="Venda")*'Movimentações'!$A$6:$A$3005)))</f>
        <v/>
      </c>
      <c r="R354" s="21">
        <f>IF($B354="","",IF(COUNTIF($B$6:$B$505,$B354)&gt;1,"Nome repetido",IF(K354&lt;=0,"Sem estoque",IF(K354&lt;=N(E354),"Repor",IF(TODAY()-MAX(Q354,SUMPRODUCT(MAX(('Movimentações'!$C$6:$C$3005=$B354)*('Movimentações'!$B$6:$B$3005="Compra")*'Movimentações'!$A$6:$A$3005)),'Comece aqui'!$C$6)&gt;60,"Parado","OK")))))</f>
        <v/>
      </c>
      <c r="S354" s="17">
        <f>IF($B354="","",SUMIFS('Movimentações'!$I$6:$I$3005,'Movimentações'!$C$6:$C$3005,$B354,'Movimentações'!$B$6:$B$3005,"Venda")-SUMIFS('Movimentações'!$I$6:$I$3005,'Movimentações'!$C$6:$C$3005,$B354,'Movimentações'!$B$6:$B$3005,"Devolução de venda"))</f>
        <v/>
      </c>
      <c r="T354" s="17">
        <f>IF($B354="","",SUMIFS('Movimentações'!$K$6:$K$3005,'Movimentações'!$C$6:$C$3005,$B354))</f>
        <v/>
      </c>
      <c r="U354" s="21">
        <f>IF(OR($B354="",N(S354)&lt;=0),"",IF(SUMIF($S$6:$S$505,"&gt;"&amp;S354)/SUM($S$6:$S$505)&lt;0.8,"A",IF(SUMIF($S$6:$S$505,"&gt;"&amp;S354)/SUM($S$6:$S$505)&lt;0.95,"B","C")))</f>
        <v/>
      </c>
    </row>
    <row r="355">
      <c r="A355" s="14" t="n"/>
      <c r="B355" s="14" t="n"/>
      <c r="C355" s="14" t="n"/>
      <c r="D355" s="15" t="n"/>
      <c r="E355" s="14" t="n"/>
      <c r="F355" s="14" t="n"/>
      <c r="G355" s="15" t="n"/>
      <c r="H355" s="16">
        <f>IF($B355="","",SUMIFS('Movimentações'!$D$6:$D$3005,'Movimentações'!$C$6:$C$3005,$B355,'Movimentações'!$B$6:$B$3005,"Compra"))</f>
        <v/>
      </c>
      <c r="I355" s="16">
        <f>IF($B355="","",SUMIFS('Movimentações'!$D$6:$D$3005,'Movimentações'!$C$6:$C$3005,$B355,'Movimentações'!$B$6:$B$3005,"Venda")-SUMIFS('Movimentações'!$D$6:$D$3005,'Movimentações'!$C$6:$C$3005,$B355,'Movimentações'!$B$6:$B$3005,"Devolução de venda"))</f>
        <v/>
      </c>
      <c r="J355" s="16">
        <f>IF($B355="","",SUMIFS('Movimentações'!$D$6:$D$3005,'Movimentações'!$C$6:$C$3005,$B355,'Movimentações'!$B$6:$B$3005,"Ajuste para mais")-SUMIFS('Movimentações'!$D$6:$D$3005,'Movimentações'!$C$6:$C$3005,$B355,'Movimentações'!$B$6:$B$3005,"Ajuste para menos"))</f>
        <v/>
      </c>
      <c r="K355" s="16">
        <f>IF($B355="","",N(F355)+H355-I355+J355)</f>
        <v/>
      </c>
      <c r="L355" s="17">
        <f>IF($B355="","",IF(N(F355)+H355=0,0,(N(F355)*N(G355)+SUMIFS('Movimentações'!$I$6:$I$3005,'Movimentações'!$C$6:$C$3005,$B355,'Movimentações'!$B$6:$B$3005,"Compra"))/(N(F355)+H355)))</f>
        <v/>
      </c>
      <c r="M355" s="17">
        <f>IF($B355="","",MAX(K355,0)*L355)</f>
        <v/>
      </c>
      <c r="N355" s="17">
        <f>IF(OR($B355="",N(D355)=0),"",D355-L355)</f>
        <v/>
      </c>
      <c r="O355" s="18">
        <f>IF(OR($B355="",N(D355)=0),"",(D355-L355)/D355)</f>
        <v/>
      </c>
      <c r="P355" s="19">
        <f>IF(OR($B355="",N(D355)=0,N(L355)=0),"",D355/L355)</f>
        <v/>
      </c>
      <c r="Q355" s="20">
        <f>IF($B355="","",SUMPRODUCT(MAX(('Movimentações'!$C$6:$C$3005=$B355)*('Movimentações'!$B$6:$B$3005="Venda")*'Movimentações'!$A$6:$A$3005)))</f>
        <v/>
      </c>
      <c r="R355" s="21">
        <f>IF($B355="","",IF(COUNTIF($B$6:$B$505,$B355)&gt;1,"Nome repetido",IF(K355&lt;=0,"Sem estoque",IF(K355&lt;=N(E355),"Repor",IF(TODAY()-MAX(Q355,SUMPRODUCT(MAX(('Movimentações'!$C$6:$C$3005=$B355)*('Movimentações'!$B$6:$B$3005="Compra")*'Movimentações'!$A$6:$A$3005)),'Comece aqui'!$C$6)&gt;60,"Parado","OK")))))</f>
        <v/>
      </c>
      <c r="S355" s="17">
        <f>IF($B355="","",SUMIFS('Movimentações'!$I$6:$I$3005,'Movimentações'!$C$6:$C$3005,$B355,'Movimentações'!$B$6:$B$3005,"Venda")-SUMIFS('Movimentações'!$I$6:$I$3005,'Movimentações'!$C$6:$C$3005,$B355,'Movimentações'!$B$6:$B$3005,"Devolução de venda"))</f>
        <v/>
      </c>
      <c r="T355" s="17">
        <f>IF($B355="","",SUMIFS('Movimentações'!$K$6:$K$3005,'Movimentações'!$C$6:$C$3005,$B355))</f>
        <v/>
      </c>
      <c r="U355" s="21">
        <f>IF(OR($B355="",N(S355)&lt;=0),"",IF(SUMIF($S$6:$S$505,"&gt;"&amp;S355)/SUM($S$6:$S$505)&lt;0.8,"A",IF(SUMIF($S$6:$S$505,"&gt;"&amp;S355)/SUM($S$6:$S$505)&lt;0.95,"B","C")))</f>
        <v/>
      </c>
    </row>
    <row r="356">
      <c r="A356" s="14" t="n"/>
      <c r="B356" s="14" t="n"/>
      <c r="C356" s="14" t="n"/>
      <c r="D356" s="15" t="n"/>
      <c r="E356" s="14" t="n"/>
      <c r="F356" s="14" t="n"/>
      <c r="G356" s="15" t="n"/>
      <c r="H356" s="16">
        <f>IF($B356="","",SUMIFS('Movimentações'!$D$6:$D$3005,'Movimentações'!$C$6:$C$3005,$B356,'Movimentações'!$B$6:$B$3005,"Compra"))</f>
        <v/>
      </c>
      <c r="I356" s="16">
        <f>IF($B356="","",SUMIFS('Movimentações'!$D$6:$D$3005,'Movimentações'!$C$6:$C$3005,$B356,'Movimentações'!$B$6:$B$3005,"Venda")-SUMIFS('Movimentações'!$D$6:$D$3005,'Movimentações'!$C$6:$C$3005,$B356,'Movimentações'!$B$6:$B$3005,"Devolução de venda"))</f>
        <v/>
      </c>
      <c r="J356" s="16">
        <f>IF($B356="","",SUMIFS('Movimentações'!$D$6:$D$3005,'Movimentações'!$C$6:$C$3005,$B356,'Movimentações'!$B$6:$B$3005,"Ajuste para mais")-SUMIFS('Movimentações'!$D$6:$D$3005,'Movimentações'!$C$6:$C$3005,$B356,'Movimentações'!$B$6:$B$3005,"Ajuste para menos"))</f>
        <v/>
      </c>
      <c r="K356" s="16">
        <f>IF($B356="","",N(F356)+H356-I356+J356)</f>
        <v/>
      </c>
      <c r="L356" s="17">
        <f>IF($B356="","",IF(N(F356)+H356=0,0,(N(F356)*N(G356)+SUMIFS('Movimentações'!$I$6:$I$3005,'Movimentações'!$C$6:$C$3005,$B356,'Movimentações'!$B$6:$B$3005,"Compra"))/(N(F356)+H356)))</f>
        <v/>
      </c>
      <c r="M356" s="17">
        <f>IF($B356="","",MAX(K356,0)*L356)</f>
        <v/>
      </c>
      <c r="N356" s="17">
        <f>IF(OR($B356="",N(D356)=0),"",D356-L356)</f>
        <v/>
      </c>
      <c r="O356" s="18">
        <f>IF(OR($B356="",N(D356)=0),"",(D356-L356)/D356)</f>
        <v/>
      </c>
      <c r="P356" s="19">
        <f>IF(OR($B356="",N(D356)=0,N(L356)=0),"",D356/L356)</f>
        <v/>
      </c>
      <c r="Q356" s="20">
        <f>IF($B356="","",SUMPRODUCT(MAX(('Movimentações'!$C$6:$C$3005=$B356)*('Movimentações'!$B$6:$B$3005="Venda")*'Movimentações'!$A$6:$A$3005)))</f>
        <v/>
      </c>
      <c r="R356" s="21">
        <f>IF($B356="","",IF(COUNTIF($B$6:$B$505,$B356)&gt;1,"Nome repetido",IF(K356&lt;=0,"Sem estoque",IF(K356&lt;=N(E356),"Repor",IF(TODAY()-MAX(Q356,SUMPRODUCT(MAX(('Movimentações'!$C$6:$C$3005=$B356)*('Movimentações'!$B$6:$B$3005="Compra")*'Movimentações'!$A$6:$A$3005)),'Comece aqui'!$C$6)&gt;60,"Parado","OK")))))</f>
        <v/>
      </c>
      <c r="S356" s="17">
        <f>IF($B356="","",SUMIFS('Movimentações'!$I$6:$I$3005,'Movimentações'!$C$6:$C$3005,$B356,'Movimentações'!$B$6:$B$3005,"Venda")-SUMIFS('Movimentações'!$I$6:$I$3005,'Movimentações'!$C$6:$C$3005,$B356,'Movimentações'!$B$6:$B$3005,"Devolução de venda"))</f>
        <v/>
      </c>
      <c r="T356" s="17">
        <f>IF($B356="","",SUMIFS('Movimentações'!$K$6:$K$3005,'Movimentações'!$C$6:$C$3005,$B356))</f>
        <v/>
      </c>
      <c r="U356" s="21">
        <f>IF(OR($B356="",N(S356)&lt;=0),"",IF(SUMIF($S$6:$S$505,"&gt;"&amp;S356)/SUM($S$6:$S$505)&lt;0.8,"A",IF(SUMIF($S$6:$S$505,"&gt;"&amp;S356)/SUM($S$6:$S$505)&lt;0.95,"B","C")))</f>
        <v/>
      </c>
    </row>
    <row r="357">
      <c r="A357" s="14" t="n"/>
      <c r="B357" s="14" t="n"/>
      <c r="C357" s="14" t="n"/>
      <c r="D357" s="15" t="n"/>
      <c r="E357" s="14" t="n"/>
      <c r="F357" s="14" t="n"/>
      <c r="G357" s="15" t="n"/>
      <c r="H357" s="16">
        <f>IF($B357="","",SUMIFS('Movimentações'!$D$6:$D$3005,'Movimentações'!$C$6:$C$3005,$B357,'Movimentações'!$B$6:$B$3005,"Compra"))</f>
        <v/>
      </c>
      <c r="I357" s="16">
        <f>IF($B357="","",SUMIFS('Movimentações'!$D$6:$D$3005,'Movimentações'!$C$6:$C$3005,$B357,'Movimentações'!$B$6:$B$3005,"Venda")-SUMIFS('Movimentações'!$D$6:$D$3005,'Movimentações'!$C$6:$C$3005,$B357,'Movimentações'!$B$6:$B$3005,"Devolução de venda"))</f>
        <v/>
      </c>
      <c r="J357" s="16">
        <f>IF($B357="","",SUMIFS('Movimentações'!$D$6:$D$3005,'Movimentações'!$C$6:$C$3005,$B357,'Movimentações'!$B$6:$B$3005,"Ajuste para mais")-SUMIFS('Movimentações'!$D$6:$D$3005,'Movimentações'!$C$6:$C$3005,$B357,'Movimentações'!$B$6:$B$3005,"Ajuste para menos"))</f>
        <v/>
      </c>
      <c r="K357" s="16">
        <f>IF($B357="","",N(F357)+H357-I357+J357)</f>
        <v/>
      </c>
      <c r="L357" s="17">
        <f>IF($B357="","",IF(N(F357)+H357=0,0,(N(F357)*N(G357)+SUMIFS('Movimentações'!$I$6:$I$3005,'Movimentações'!$C$6:$C$3005,$B357,'Movimentações'!$B$6:$B$3005,"Compra"))/(N(F357)+H357)))</f>
        <v/>
      </c>
      <c r="M357" s="17">
        <f>IF($B357="","",MAX(K357,0)*L357)</f>
        <v/>
      </c>
      <c r="N357" s="17">
        <f>IF(OR($B357="",N(D357)=0),"",D357-L357)</f>
        <v/>
      </c>
      <c r="O357" s="18">
        <f>IF(OR($B357="",N(D357)=0),"",(D357-L357)/D357)</f>
        <v/>
      </c>
      <c r="P357" s="19">
        <f>IF(OR($B357="",N(D357)=0,N(L357)=0),"",D357/L357)</f>
        <v/>
      </c>
      <c r="Q357" s="20">
        <f>IF($B357="","",SUMPRODUCT(MAX(('Movimentações'!$C$6:$C$3005=$B357)*('Movimentações'!$B$6:$B$3005="Venda")*'Movimentações'!$A$6:$A$3005)))</f>
        <v/>
      </c>
      <c r="R357" s="21">
        <f>IF($B357="","",IF(COUNTIF($B$6:$B$505,$B357)&gt;1,"Nome repetido",IF(K357&lt;=0,"Sem estoque",IF(K357&lt;=N(E357),"Repor",IF(TODAY()-MAX(Q357,SUMPRODUCT(MAX(('Movimentações'!$C$6:$C$3005=$B357)*('Movimentações'!$B$6:$B$3005="Compra")*'Movimentações'!$A$6:$A$3005)),'Comece aqui'!$C$6)&gt;60,"Parado","OK")))))</f>
        <v/>
      </c>
      <c r="S357" s="17">
        <f>IF($B357="","",SUMIFS('Movimentações'!$I$6:$I$3005,'Movimentações'!$C$6:$C$3005,$B357,'Movimentações'!$B$6:$B$3005,"Venda")-SUMIFS('Movimentações'!$I$6:$I$3005,'Movimentações'!$C$6:$C$3005,$B357,'Movimentações'!$B$6:$B$3005,"Devolução de venda"))</f>
        <v/>
      </c>
      <c r="T357" s="17">
        <f>IF($B357="","",SUMIFS('Movimentações'!$K$6:$K$3005,'Movimentações'!$C$6:$C$3005,$B357))</f>
        <v/>
      </c>
      <c r="U357" s="21">
        <f>IF(OR($B357="",N(S357)&lt;=0),"",IF(SUMIF($S$6:$S$505,"&gt;"&amp;S357)/SUM($S$6:$S$505)&lt;0.8,"A",IF(SUMIF($S$6:$S$505,"&gt;"&amp;S357)/SUM($S$6:$S$505)&lt;0.95,"B","C")))</f>
        <v/>
      </c>
    </row>
    <row r="358">
      <c r="A358" s="14" t="n"/>
      <c r="B358" s="14" t="n"/>
      <c r="C358" s="14" t="n"/>
      <c r="D358" s="15" t="n"/>
      <c r="E358" s="14" t="n"/>
      <c r="F358" s="14" t="n"/>
      <c r="G358" s="15" t="n"/>
      <c r="H358" s="16">
        <f>IF($B358="","",SUMIFS('Movimentações'!$D$6:$D$3005,'Movimentações'!$C$6:$C$3005,$B358,'Movimentações'!$B$6:$B$3005,"Compra"))</f>
        <v/>
      </c>
      <c r="I358" s="16">
        <f>IF($B358="","",SUMIFS('Movimentações'!$D$6:$D$3005,'Movimentações'!$C$6:$C$3005,$B358,'Movimentações'!$B$6:$B$3005,"Venda")-SUMIFS('Movimentações'!$D$6:$D$3005,'Movimentações'!$C$6:$C$3005,$B358,'Movimentações'!$B$6:$B$3005,"Devolução de venda"))</f>
        <v/>
      </c>
      <c r="J358" s="16">
        <f>IF($B358="","",SUMIFS('Movimentações'!$D$6:$D$3005,'Movimentações'!$C$6:$C$3005,$B358,'Movimentações'!$B$6:$B$3005,"Ajuste para mais")-SUMIFS('Movimentações'!$D$6:$D$3005,'Movimentações'!$C$6:$C$3005,$B358,'Movimentações'!$B$6:$B$3005,"Ajuste para menos"))</f>
        <v/>
      </c>
      <c r="K358" s="16">
        <f>IF($B358="","",N(F358)+H358-I358+J358)</f>
        <v/>
      </c>
      <c r="L358" s="17">
        <f>IF($B358="","",IF(N(F358)+H358=0,0,(N(F358)*N(G358)+SUMIFS('Movimentações'!$I$6:$I$3005,'Movimentações'!$C$6:$C$3005,$B358,'Movimentações'!$B$6:$B$3005,"Compra"))/(N(F358)+H358)))</f>
        <v/>
      </c>
      <c r="M358" s="17">
        <f>IF($B358="","",MAX(K358,0)*L358)</f>
        <v/>
      </c>
      <c r="N358" s="17">
        <f>IF(OR($B358="",N(D358)=0),"",D358-L358)</f>
        <v/>
      </c>
      <c r="O358" s="18">
        <f>IF(OR($B358="",N(D358)=0),"",(D358-L358)/D358)</f>
        <v/>
      </c>
      <c r="P358" s="19">
        <f>IF(OR($B358="",N(D358)=0,N(L358)=0),"",D358/L358)</f>
        <v/>
      </c>
      <c r="Q358" s="20">
        <f>IF($B358="","",SUMPRODUCT(MAX(('Movimentações'!$C$6:$C$3005=$B358)*('Movimentações'!$B$6:$B$3005="Venda")*'Movimentações'!$A$6:$A$3005)))</f>
        <v/>
      </c>
      <c r="R358" s="21">
        <f>IF($B358="","",IF(COUNTIF($B$6:$B$505,$B358)&gt;1,"Nome repetido",IF(K358&lt;=0,"Sem estoque",IF(K358&lt;=N(E358),"Repor",IF(TODAY()-MAX(Q358,SUMPRODUCT(MAX(('Movimentações'!$C$6:$C$3005=$B358)*('Movimentações'!$B$6:$B$3005="Compra")*'Movimentações'!$A$6:$A$3005)),'Comece aqui'!$C$6)&gt;60,"Parado","OK")))))</f>
        <v/>
      </c>
      <c r="S358" s="17">
        <f>IF($B358="","",SUMIFS('Movimentações'!$I$6:$I$3005,'Movimentações'!$C$6:$C$3005,$B358,'Movimentações'!$B$6:$B$3005,"Venda")-SUMIFS('Movimentações'!$I$6:$I$3005,'Movimentações'!$C$6:$C$3005,$B358,'Movimentações'!$B$6:$B$3005,"Devolução de venda"))</f>
        <v/>
      </c>
      <c r="T358" s="17">
        <f>IF($B358="","",SUMIFS('Movimentações'!$K$6:$K$3005,'Movimentações'!$C$6:$C$3005,$B358))</f>
        <v/>
      </c>
      <c r="U358" s="21">
        <f>IF(OR($B358="",N(S358)&lt;=0),"",IF(SUMIF($S$6:$S$505,"&gt;"&amp;S358)/SUM($S$6:$S$505)&lt;0.8,"A",IF(SUMIF($S$6:$S$505,"&gt;"&amp;S358)/SUM($S$6:$S$505)&lt;0.95,"B","C")))</f>
        <v/>
      </c>
    </row>
    <row r="359">
      <c r="A359" s="14" t="n"/>
      <c r="B359" s="14" t="n"/>
      <c r="C359" s="14" t="n"/>
      <c r="D359" s="15" t="n"/>
      <c r="E359" s="14" t="n"/>
      <c r="F359" s="14" t="n"/>
      <c r="G359" s="15" t="n"/>
      <c r="H359" s="16">
        <f>IF($B359="","",SUMIFS('Movimentações'!$D$6:$D$3005,'Movimentações'!$C$6:$C$3005,$B359,'Movimentações'!$B$6:$B$3005,"Compra"))</f>
        <v/>
      </c>
      <c r="I359" s="16">
        <f>IF($B359="","",SUMIFS('Movimentações'!$D$6:$D$3005,'Movimentações'!$C$6:$C$3005,$B359,'Movimentações'!$B$6:$B$3005,"Venda")-SUMIFS('Movimentações'!$D$6:$D$3005,'Movimentações'!$C$6:$C$3005,$B359,'Movimentações'!$B$6:$B$3005,"Devolução de venda"))</f>
        <v/>
      </c>
      <c r="J359" s="16">
        <f>IF($B359="","",SUMIFS('Movimentações'!$D$6:$D$3005,'Movimentações'!$C$6:$C$3005,$B359,'Movimentações'!$B$6:$B$3005,"Ajuste para mais")-SUMIFS('Movimentações'!$D$6:$D$3005,'Movimentações'!$C$6:$C$3005,$B359,'Movimentações'!$B$6:$B$3005,"Ajuste para menos"))</f>
        <v/>
      </c>
      <c r="K359" s="16">
        <f>IF($B359="","",N(F359)+H359-I359+J359)</f>
        <v/>
      </c>
      <c r="L359" s="17">
        <f>IF($B359="","",IF(N(F359)+H359=0,0,(N(F359)*N(G359)+SUMIFS('Movimentações'!$I$6:$I$3005,'Movimentações'!$C$6:$C$3005,$B359,'Movimentações'!$B$6:$B$3005,"Compra"))/(N(F359)+H359)))</f>
        <v/>
      </c>
      <c r="M359" s="17">
        <f>IF($B359="","",MAX(K359,0)*L359)</f>
        <v/>
      </c>
      <c r="N359" s="17">
        <f>IF(OR($B359="",N(D359)=0),"",D359-L359)</f>
        <v/>
      </c>
      <c r="O359" s="18">
        <f>IF(OR($B359="",N(D359)=0),"",(D359-L359)/D359)</f>
        <v/>
      </c>
      <c r="P359" s="19">
        <f>IF(OR($B359="",N(D359)=0,N(L359)=0),"",D359/L359)</f>
        <v/>
      </c>
      <c r="Q359" s="20">
        <f>IF($B359="","",SUMPRODUCT(MAX(('Movimentações'!$C$6:$C$3005=$B359)*('Movimentações'!$B$6:$B$3005="Venda")*'Movimentações'!$A$6:$A$3005)))</f>
        <v/>
      </c>
      <c r="R359" s="21">
        <f>IF($B359="","",IF(COUNTIF($B$6:$B$505,$B359)&gt;1,"Nome repetido",IF(K359&lt;=0,"Sem estoque",IF(K359&lt;=N(E359),"Repor",IF(TODAY()-MAX(Q359,SUMPRODUCT(MAX(('Movimentações'!$C$6:$C$3005=$B359)*('Movimentações'!$B$6:$B$3005="Compra")*'Movimentações'!$A$6:$A$3005)),'Comece aqui'!$C$6)&gt;60,"Parado","OK")))))</f>
        <v/>
      </c>
      <c r="S359" s="17">
        <f>IF($B359="","",SUMIFS('Movimentações'!$I$6:$I$3005,'Movimentações'!$C$6:$C$3005,$B359,'Movimentações'!$B$6:$B$3005,"Venda")-SUMIFS('Movimentações'!$I$6:$I$3005,'Movimentações'!$C$6:$C$3005,$B359,'Movimentações'!$B$6:$B$3005,"Devolução de venda"))</f>
        <v/>
      </c>
      <c r="T359" s="17">
        <f>IF($B359="","",SUMIFS('Movimentações'!$K$6:$K$3005,'Movimentações'!$C$6:$C$3005,$B359))</f>
        <v/>
      </c>
      <c r="U359" s="21">
        <f>IF(OR($B359="",N(S359)&lt;=0),"",IF(SUMIF($S$6:$S$505,"&gt;"&amp;S359)/SUM($S$6:$S$505)&lt;0.8,"A",IF(SUMIF($S$6:$S$505,"&gt;"&amp;S359)/SUM($S$6:$S$505)&lt;0.95,"B","C")))</f>
        <v/>
      </c>
    </row>
    <row r="360">
      <c r="A360" s="14" t="n"/>
      <c r="B360" s="14" t="n"/>
      <c r="C360" s="14" t="n"/>
      <c r="D360" s="15" t="n"/>
      <c r="E360" s="14" t="n"/>
      <c r="F360" s="14" t="n"/>
      <c r="G360" s="15" t="n"/>
      <c r="H360" s="16">
        <f>IF($B360="","",SUMIFS('Movimentações'!$D$6:$D$3005,'Movimentações'!$C$6:$C$3005,$B360,'Movimentações'!$B$6:$B$3005,"Compra"))</f>
        <v/>
      </c>
      <c r="I360" s="16">
        <f>IF($B360="","",SUMIFS('Movimentações'!$D$6:$D$3005,'Movimentações'!$C$6:$C$3005,$B360,'Movimentações'!$B$6:$B$3005,"Venda")-SUMIFS('Movimentações'!$D$6:$D$3005,'Movimentações'!$C$6:$C$3005,$B360,'Movimentações'!$B$6:$B$3005,"Devolução de venda"))</f>
        <v/>
      </c>
      <c r="J360" s="16">
        <f>IF($B360="","",SUMIFS('Movimentações'!$D$6:$D$3005,'Movimentações'!$C$6:$C$3005,$B360,'Movimentações'!$B$6:$B$3005,"Ajuste para mais")-SUMIFS('Movimentações'!$D$6:$D$3005,'Movimentações'!$C$6:$C$3005,$B360,'Movimentações'!$B$6:$B$3005,"Ajuste para menos"))</f>
        <v/>
      </c>
      <c r="K360" s="16">
        <f>IF($B360="","",N(F360)+H360-I360+J360)</f>
        <v/>
      </c>
      <c r="L360" s="17">
        <f>IF($B360="","",IF(N(F360)+H360=0,0,(N(F360)*N(G360)+SUMIFS('Movimentações'!$I$6:$I$3005,'Movimentações'!$C$6:$C$3005,$B360,'Movimentações'!$B$6:$B$3005,"Compra"))/(N(F360)+H360)))</f>
        <v/>
      </c>
      <c r="M360" s="17">
        <f>IF($B360="","",MAX(K360,0)*L360)</f>
        <v/>
      </c>
      <c r="N360" s="17">
        <f>IF(OR($B360="",N(D360)=0),"",D360-L360)</f>
        <v/>
      </c>
      <c r="O360" s="18">
        <f>IF(OR($B360="",N(D360)=0),"",(D360-L360)/D360)</f>
        <v/>
      </c>
      <c r="P360" s="19">
        <f>IF(OR($B360="",N(D360)=0,N(L360)=0),"",D360/L360)</f>
        <v/>
      </c>
      <c r="Q360" s="20">
        <f>IF($B360="","",SUMPRODUCT(MAX(('Movimentações'!$C$6:$C$3005=$B360)*('Movimentações'!$B$6:$B$3005="Venda")*'Movimentações'!$A$6:$A$3005)))</f>
        <v/>
      </c>
      <c r="R360" s="21">
        <f>IF($B360="","",IF(COUNTIF($B$6:$B$505,$B360)&gt;1,"Nome repetido",IF(K360&lt;=0,"Sem estoque",IF(K360&lt;=N(E360),"Repor",IF(TODAY()-MAX(Q360,SUMPRODUCT(MAX(('Movimentações'!$C$6:$C$3005=$B360)*('Movimentações'!$B$6:$B$3005="Compra")*'Movimentações'!$A$6:$A$3005)),'Comece aqui'!$C$6)&gt;60,"Parado","OK")))))</f>
        <v/>
      </c>
      <c r="S360" s="17">
        <f>IF($B360="","",SUMIFS('Movimentações'!$I$6:$I$3005,'Movimentações'!$C$6:$C$3005,$B360,'Movimentações'!$B$6:$B$3005,"Venda")-SUMIFS('Movimentações'!$I$6:$I$3005,'Movimentações'!$C$6:$C$3005,$B360,'Movimentações'!$B$6:$B$3005,"Devolução de venda"))</f>
        <v/>
      </c>
      <c r="T360" s="17">
        <f>IF($B360="","",SUMIFS('Movimentações'!$K$6:$K$3005,'Movimentações'!$C$6:$C$3005,$B360))</f>
        <v/>
      </c>
      <c r="U360" s="21">
        <f>IF(OR($B360="",N(S360)&lt;=0),"",IF(SUMIF($S$6:$S$505,"&gt;"&amp;S360)/SUM($S$6:$S$505)&lt;0.8,"A",IF(SUMIF($S$6:$S$505,"&gt;"&amp;S360)/SUM($S$6:$S$505)&lt;0.95,"B","C")))</f>
        <v/>
      </c>
    </row>
    <row r="361">
      <c r="A361" s="14" t="n"/>
      <c r="B361" s="14" t="n"/>
      <c r="C361" s="14" t="n"/>
      <c r="D361" s="15" t="n"/>
      <c r="E361" s="14" t="n"/>
      <c r="F361" s="14" t="n"/>
      <c r="G361" s="15" t="n"/>
      <c r="H361" s="16">
        <f>IF($B361="","",SUMIFS('Movimentações'!$D$6:$D$3005,'Movimentações'!$C$6:$C$3005,$B361,'Movimentações'!$B$6:$B$3005,"Compra"))</f>
        <v/>
      </c>
      <c r="I361" s="16">
        <f>IF($B361="","",SUMIFS('Movimentações'!$D$6:$D$3005,'Movimentações'!$C$6:$C$3005,$B361,'Movimentações'!$B$6:$B$3005,"Venda")-SUMIFS('Movimentações'!$D$6:$D$3005,'Movimentações'!$C$6:$C$3005,$B361,'Movimentações'!$B$6:$B$3005,"Devolução de venda"))</f>
        <v/>
      </c>
      <c r="J361" s="16">
        <f>IF($B361="","",SUMIFS('Movimentações'!$D$6:$D$3005,'Movimentações'!$C$6:$C$3005,$B361,'Movimentações'!$B$6:$B$3005,"Ajuste para mais")-SUMIFS('Movimentações'!$D$6:$D$3005,'Movimentações'!$C$6:$C$3005,$B361,'Movimentações'!$B$6:$B$3005,"Ajuste para menos"))</f>
        <v/>
      </c>
      <c r="K361" s="16">
        <f>IF($B361="","",N(F361)+H361-I361+J361)</f>
        <v/>
      </c>
      <c r="L361" s="17">
        <f>IF($B361="","",IF(N(F361)+H361=0,0,(N(F361)*N(G361)+SUMIFS('Movimentações'!$I$6:$I$3005,'Movimentações'!$C$6:$C$3005,$B361,'Movimentações'!$B$6:$B$3005,"Compra"))/(N(F361)+H361)))</f>
        <v/>
      </c>
      <c r="M361" s="17">
        <f>IF($B361="","",MAX(K361,0)*L361)</f>
        <v/>
      </c>
      <c r="N361" s="17">
        <f>IF(OR($B361="",N(D361)=0),"",D361-L361)</f>
        <v/>
      </c>
      <c r="O361" s="18">
        <f>IF(OR($B361="",N(D361)=0),"",(D361-L361)/D361)</f>
        <v/>
      </c>
      <c r="P361" s="19">
        <f>IF(OR($B361="",N(D361)=0,N(L361)=0),"",D361/L361)</f>
        <v/>
      </c>
      <c r="Q361" s="20">
        <f>IF($B361="","",SUMPRODUCT(MAX(('Movimentações'!$C$6:$C$3005=$B361)*('Movimentações'!$B$6:$B$3005="Venda")*'Movimentações'!$A$6:$A$3005)))</f>
        <v/>
      </c>
      <c r="R361" s="21">
        <f>IF($B361="","",IF(COUNTIF($B$6:$B$505,$B361)&gt;1,"Nome repetido",IF(K361&lt;=0,"Sem estoque",IF(K361&lt;=N(E361),"Repor",IF(TODAY()-MAX(Q361,SUMPRODUCT(MAX(('Movimentações'!$C$6:$C$3005=$B361)*('Movimentações'!$B$6:$B$3005="Compra")*'Movimentações'!$A$6:$A$3005)),'Comece aqui'!$C$6)&gt;60,"Parado","OK")))))</f>
        <v/>
      </c>
      <c r="S361" s="17">
        <f>IF($B361="","",SUMIFS('Movimentações'!$I$6:$I$3005,'Movimentações'!$C$6:$C$3005,$B361,'Movimentações'!$B$6:$B$3005,"Venda")-SUMIFS('Movimentações'!$I$6:$I$3005,'Movimentações'!$C$6:$C$3005,$B361,'Movimentações'!$B$6:$B$3005,"Devolução de venda"))</f>
        <v/>
      </c>
      <c r="T361" s="17">
        <f>IF($B361="","",SUMIFS('Movimentações'!$K$6:$K$3005,'Movimentações'!$C$6:$C$3005,$B361))</f>
        <v/>
      </c>
      <c r="U361" s="21">
        <f>IF(OR($B361="",N(S361)&lt;=0),"",IF(SUMIF($S$6:$S$505,"&gt;"&amp;S361)/SUM($S$6:$S$505)&lt;0.8,"A",IF(SUMIF($S$6:$S$505,"&gt;"&amp;S361)/SUM($S$6:$S$505)&lt;0.95,"B","C")))</f>
        <v/>
      </c>
    </row>
    <row r="362">
      <c r="A362" s="14" t="n"/>
      <c r="B362" s="14" t="n"/>
      <c r="C362" s="14" t="n"/>
      <c r="D362" s="15" t="n"/>
      <c r="E362" s="14" t="n"/>
      <c r="F362" s="14" t="n"/>
      <c r="G362" s="15" t="n"/>
      <c r="H362" s="16">
        <f>IF($B362="","",SUMIFS('Movimentações'!$D$6:$D$3005,'Movimentações'!$C$6:$C$3005,$B362,'Movimentações'!$B$6:$B$3005,"Compra"))</f>
        <v/>
      </c>
      <c r="I362" s="16">
        <f>IF($B362="","",SUMIFS('Movimentações'!$D$6:$D$3005,'Movimentações'!$C$6:$C$3005,$B362,'Movimentações'!$B$6:$B$3005,"Venda")-SUMIFS('Movimentações'!$D$6:$D$3005,'Movimentações'!$C$6:$C$3005,$B362,'Movimentações'!$B$6:$B$3005,"Devolução de venda"))</f>
        <v/>
      </c>
      <c r="J362" s="16">
        <f>IF($B362="","",SUMIFS('Movimentações'!$D$6:$D$3005,'Movimentações'!$C$6:$C$3005,$B362,'Movimentações'!$B$6:$B$3005,"Ajuste para mais")-SUMIFS('Movimentações'!$D$6:$D$3005,'Movimentações'!$C$6:$C$3005,$B362,'Movimentações'!$B$6:$B$3005,"Ajuste para menos"))</f>
        <v/>
      </c>
      <c r="K362" s="16">
        <f>IF($B362="","",N(F362)+H362-I362+J362)</f>
        <v/>
      </c>
      <c r="L362" s="17">
        <f>IF($B362="","",IF(N(F362)+H362=0,0,(N(F362)*N(G362)+SUMIFS('Movimentações'!$I$6:$I$3005,'Movimentações'!$C$6:$C$3005,$B362,'Movimentações'!$B$6:$B$3005,"Compra"))/(N(F362)+H362)))</f>
        <v/>
      </c>
      <c r="M362" s="17">
        <f>IF($B362="","",MAX(K362,0)*L362)</f>
        <v/>
      </c>
      <c r="N362" s="17">
        <f>IF(OR($B362="",N(D362)=0),"",D362-L362)</f>
        <v/>
      </c>
      <c r="O362" s="18">
        <f>IF(OR($B362="",N(D362)=0),"",(D362-L362)/D362)</f>
        <v/>
      </c>
      <c r="P362" s="19">
        <f>IF(OR($B362="",N(D362)=0,N(L362)=0),"",D362/L362)</f>
        <v/>
      </c>
      <c r="Q362" s="20">
        <f>IF($B362="","",SUMPRODUCT(MAX(('Movimentações'!$C$6:$C$3005=$B362)*('Movimentações'!$B$6:$B$3005="Venda")*'Movimentações'!$A$6:$A$3005)))</f>
        <v/>
      </c>
      <c r="R362" s="21">
        <f>IF($B362="","",IF(COUNTIF($B$6:$B$505,$B362)&gt;1,"Nome repetido",IF(K362&lt;=0,"Sem estoque",IF(K362&lt;=N(E362),"Repor",IF(TODAY()-MAX(Q362,SUMPRODUCT(MAX(('Movimentações'!$C$6:$C$3005=$B362)*('Movimentações'!$B$6:$B$3005="Compra")*'Movimentações'!$A$6:$A$3005)),'Comece aqui'!$C$6)&gt;60,"Parado","OK")))))</f>
        <v/>
      </c>
      <c r="S362" s="17">
        <f>IF($B362="","",SUMIFS('Movimentações'!$I$6:$I$3005,'Movimentações'!$C$6:$C$3005,$B362,'Movimentações'!$B$6:$B$3005,"Venda")-SUMIFS('Movimentações'!$I$6:$I$3005,'Movimentações'!$C$6:$C$3005,$B362,'Movimentações'!$B$6:$B$3005,"Devolução de venda"))</f>
        <v/>
      </c>
      <c r="T362" s="17">
        <f>IF($B362="","",SUMIFS('Movimentações'!$K$6:$K$3005,'Movimentações'!$C$6:$C$3005,$B362))</f>
        <v/>
      </c>
      <c r="U362" s="21">
        <f>IF(OR($B362="",N(S362)&lt;=0),"",IF(SUMIF($S$6:$S$505,"&gt;"&amp;S362)/SUM($S$6:$S$505)&lt;0.8,"A",IF(SUMIF($S$6:$S$505,"&gt;"&amp;S362)/SUM($S$6:$S$505)&lt;0.95,"B","C")))</f>
        <v/>
      </c>
    </row>
    <row r="363">
      <c r="A363" s="14" t="n"/>
      <c r="B363" s="14" t="n"/>
      <c r="C363" s="14" t="n"/>
      <c r="D363" s="15" t="n"/>
      <c r="E363" s="14" t="n"/>
      <c r="F363" s="14" t="n"/>
      <c r="G363" s="15" t="n"/>
      <c r="H363" s="16">
        <f>IF($B363="","",SUMIFS('Movimentações'!$D$6:$D$3005,'Movimentações'!$C$6:$C$3005,$B363,'Movimentações'!$B$6:$B$3005,"Compra"))</f>
        <v/>
      </c>
      <c r="I363" s="16">
        <f>IF($B363="","",SUMIFS('Movimentações'!$D$6:$D$3005,'Movimentações'!$C$6:$C$3005,$B363,'Movimentações'!$B$6:$B$3005,"Venda")-SUMIFS('Movimentações'!$D$6:$D$3005,'Movimentações'!$C$6:$C$3005,$B363,'Movimentações'!$B$6:$B$3005,"Devolução de venda"))</f>
        <v/>
      </c>
      <c r="J363" s="16">
        <f>IF($B363="","",SUMIFS('Movimentações'!$D$6:$D$3005,'Movimentações'!$C$6:$C$3005,$B363,'Movimentações'!$B$6:$B$3005,"Ajuste para mais")-SUMIFS('Movimentações'!$D$6:$D$3005,'Movimentações'!$C$6:$C$3005,$B363,'Movimentações'!$B$6:$B$3005,"Ajuste para menos"))</f>
        <v/>
      </c>
      <c r="K363" s="16">
        <f>IF($B363="","",N(F363)+H363-I363+J363)</f>
        <v/>
      </c>
      <c r="L363" s="17">
        <f>IF($B363="","",IF(N(F363)+H363=0,0,(N(F363)*N(G363)+SUMIFS('Movimentações'!$I$6:$I$3005,'Movimentações'!$C$6:$C$3005,$B363,'Movimentações'!$B$6:$B$3005,"Compra"))/(N(F363)+H363)))</f>
        <v/>
      </c>
      <c r="M363" s="17">
        <f>IF($B363="","",MAX(K363,0)*L363)</f>
        <v/>
      </c>
      <c r="N363" s="17">
        <f>IF(OR($B363="",N(D363)=0),"",D363-L363)</f>
        <v/>
      </c>
      <c r="O363" s="18">
        <f>IF(OR($B363="",N(D363)=0),"",(D363-L363)/D363)</f>
        <v/>
      </c>
      <c r="P363" s="19">
        <f>IF(OR($B363="",N(D363)=0,N(L363)=0),"",D363/L363)</f>
        <v/>
      </c>
      <c r="Q363" s="20">
        <f>IF($B363="","",SUMPRODUCT(MAX(('Movimentações'!$C$6:$C$3005=$B363)*('Movimentações'!$B$6:$B$3005="Venda")*'Movimentações'!$A$6:$A$3005)))</f>
        <v/>
      </c>
      <c r="R363" s="21">
        <f>IF($B363="","",IF(COUNTIF($B$6:$B$505,$B363)&gt;1,"Nome repetido",IF(K363&lt;=0,"Sem estoque",IF(K363&lt;=N(E363),"Repor",IF(TODAY()-MAX(Q363,SUMPRODUCT(MAX(('Movimentações'!$C$6:$C$3005=$B363)*('Movimentações'!$B$6:$B$3005="Compra")*'Movimentações'!$A$6:$A$3005)),'Comece aqui'!$C$6)&gt;60,"Parado","OK")))))</f>
        <v/>
      </c>
      <c r="S363" s="17">
        <f>IF($B363="","",SUMIFS('Movimentações'!$I$6:$I$3005,'Movimentações'!$C$6:$C$3005,$B363,'Movimentações'!$B$6:$B$3005,"Venda")-SUMIFS('Movimentações'!$I$6:$I$3005,'Movimentações'!$C$6:$C$3005,$B363,'Movimentações'!$B$6:$B$3005,"Devolução de venda"))</f>
        <v/>
      </c>
      <c r="T363" s="17">
        <f>IF($B363="","",SUMIFS('Movimentações'!$K$6:$K$3005,'Movimentações'!$C$6:$C$3005,$B363))</f>
        <v/>
      </c>
      <c r="U363" s="21">
        <f>IF(OR($B363="",N(S363)&lt;=0),"",IF(SUMIF($S$6:$S$505,"&gt;"&amp;S363)/SUM($S$6:$S$505)&lt;0.8,"A",IF(SUMIF($S$6:$S$505,"&gt;"&amp;S363)/SUM($S$6:$S$505)&lt;0.95,"B","C")))</f>
        <v/>
      </c>
    </row>
    <row r="364">
      <c r="A364" s="14" t="n"/>
      <c r="B364" s="14" t="n"/>
      <c r="C364" s="14" t="n"/>
      <c r="D364" s="15" t="n"/>
      <c r="E364" s="14" t="n"/>
      <c r="F364" s="14" t="n"/>
      <c r="G364" s="15" t="n"/>
      <c r="H364" s="16">
        <f>IF($B364="","",SUMIFS('Movimentações'!$D$6:$D$3005,'Movimentações'!$C$6:$C$3005,$B364,'Movimentações'!$B$6:$B$3005,"Compra"))</f>
        <v/>
      </c>
      <c r="I364" s="16">
        <f>IF($B364="","",SUMIFS('Movimentações'!$D$6:$D$3005,'Movimentações'!$C$6:$C$3005,$B364,'Movimentações'!$B$6:$B$3005,"Venda")-SUMIFS('Movimentações'!$D$6:$D$3005,'Movimentações'!$C$6:$C$3005,$B364,'Movimentações'!$B$6:$B$3005,"Devolução de venda"))</f>
        <v/>
      </c>
      <c r="J364" s="16">
        <f>IF($B364="","",SUMIFS('Movimentações'!$D$6:$D$3005,'Movimentações'!$C$6:$C$3005,$B364,'Movimentações'!$B$6:$B$3005,"Ajuste para mais")-SUMIFS('Movimentações'!$D$6:$D$3005,'Movimentações'!$C$6:$C$3005,$B364,'Movimentações'!$B$6:$B$3005,"Ajuste para menos"))</f>
        <v/>
      </c>
      <c r="K364" s="16">
        <f>IF($B364="","",N(F364)+H364-I364+J364)</f>
        <v/>
      </c>
      <c r="L364" s="17">
        <f>IF($B364="","",IF(N(F364)+H364=0,0,(N(F364)*N(G364)+SUMIFS('Movimentações'!$I$6:$I$3005,'Movimentações'!$C$6:$C$3005,$B364,'Movimentações'!$B$6:$B$3005,"Compra"))/(N(F364)+H364)))</f>
        <v/>
      </c>
      <c r="M364" s="17">
        <f>IF($B364="","",MAX(K364,0)*L364)</f>
        <v/>
      </c>
      <c r="N364" s="17">
        <f>IF(OR($B364="",N(D364)=0),"",D364-L364)</f>
        <v/>
      </c>
      <c r="O364" s="18">
        <f>IF(OR($B364="",N(D364)=0),"",(D364-L364)/D364)</f>
        <v/>
      </c>
      <c r="P364" s="19">
        <f>IF(OR($B364="",N(D364)=0,N(L364)=0),"",D364/L364)</f>
        <v/>
      </c>
      <c r="Q364" s="20">
        <f>IF($B364="","",SUMPRODUCT(MAX(('Movimentações'!$C$6:$C$3005=$B364)*('Movimentações'!$B$6:$B$3005="Venda")*'Movimentações'!$A$6:$A$3005)))</f>
        <v/>
      </c>
      <c r="R364" s="21">
        <f>IF($B364="","",IF(COUNTIF($B$6:$B$505,$B364)&gt;1,"Nome repetido",IF(K364&lt;=0,"Sem estoque",IF(K364&lt;=N(E364),"Repor",IF(TODAY()-MAX(Q364,SUMPRODUCT(MAX(('Movimentações'!$C$6:$C$3005=$B364)*('Movimentações'!$B$6:$B$3005="Compra")*'Movimentações'!$A$6:$A$3005)),'Comece aqui'!$C$6)&gt;60,"Parado","OK")))))</f>
        <v/>
      </c>
      <c r="S364" s="17">
        <f>IF($B364="","",SUMIFS('Movimentações'!$I$6:$I$3005,'Movimentações'!$C$6:$C$3005,$B364,'Movimentações'!$B$6:$B$3005,"Venda")-SUMIFS('Movimentações'!$I$6:$I$3005,'Movimentações'!$C$6:$C$3005,$B364,'Movimentações'!$B$6:$B$3005,"Devolução de venda"))</f>
        <v/>
      </c>
      <c r="T364" s="17">
        <f>IF($B364="","",SUMIFS('Movimentações'!$K$6:$K$3005,'Movimentações'!$C$6:$C$3005,$B364))</f>
        <v/>
      </c>
      <c r="U364" s="21">
        <f>IF(OR($B364="",N(S364)&lt;=0),"",IF(SUMIF($S$6:$S$505,"&gt;"&amp;S364)/SUM($S$6:$S$505)&lt;0.8,"A",IF(SUMIF($S$6:$S$505,"&gt;"&amp;S364)/SUM($S$6:$S$505)&lt;0.95,"B","C")))</f>
        <v/>
      </c>
    </row>
    <row r="365">
      <c r="A365" s="14" t="n"/>
      <c r="B365" s="14" t="n"/>
      <c r="C365" s="14" t="n"/>
      <c r="D365" s="15" t="n"/>
      <c r="E365" s="14" t="n"/>
      <c r="F365" s="14" t="n"/>
      <c r="G365" s="15" t="n"/>
      <c r="H365" s="16">
        <f>IF($B365="","",SUMIFS('Movimentações'!$D$6:$D$3005,'Movimentações'!$C$6:$C$3005,$B365,'Movimentações'!$B$6:$B$3005,"Compra"))</f>
        <v/>
      </c>
      <c r="I365" s="16">
        <f>IF($B365="","",SUMIFS('Movimentações'!$D$6:$D$3005,'Movimentações'!$C$6:$C$3005,$B365,'Movimentações'!$B$6:$B$3005,"Venda")-SUMIFS('Movimentações'!$D$6:$D$3005,'Movimentações'!$C$6:$C$3005,$B365,'Movimentações'!$B$6:$B$3005,"Devolução de venda"))</f>
        <v/>
      </c>
      <c r="J365" s="16">
        <f>IF($B365="","",SUMIFS('Movimentações'!$D$6:$D$3005,'Movimentações'!$C$6:$C$3005,$B365,'Movimentações'!$B$6:$B$3005,"Ajuste para mais")-SUMIFS('Movimentações'!$D$6:$D$3005,'Movimentações'!$C$6:$C$3005,$B365,'Movimentações'!$B$6:$B$3005,"Ajuste para menos"))</f>
        <v/>
      </c>
      <c r="K365" s="16">
        <f>IF($B365="","",N(F365)+H365-I365+J365)</f>
        <v/>
      </c>
      <c r="L365" s="17">
        <f>IF($B365="","",IF(N(F365)+H365=0,0,(N(F365)*N(G365)+SUMIFS('Movimentações'!$I$6:$I$3005,'Movimentações'!$C$6:$C$3005,$B365,'Movimentações'!$B$6:$B$3005,"Compra"))/(N(F365)+H365)))</f>
        <v/>
      </c>
      <c r="M365" s="17">
        <f>IF($B365="","",MAX(K365,0)*L365)</f>
        <v/>
      </c>
      <c r="N365" s="17">
        <f>IF(OR($B365="",N(D365)=0),"",D365-L365)</f>
        <v/>
      </c>
      <c r="O365" s="18">
        <f>IF(OR($B365="",N(D365)=0),"",(D365-L365)/D365)</f>
        <v/>
      </c>
      <c r="P365" s="19">
        <f>IF(OR($B365="",N(D365)=0,N(L365)=0),"",D365/L365)</f>
        <v/>
      </c>
      <c r="Q365" s="20">
        <f>IF($B365="","",SUMPRODUCT(MAX(('Movimentações'!$C$6:$C$3005=$B365)*('Movimentações'!$B$6:$B$3005="Venda")*'Movimentações'!$A$6:$A$3005)))</f>
        <v/>
      </c>
      <c r="R365" s="21">
        <f>IF($B365="","",IF(COUNTIF($B$6:$B$505,$B365)&gt;1,"Nome repetido",IF(K365&lt;=0,"Sem estoque",IF(K365&lt;=N(E365),"Repor",IF(TODAY()-MAX(Q365,SUMPRODUCT(MAX(('Movimentações'!$C$6:$C$3005=$B365)*('Movimentações'!$B$6:$B$3005="Compra")*'Movimentações'!$A$6:$A$3005)),'Comece aqui'!$C$6)&gt;60,"Parado","OK")))))</f>
        <v/>
      </c>
      <c r="S365" s="17">
        <f>IF($B365="","",SUMIFS('Movimentações'!$I$6:$I$3005,'Movimentações'!$C$6:$C$3005,$B365,'Movimentações'!$B$6:$B$3005,"Venda")-SUMIFS('Movimentações'!$I$6:$I$3005,'Movimentações'!$C$6:$C$3005,$B365,'Movimentações'!$B$6:$B$3005,"Devolução de venda"))</f>
        <v/>
      </c>
      <c r="T365" s="17">
        <f>IF($B365="","",SUMIFS('Movimentações'!$K$6:$K$3005,'Movimentações'!$C$6:$C$3005,$B365))</f>
        <v/>
      </c>
      <c r="U365" s="21">
        <f>IF(OR($B365="",N(S365)&lt;=0),"",IF(SUMIF($S$6:$S$505,"&gt;"&amp;S365)/SUM($S$6:$S$505)&lt;0.8,"A",IF(SUMIF($S$6:$S$505,"&gt;"&amp;S365)/SUM($S$6:$S$505)&lt;0.95,"B","C")))</f>
        <v/>
      </c>
    </row>
    <row r="366">
      <c r="A366" s="14" t="n"/>
      <c r="B366" s="14" t="n"/>
      <c r="C366" s="14" t="n"/>
      <c r="D366" s="15" t="n"/>
      <c r="E366" s="14" t="n"/>
      <c r="F366" s="14" t="n"/>
      <c r="G366" s="15" t="n"/>
      <c r="H366" s="16">
        <f>IF($B366="","",SUMIFS('Movimentações'!$D$6:$D$3005,'Movimentações'!$C$6:$C$3005,$B366,'Movimentações'!$B$6:$B$3005,"Compra"))</f>
        <v/>
      </c>
      <c r="I366" s="16">
        <f>IF($B366="","",SUMIFS('Movimentações'!$D$6:$D$3005,'Movimentações'!$C$6:$C$3005,$B366,'Movimentações'!$B$6:$B$3005,"Venda")-SUMIFS('Movimentações'!$D$6:$D$3005,'Movimentações'!$C$6:$C$3005,$B366,'Movimentações'!$B$6:$B$3005,"Devolução de venda"))</f>
        <v/>
      </c>
      <c r="J366" s="16">
        <f>IF($B366="","",SUMIFS('Movimentações'!$D$6:$D$3005,'Movimentações'!$C$6:$C$3005,$B366,'Movimentações'!$B$6:$B$3005,"Ajuste para mais")-SUMIFS('Movimentações'!$D$6:$D$3005,'Movimentações'!$C$6:$C$3005,$B366,'Movimentações'!$B$6:$B$3005,"Ajuste para menos"))</f>
        <v/>
      </c>
      <c r="K366" s="16">
        <f>IF($B366="","",N(F366)+H366-I366+J366)</f>
        <v/>
      </c>
      <c r="L366" s="17">
        <f>IF($B366="","",IF(N(F366)+H366=0,0,(N(F366)*N(G366)+SUMIFS('Movimentações'!$I$6:$I$3005,'Movimentações'!$C$6:$C$3005,$B366,'Movimentações'!$B$6:$B$3005,"Compra"))/(N(F366)+H366)))</f>
        <v/>
      </c>
      <c r="M366" s="17">
        <f>IF($B366="","",MAX(K366,0)*L366)</f>
        <v/>
      </c>
      <c r="N366" s="17">
        <f>IF(OR($B366="",N(D366)=0),"",D366-L366)</f>
        <v/>
      </c>
      <c r="O366" s="18">
        <f>IF(OR($B366="",N(D366)=0),"",(D366-L366)/D366)</f>
        <v/>
      </c>
      <c r="P366" s="19">
        <f>IF(OR($B366="",N(D366)=0,N(L366)=0),"",D366/L366)</f>
        <v/>
      </c>
      <c r="Q366" s="20">
        <f>IF($B366="","",SUMPRODUCT(MAX(('Movimentações'!$C$6:$C$3005=$B366)*('Movimentações'!$B$6:$B$3005="Venda")*'Movimentações'!$A$6:$A$3005)))</f>
        <v/>
      </c>
      <c r="R366" s="21">
        <f>IF($B366="","",IF(COUNTIF($B$6:$B$505,$B366)&gt;1,"Nome repetido",IF(K366&lt;=0,"Sem estoque",IF(K366&lt;=N(E366),"Repor",IF(TODAY()-MAX(Q366,SUMPRODUCT(MAX(('Movimentações'!$C$6:$C$3005=$B366)*('Movimentações'!$B$6:$B$3005="Compra")*'Movimentações'!$A$6:$A$3005)),'Comece aqui'!$C$6)&gt;60,"Parado","OK")))))</f>
        <v/>
      </c>
      <c r="S366" s="17">
        <f>IF($B366="","",SUMIFS('Movimentações'!$I$6:$I$3005,'Movimentações'!$C$6:$C$3005,$B366,'Movimentações'!$B$6:$B$3005,"Venda")-SUMIFS('Movimentações'!$I$6:$I$3005,'Movimentações'!$C$6:$C$3005,$B366,'Movimentações'!$B$6:$B$3005,"Devolução de venda"))</f>
        <v/>
      </c>
      <c r="T366" s="17">
        <f>IF($B366="","",SUMIFS('Movimentações'!$K$6:$K$3005,'Movimentações'!$C$6:$C$3005,$B366))</f>
        <v/>
      </c>
      <c r="U366" s="21">
        <f>IF(OR($B366="",N(S366)&lt;=0),"",IF(SUMIF($S$6:$S$505,"&gt;"&amp;S366)/SUM($S$6:$S$505)&lt;0.8,"A",IF(SUMIF($S$6:$S$505,"&gt;"&amp;S366)/SUM($S$6:$S$505)&lt;0.95,"B","C")))</f>
        <v/>
      </c>
    </row>
    <row r="367">
      <c r="A367" s="14" t="n"/>
      <c r="B367" s="14" t="n"/>
      <c r="C367" s="14" t="n"/>
      <c r="D367" s="15" t="n"/>
      <c r="E367" s="14" t="n"/>
      <c r="F367" s="14" t="n"/>
      <c r="G367" s="15" t="n"/>
      <c r="H367" s="16">
        <f>IF($B367="","",SUMIFS('Movimentações'!$D$6:$D$3005,'Movimentações'!$C$6:$C$3005,$B367,'Movimentações'!$B$6:$B$3005,"Compra"))</f>
        <v/>
      </c>
      <c r="I367" s="16">
        <f>IF($B367="","",SUMIFS('Movimentações'!$D$6:$D$3005,'Movimentações'!$C$6:$C$3005,$B367,'Movimentações'!$B$6:$B$3005,"Venda")-SUMIFS('Movimentações'!$D$6:$D$3005,'Movimentações'!$C$6:$C$3005,$B367,'Movimentações'!$B$6:$B$3005,"Devolução de venda"))</f>
        <v/>
      </c>
      <c r="J367" s="16">
        <f>IF($B367="","",SUMIFS('Movimentações'!$D$6:$D$3005,'Movimentações'!$C$6:$C$3005,$B367,'Movimentações'!$B$6:$B$3005,"Ajuste para mais")-SUMIFS('Movimentações'!$D$6:$D$3005,'Movimentações'!$C$6:$C$3005,$B367,'Movimentações'!$B$6:$B$3005,"Ajuste para menos"))</f>
        <v/>
      </c>
      <c r="K367" s="16">
        <f>IF($B367="","",N(F367)+H367-I367+J367)</f>
        <v/>
      </c>
      <c r="L367" s="17">
        <f>IF($B367="","",IF(N(F367)+H367=0,0,(N(F367)*N(G367)+SUMIFS('Movimentações'!$I$6:$I$3005,'Movimentações'!$C$6:$C$3005,$B367,'Movimentações'!$B$6:$B$3005,"Compra"))/(N(F367)+H367)))</f>
        <v/>
      </c>
      <c r="M367" s="17">
        <f>IF($B367="","",MAX(K367,0)*L367)</f>
        <v/>
      </c>
      <c r="N367" s="17">
        <f>IF(OR($B367="",N(D367)=0),"",D367-L367)</f>
        <v/>
      </c>
      <c r="O367" s="18">
        <f>IF(OR($B367="",N(D367)=0),"",(D367-L367)/D367)</f>
        <v/>
      </c>
      <c r="P367" s="19">
        <f>IF(OR($B367="",N(D367)=0,N(L367)=0),"",D367/L367)</f>
        <v/>
      </c>
      <c r="Q367" s="20">
        <f>IF($B367="","",SUMPRODUCT(MAX(('Movimentações'!$C$6:$C$3005=$B367)*('Movimentações'!$B$6:$B$3005="Venda")*'Movimentações'!$A$6:$A$3005)))</f>
        <v/>
      </c>
      <c r="R367" s="21">
        <f>IF($B367="","",IF(COUNTIF($B$6:$B$505,$B367)&gt;1,"Nome repetido",IF(K367&lt;=0,"Sem estoque",IF(K367&lt;=N(E367),"Repor",IF(TODAY()-MAX(Q367,SUMPRODUCT(MAX(('Movimentações'!$C$6:$C$3005=$B367)*('Movimentações'!$B$6:$B$3005="Compra")*'Movimentações'!$A$6:$A$3005)),'Comece aqui'!$C$6)&gt;60,"Parado","OK")))))</f>
        <v/>
      </c>
      <c r="S367" s="17">
        <f>IF($B367="","",SUMIFS('Movimentações'!$I$6:$I$3005,'Movimentações'!$C$6:$C$3005,$B367,'Movimentações'!$B$6:$B$3005,"Venda")-SUMIFS('Movimentações'!$I$6:$I$3005,'Movimentações'!$C$6:$C$3005,$B367,'Movimentações'!$B$6:$B$3005,"Devolução de venda"))</f>
        <v/>
      </c>
      <c r="T367" s="17">
        <f>IF($B367="","",SUMIFS('Movimentações'!$K$6:$K$3005,'Movimentações'!$C$6:$C$3005,$B367))</f>
        <v/>
      </c>
      <c r="U367" s="21">
        <f>IF(OR($B367="",N(S367)&lt;=0),"",IF(SUMIF($S$6:$S$505,"&gt;"&amp;S367)/SUM($S$6:$S$505)&lt;0.8,"A",IF(SUMIF($S$6:$S$505,"&gt;"&amp;S367)/SUM($S$6:$S$505)&lt;0.95,"B","C")))</f>
        <v/>
      </c>
    </row>
    <row r="368">
      <c r="A368" s="14" t="n"/>
      <c r="B368" s="14" t="n"/>
      <c r="C368" s="14" t="n"/>
      <c r="D368" s="15" t="n"/>
      <c r="E368" s="14" t="n"/>
      <c r="F368" s="14" t="n"/>
      <c r="G368" s="15" t="n"/>
      <c r="H368" s="16">
        <f>IF($B368="","",SUMIFS('Movimentações'!$D$6:$D$3005,'Movimentações'!$C$6:$C$3005,$B368,'Movimentações'!$B$6:$B$3005,"Compra"))</f>
        <v/>
      </c>
      <c r="I368" s="16">
        <f>IF($B368="","",SUMIFS('Movimentações'!$D$6:$D$3005,'Movimentações'!$C$6:$C$3005,$B368,'Movimentações'!$B$6:$B$3005,"Venda")-SUMIFS('Movimentações'!$D$6:$D$3005,'Movimentações'!$C$6:$C$3005,$B368,'Movimentações'!$B$6:$B$3005,"Devolução de venda"))</f>
        <v/>
      </c>
      <c r="J368" s="16">
        <f>IF($B368="","",SUMIFS('Movimentações'!$D$6:$D$3005,'Movimentações'!$C$6:$C$3005,$B368,'Movimentações'!$B$6:$B$3005,"Ajuste para mais")-SUMIFS('Movimentações'!$D$6:$D$3005,'Movimentações'!$C$6:$C$3005,$B368,'Movimentações'!$B$6:$B$3005,"Ajuste para menos"))</f>
        <v/>
      </c>
      <c r="K368" s="16">
        <f>IF($B368="","",N(F368)+H368-I368+J368)</f>
        <v/>
      </c>
      <c r="L368" s="17">
        <f>IF($B368="","",IF(N(F368)+H368=0,0,(N(F368)*N(G368)+SUMIFS('Movimentações'!$I$6:$I$3005,'Movimentações'!$C$6:$C$3005,$B368,'Movimentações'!$B$6:$B$3005,"Compra"))/(N(F368)+H368)))</f>
        <v/>
      </c>
      <c r="M368" s="17">
        <f>IF($B368="","",MAX(K368,0)*L368)</f>
        <v/>
      </c>
      <c r="N368" s="17">
        <f>IF(OR($B368="",N(D368)=0),"",D368-L368)</f>
        <v/>
      </c>
      <c r="O368" s="18">
        <f>IF(OR($B368="",N(D368)=0),"",(D368-L368)/D368)</f>
        <v/>
      </c>
      <c r="P368" s="19">
        <f>IF(OR($B368="",N(D368)=0,N(L368)=0),"",D368/L368)</f>
        <v/>
      </c>
      <c r="Q368" s="20">
        <f>IF($B368="","",SUMPRODUCT(MAX(('Movimentações'!$C$6:$C$3005=$B368)*('Movimentações'!$B$6:$B$3005="Venda")*'Movimentações'!$A$6:$A$3005)))</f>
        <v/>
      </c>
      <c r="R368" s="21">
        <f>IF($B368="","",IF(COUNTIF($B$6:$B$505,$B368)&gt;1,"Nome repetido",IF(K368&lt;=0,"Sem estoque",IF(K368&lt;=N(E368),"Repor",IF(TODAY()-MAX(Q368,SUMPRODUCT(MAX(('Movimentações'!$C$6:$C$3005=$B368)*('Movimentações'!$B$6:$B$3005="Compra")*'Movimentações'!$A$6:$A$3005)),'Comece aqui'!$C$6)&gt;60,"Parado","OK")))))</f>
        <v/>
      </c>
      <c r="S368" s="17">
        <f>IF($B368="","",SUMIFS('Movimentações'!$I$6:$I$3005,'Movimentações'!$C$6:$C$3005,$B368,'Movimentações'!$B$6:$B$3005,"Venda")-SUMIFS('Movimentações'!$I$6:$I$3005,'Movimentações'!$C$6:$C$3005,$B368,'Movimentações'!$B$6:$B$3005,"Devolução de venda"))</f>
        <v/>
      </c>
      <c r="T368" s="17">
        <f>IF($B368="","",SUMIFS('Movimentações'!$K$6:$K$3005,'Movimentações'!$C$6:$C$3005,$B368))</f>
        <v/>
      </c>
      <c r="U368" s="21">
        <f>IF(OR($B368="",N(S368)&lt;=0),"",IF(SUMIF($S$6:$S$505,"&gt;"&amp;S368)/SUM($S$6:$S$505)&lt;0.8,"A",IF(SUMIF($S$6:$S$505,"&gt;"&amp;S368)/SUM($S$6:$S$505)&lt;0.95,"B","C")))</f>
        <v/>
      </c>
    </row>
    <row r="369">
      <c r="A369" s="14" t="n"/>
      <c r="B369" s="14" t="n"/>
      <c r="C369" s="14" t="n"/>
      <c r="D369" s="15" t="n"/>
      <c r="E369" s="14" t="n"/>
      <c r="F369" s="14" t="n"/>
      <c r="G369" s="15" t="n"/>
      <c r="H369" s="16">
        <f>IF($B369="","",SUMIFS('Movimentações'!$D$6:$D$3005,'Movimentações'!$C$6:$C$3005,$B369,'Movimentações'!$B$6:$B$3005,"Compra"))</f>
        <v/>
      </c>
      <c r="I369" s="16">
        <f>IF($B369="","",SUMIFS('Movimentações'!$D$6:$D$3005,'Movimentações'!$C$6:$C$3005,$B369,'Movimentações'!$B$6:$B$3005,"Venda")-SUMIFS('Movimentações'!$D$6:$D$3005,'Movimentações'!$C$6:$C$3005,$B369,'Movimentações'!$B$6:$B$3005,"Devolução de venda"))</f>
        <v/>
      </c>
      <c r="J369" s="16">
        <f>IF($B369="","",SUMIFS('Movimentações'!$D$6:$D$3005,'Movimentações'!$C$6:$C$3005,$B369,'Movimentações'!$B$6:$B$3005,"Ajuste para mais")-SUMIFS('Movimentações'!$D$6:$D$3005,'Movimentações'!$C$6:$C$3005,$B369,'Movimentações'!$B$6:$B$3005,"Ajuste para menos"))</f>
        <v/>
      </c>
      <c r="K369" s="16">
        <f>IF($B369="","",N(F369)+H369-I369+J369)</f>
        <v/>
      </c>
      <c r="L369" s="17">
        <f>IF($B369="","",IF(N(F369)+H369=0,0,(N(F369)*N(G369)+SUMIFS('Movimentações'!$I$6:$I$3005,'Movimentações'!$C$6:$C$3005,$B369,'Movimentações'!$B$6:$B$3005,"Compra"))/(N(F369)+H369)))</f>
        <v/>
      </c>
      <c r="M369" s="17">
        <f>IF($B369="","",MAX(K369,0)*L369)</f>
        <v/>
      </c>
      <c r="N369" s="17">
        <f>IF(OR($B369="",N(D369)=0),"",D369-L369)</f>
        <v/>
      </c>
      <c r="O369" s="18">
        <f>IF(OR($B369="",N(D369)=0),"",(D369-L369)/D369)</f>
        <v/>
      </c>
      <c r="P369" s="19">
        <f>IF(OR($B369="",N(D369)=0,N(L369)=0),"",D369/L369)</f>
        <v/>
      </c>
      <c r="Q369" s="20">
        <f>IF($B369="","",SUMPRODUCT(MAX(('Movimentações'!$C$6:$C$3005=$B369)*('Movimentações'!$B$6:$B$3005="Venda")*'Movimentações'!$A$6:$A$3005)))</f>
        <v/>
      </c>
      <c r="R369" s="21">
        <f>IF($B369="","",IF(COUNTIF($B$6:$B$505,$B369)&gt;1,"Nome repetido",IF(K369&lt;=0,"Sem estoque",IF(K369&lt;=N(E369),"Repor",IF(TODAY()-MAX(Q369,SUMPRODUCT(MAX(('Movimentações'!$C$6:$C$3005=$B369)*('Movimentações'!$B$6:$B$3005="Compra")*'Movimentações'!$A$6:$A$3005)),'Comece aqui'!$C$6)&gt;60,"Parado","OK")))))</f>
        <v/>
      </c>
      <c r="S369" s="17">
        <f>IF($B369="","",SUMIFS('Movimentações'!$I$6:$I$3005,'Movimentações'!$C$6:$C$3005,$B369,'Movimentações'!$B$6:$B$3005,"Venda")-SUMIFS('Movimentações'!$I$6:$I$3005,'Movimentações'!$C$6:$C$3005,$B369,'Movimentações'!$B$6:$B$3005,"Devolução de venda"))</f>
        <v/>
      </c>
      <c r="T369" s="17">
        <f>IF($B369="","",SUMIFS('Movimentações'!$K$6:$K$3005,'Movimentações'!$C$6:$C$3005,$B369))</f>
        <v/>
      </c>
      <c r="U369" s="21">
        <f>IF(OR($B369="",N(S369)&lt;=0),"",IF(SUMIF($S$6:$S$505,"&gt;"&amp;S369)/SUM($S$6:$S$505)&lt;0.8,"A",IF(SUMIF($S$6:$S$505,"&gt;"&amp;S369)/SUM($S$6:$S$505)&lt;0.95,"B","C")))</f>
        <v/>
      </c>
    </row>
    <row r="370">
      <c r="A370" s="14" t="n"/>
      <c r="B370" s="14" t="n"/>
      <c r="C370" s="14" t="n"/>
      <c r="D370" s="15" t="n"/>
      <c r="E370" s="14" t="n"/>
      <c r="F370" s="14" t="n"/>
      <c r="G370" s="15" t="n"/>
      <c r="H370" s="16">
        <f>IF($B370="","",SUMIFS('Movimentações'!$D$6:$D$3005,'Movimentações'!$C$6:$C$3005,$B370,'Movimentações'!$B$6:$B$3005,"Compra"))</f>
        <v/>
      </c>
      <c r="I370" s="16">
        <f>IF($B370="","",SUMIFS('Movimentações'!$D$6:$D$3005,'Movimentações'!$C$6:$C$3005,$B370,'Movimentações'!$B$6:$B$3005,"Venda")-SUMIFS('Movimentações'!$D$6:$D$3005,'Movimentações'!$C$6:$C$3005,$B370,'Movimentações'!$B$6:$B$3005,"Devolução de venda"))</f>
        <v/>
      </c>
      <c r="J370" s="16">
        <f>IF($B370="","",SUMIFS('Movimentações'!$D$6:$D$3005,'Movimentações'!$C$6:$C$3005,$B370,'Movimentações'!$B$6:$B$3005,"Ajuste para mais")-SUMIFS('Movimentações'!$D$6:$D$3005,'Movimentações'!$C$6:$C$3005,$B370,'Movimentações'!$B$6:$B$3005,"Ajuste para menos"))</f>
        <v/>
      </c>
      <c r="K370" s="16">
        <f>IF($B370="","",N(F370)+H370-I370+J370)</f>
        <v/>
      </c>
      <c r="L370" s="17">
        <f>IF($B370="","",IF(N(F370)+H370=0,0,(N(F370)*N(G370)+SUMIFS('Movimentações'!$I$6:$I$3005,'Movimentações'!$C$6:$C$3005,$B370,'Movimentações'!$B$6:$B$3005,"Compra"))/(N(F370)+H370)))</f>
        <v/>
      </c>
      <c r="M370" s="17">
        <f>IF($B370="","",MAX(K370,0)*L370)</f>
        <v/>
      </c>
      <c r="N370" s="17">
        <f>IF(OR($B370="",N(D370)=0),"",D370-L370)</f>
        <v/>
      </c>
      <c r="O370" s="18">
        <f>IF(OR($B370="",N(D370)=0),"",(D370-L370)/D370)</f>
        <v/>
      </c>
      <c r="P370" s="19">
        <f>IF(OR($B370="",N(D370)=0,N(L370)=0),"",D370/L370)</f>
        <v/>
      </c>
      <c r="Q370" s="20">
        <f>IF($B370="","",SUMPRODUCT(MAX(('Movimentações'!$C$6:$C$3005=$B370)*('Movimentações'!$B$6:$B$3005="Venda")*'Movimentações'!$A$6:$A$3005)))</f>
        <v/>
      </c>
      <c r="R370" s="21">
        <f>IF($B370="","",IF(COUNTIF($B$6:$B$505,$B370)&gt;1,"Nome repetido",IF(K370&lt;=0,"Sem estoque",IF(K370&lt;=N(E370),"Repor",IF(TODAY()-MAX(Q370,SUMPRODUCT(MAX(('Movimentações'!$C$6:$C$3005=$B370)*('Movimentações'!$B$6:$B$3005="Compra")*'Movimentações'!$A$6:$A$3005)),'Comece aqui'!$C$6)&gt;60,"Parado","OK")))))</f>
        <v/>
      </c>
      <c r="S370" s="17">
        <f>IF($B370="","",SUMIFS('Movimentações'!$I$6:$I$3005,'Movimentações'!$C$6:$C$3005,$B370,'Movimentações'!$B$6:$B$3005,"Venda")-SUMIFS('Movimentações'!$I$6:$I$3005,'Movimentações'!$C$6:$C$3005,$B370,'Movimentações'!$B$6:$B$3005,"Devolução de venda"))</f>
        <v/>
      </c>
      <c r="T370" s="17">
        <f>IF($B370="","",SUMIFS('Movimentações'!$K$6:$K$3005,'Movimentações'!$C$6:$C$3005,$B370))</f>
        <v/>
      </c>
      <c r="U370" s="21">
        <f>IF(OR($B370="",N(S370)&lt;=0),"",IF(SUMIF($S$6:$S$505,"&gt;"&amp;S370)/SUM($S$6:$S$505)&lt;0.8,"A",IF(SUMIF($S$6:$S$505,"&gt;"&amp;S370)/SUM($S$6:$S$505)&lt;0.95,"B","C")))</f>
        <v/>
      </c>
    </row>
    <row r="371">
      <c r="A371" s="14" t="n"/>
      <c r="B371" s="14" t="n"/>
      <c r="C371" s="14" t="n"/>
      <c r="D371" s="15" t="n"/>
      <c r="E371" s="14" t="n"/>
      <c r="F371" s="14" t="n"/>
      <c r="G371" s="15" t="n"/>
      <c r="H371" s="16">
        <f>IF($B371="","",SUMIFS('Movimentações'!$D$6:$D$3005,'Movimentações'!$C$6:$C$3005,$B371,'Movimentações'!$B$6:$B$3005,"Compra"))</f>
        <v/>
      </c>
      <c r="I371" s="16">
        <f>IF($B371="","",SUMIFS('Movimentações'!$D$6:$D$3005,'Movimentações'!$C$6:$C$3005,$B371,'Movimentações'!$B$6:$B$3005,"Venda")-SUMIFS('Movimentações'!$D$6:$D$3005,'Movimentações'!$C$6:$C$3005,$B371,'Movimentações'!$B$6:$B$3005,"Devolução de venda"))</f>
        <v/>
      </c>
      <c r="J371" s="16">
        <f>IF($B371="","",SUMIFS('Movimentações'!$D$6:$D$3005,'Movimentações'!$C$6:$C$3005,$B371,'Movimentações'!$B$6:$B$3005,"Ajuste para mais")-SUMIFS('Movimentações'!$D$6:$D$3005,'Movimentações'!$C$6:$C$3005,$B371,'Movimentações'!$B$6:$B$3005,"Ajuste para menos"))</f>
        <v/>
      </c>
      <c r="K371" s="16">
        <f>IF($B371="","",N(F371)+H371-I371+J371)</f>
        <v/>
      </c>
      <c r="L371" s="17">
        <f>IF($B371="","",IF(N(F371)+H371=0,0,(N(F371)*N(G371)+SUMIFS('Movimentações'!$I$6:$I$3005,'Movimentações'!$C$6:$C$3005,$B371,'Movimentações'!$B$6:$B$3005,"Compra"))/(N(F371)+H371)))</f>
        <v/>
      </c>
      <c r="M371" s="17">
        <f>IF($B371="","",MAX(K371,0)*L371)</f>
        <v/>
      </c>
      <c r="N371" s="17">
        <f>IF(OR($B371="",N(D371)=0),"",D371-L371)</f>
        <v/>
      </c>
      <c r="O371" s="18">
        <f>IF(OR($B371="",N(D371)=0),"",(D371-L371)/D371)</f>
        <v/>
      </c>
      <c r="P371" s="19">
        <f>IF(OR($B371="",N(D371)=0,N(L371)=0),"",D371/L371)</f>
        <v/>
      </c>
      <c r="Q371" s="20">
        <f>IF($B371="","",SUMPRODUCT(MAX(('Movimentações'!$C$6:$C$3005=$B371)*('Movimentações'!$B$6:$B$3005="Venda")*'Movimentações'!$A$6:$A$3005)))</f>
        <v/>
      </c>
      <c r="R371" s="21">
        <f>IF($B371="","",IF(COUNTIF($B$6:$B$505,$B371)&gt;1,"Nome repetido",IF(K371&lt;=0,"Sem estoque",IF(K371&lt;=N(E371),"Repor",IF(TODAY()-MAX(Q371,SUMPRODUCT(MAX(('Movimentações'!$C$6:$C$3005=$B371)*('Movimentações'!$B$6:$B$3005="Compra")*'Movimentações'!$A$6:$A$3005)),'Comece aqui'!$C$6)&gt;60,"Parado","OK")))))</f>
        <v/>
      </c>
      <c r="S371" s="17">
        <f>IF($B371="","",SUMIFS('Movimentações'!$I$6:$I$3005,'Movimentações'!$C$6:$C$3005,$B371,'Movimentações'!$B$6:$B$3005,"Venda")-SUMIFS('Movimentações'!$I$6:$I$3005,'Movimentações'!$C$6:$C$3005,$B371,'Movimentações'!$B$6:$B$3005,"Devolução de venda"))</f>
        <v/>
      </c>
      <c r="T371" s="17">
        <f>IF($B371="","",SUMIFS('Movimentações'!$K$6:$K$3005,'Movimentações'!$C$6:$C$3005,$B371))</f>
        <v/>
      </c>
      <c r="U371" s="21">
        <f>IF(OR($B371="",N(S371)&lt;=0),"",IF(SUMIF($S$6:$S$505,"&gt;"&amp;S371)/SUM($S$6:$S$505)&lt;0.8,"A",IF(SUMIF($S$6:$S$505,"&gt;"&amp;S371)/SUM($S$6:$S$505)&lt;0.95,"B","C")))</f>
        <v/>
      </c>
    </row>
    <row r="372">
      <c r="A372" s="14" t="n"/>
      <c r="B372" s="14" t="n"/>
      <c r="C372" s="14" t="n"/>
      <c r="D372" s="15" t="n"/>
      <c r="E372" s="14" t="n"/>
      <c r="F372" s="14" t="n"/>
      <c r="G372" s="15" t="n"/>
      <c r="H372" s="16">
        <f>IF($B372="","",SUMIFS('Movimentações'!$D$6:$D$3005,'Movimentações'!$C$6:$C$3005,$B372,'Movimentações'!$B$6:$B$3005,"Compra"))</f>
        <v/>
      </c>
      <c r="I372" s="16">
        <f>IF($B372="","",SUMIFS('Movimentações'!$D$6:$D$3005,'Movimentações'!$C$6:$C$3005,$B372,'Movimentações'!$B$6:$B$3005,"Venda")-SUMIFS('Movimentações'!$D$6:$D$3005,'Movimentações'!$C$6:$C$3005,$B372,'Movimentações'!$B$6:$B$3005,"Devolução de venda"))</f>
        <v/>
      </c>
      <c r="J372" s="16">
        <f>IF($B372="","",SUMIFS('Movimentações'!$D$6:$D$3005,'Movimentações'!$C$6:$C$3005,$B372,'Movimentações'!$B$6:$B$3005,"Ajuste para mais")-SUMIFS('Movimentações'!$D$6:$D$3005,'Movimentações'!$C$6:$C$3005,$B372,'Movimentações'!$B$6:$B$3005,"Ajuste para menos"))</f>
        <v/>
      </c>
      <c r="K372" s="16">
        <f>IF($B372="","",N(F372)+H372-I372+J372)</f>
        <v/>
      </c>
      <c r="L372" s="17">
        <f>IF($B372="","",IF(N(F372)+H372=0,0,(N(F372)*N(G372)+SUMIFS('Movimentações'!$I$6:$I$3005,'Movimentações'!$C$6:$C$3005,$B372,'Movimentações'!$B$6:$B$3005,"Compra"))/(N(F372)+H372)))</f>
        <v/>
      </c>
      <c r="M372" s="17">
        <f>IF($B372="","",MAX(K372,0)*L372)</f>
        <v/>
      </c>
      <c r="N372" s="17">
        <f>IF(OR($B372="",N(D372)=0),"",D372-L372)</f>
        <v/>
      </c>
      <c r="O372" s="18">
        <f>IF(OR($B372="",N(D372)=0),"",(D372-L372)/D372)</f>
        <v/>
      </c>
      <c r="P372" s="19">
        <f>IF(OR($B372="",N(D372)=0,N(L372)=0),"",D372/L372)</f>
        <v/>
      </c>
      <c r="Q372" s="20">
        <f>IF($B372="","",SUMPRODUCT(MAX(('Movimentações'!$C$6:$C$3005=$B372)*('Movimentações'!$B$6:$B$3005="Venda")*'Movimentações'!$A$6:$A$3005)))</f>
        <v/>
      </c>
      <c r="R372" s="21">
        <f>IF($B372="","",IF(COUNTIF($B$6:$B$505,$B372)&gt;1,"Nome repetido",IF(K372&lt;=0,"Sem estoque",IF(K372&lt;=N(E372),"Repor",IF(TODAY()-MAX(Q372,SUMPRODUCT(MAX(('Movimentações'!$C$6:$C$3005=$B372)*('Movimentações'!$B$6:$B$3005="Compra")*'Movimentações'!$A$6:$A$3005)),'Comece aqui'!$C$6)&gt;60,"Parado","OK")))))</f>
        <v/>
      </c>
      <c r="S372" s="17">
        <f>IF($B372="","",SUMIFS('Movimentações'!$I$6:$I$3005,'Movimentações'!$C$6:$C$3005,$B372,'Movimentações'!$B$6:$B$3005,"Venda")-SUMIFS('Movimentações'!$I$6:$I$3005,'Movimentações'!$C$6:$C$3005,$B372,'Movimentações'!$B$6:$B$3005,"Devolução de venda"))</f>
        <v/>
      </c>
      <c r="T372" s="17">
        <f>IF($B372="","",SUMIFS('Movimentações'!$K$6:$K$3005,'Movimentações'!$C$6:$C$3005,$B372))</f>
        <v/>
      </c>
      <c r="U372" s="21">
        <f>IF(OR($B372="",N(S372)&lt;=0),"",IF(SUMIF($S$6:$S$505,"&gt;"&amp;S372)/SUM($S$6:$S$505)&lt;0.8,"A",IF(SUMIF($S$6:$S$505,"&gt;"&amp;S372)/SUM($S$6:$S$505)&lt;0.95,"B","C")))</f>
        <v/>
      </c>
    </row>
    <row r="373">
      <c r="A373" s="14" t="n"/>
      <c r="B373" s="14" t="n"/>
      <c r="C373" s="14" t="n"/>
      <c r="D373" s="15" t="n"/>
      <c r="E373" s="14" t="n"/>
      <c r="F373" s="14" t="n"/>
      <c r="G373" s="15" t="n"/>
      <c r="H373" s="16">
        <f>IF($B373="","",SUMIFS('Movimentações'!$D$6:$D$3005,'Movimentações'!$C$6:$C$3005,$B373,'Movimentações'!$B$6:$B$3005,"Compra"))</f>
        <v/>
      </c>
      <c r="I373" s="16">
        <f>IF($B373="","",SUMIFS('Movimentações'!$D$6:$D$3005,'Movimentações'!$C$6:$C$3005,$B373,'Movimentações'!$B$6:$B$3005,"Venda")-SUMIFS('Movimentações'!$D$6:$D$3005,'Movimentações'!$C$6:$C$3005,$B373,'Movimentações'!$B$6:$B$3005,"Devolução de venda"))</f>
        <v/>
      </c>
      <c r="J373" s="16">
        <f>IF($B373="","",SUMIFS('Movimentações'!$D$6:$D$3005,'Movimentações'!$C$6:$C$3005,$B373,'Movimentações'!$B$6:$B$3005,"Ajuste para mais")-SUMIFS('Movimentações'!$D$6:$D$3005,'Movimentações'!$C$6:$C$3005,$B373,'Movimentações'!$B$6:$B$3005,"Ajuste para menos"))</f>
        <v/>
      </c>
      <c r="K373" s="16">
        <f>IF($B373="","",N(F373)+H373-I373+J373)</f>
        <v/>
      </c>
      <c r="L373" s="17">
        <f>IF($B373="","",IF(N(F373)+H373=0,0,(N(F373)*N(G373)+SUMIFS('Movimentações'!$I$6:$I$3005,'Movimentações'!$C$6:$C$3005,$B373,'Movimentações'!$B$6:$B$3005,"Compra"))/(N(F373)+H373)))</f>
        <v/>
      </c>
      <c r="M373" s="17">
        <f>IF($B373="","",MAX(K373,0)*L373)</f>
        <v/>
      </c>
      <c r="N373" s="17">
        <f>IF(OR($B373="",N(D373)=0),"",D373-L373)</f>
        <v/>
      </c>
      <c r="O373" s="18">
        <f>IF(OR($B373="",N(D373)=0),"",(D373-L373)/D373)</f>
        <v/>
      </c>
      <c r="P373" s="19">
        <f>IF(OR($B373="",N(D373)=0,N(L373)=0),"",D373/L373)</f>
        <v/>
      </c>
      <c r="Q373" s="20">
        <f>IF($B373="","",SUMPRODUCT(MAX(('Movimentações'!$C$6:$C$3005=$B373)*('Movimentações'!$B$6:$B$3005="Venda")*'Movimentações'!$A$6:$A$3005)))</f>
        <v/>
      </c>
      <c r="R373" s="21">
        <f>IF($B373="","",IF(COUNTIF($B$6:$B$505,$B373)&gt;1,"Nome repetido",IF(K373&lt;=0,"Sem estoque",IF(K373&lt;=N(E373),"Repor",IF(TODAY()-MAX(Q373,SUMPRODUCT(MAX(('Movimentações'!$C$6:$C$3005=$B373)*('Movimentações'!$B$6:$B$3005="Compra")*'Movimentações'!$A$6:$A$3005)),'Comece aqui'!$C$6)&gt;60,"Parado","OK")))))</f>
        <v/>
      </c>
      <c r="S373" s="17">
        <f>IF($B373="","",SUMIFS('Movimentações'!$I$6:$I$3005,'Movimentações'!$C$6:$C$3005,$B373,'Movimentações'!$B$6:$B$3005,"Venda")-SUMIFS('Movimentações'!$I$6:$I$3005,'Movimentações'!$C$6:$C$3005,$B373,'Movimentações'!$B$6:$B$3005,"Devolução de venda"))</f>
        <v/>
      </c>
      <c r="T373" s="17">
        <f>IF($B373="","",SUMIFS('Movimentações'!$K$6:$K$3005,'Movimentações'!$C$6:$C$3005,$B373))</f>
        <v/>
      </c>
      <c r="U373" s="21">
        <f>IF(OR($B373="",N(S373)&lt;=0),"",IF(SUMIF($S$6:$S$505,"&gt;"&amp;S373)/SUM($S$6:$S$505)&lt;0.8,"A",IF(SUMIF($S$6:$S$505,"&gt;"&amp;S373)/SUM($S$6:$S$505)&lt;0.95,"B","C")))</f>
        <v/>
      </c>
    </row>
    <row r="374">
      <c r="A374" s="14" t="n"/>
      <c r="B374" s="14" t="n"/>
      <c r="C374" s="14" t="n"/>
      <c r="D374" s="15" t="n"/>
      <c r="E374" s="14" t="n"/>
      <c r="F374" s="14" t="n"/>
      <c r="G374" s="15" t="n"/>
      <c r="H374" s="16">
        <f>IF($B374="","",SUMIFS('Movimentações'!$D$6:$D$3005,'Movimentações'!$C$6:$C$3005,$B374,'Movimentações'!$B$6:$B$3005,"Compra"))</f>
        <v/>
      </c>
      <c r="I374" s="16">
        <f>IF($B374="","",SUMIFS('Movimentações'!$D$6:$D$3005,'Movimentações'!$C$6:$C$3005,$B374,'Movimentações'!$B$6:$B$3005,"Venda")-SUMIFS('Movimentações'!$D$6:$D$3005,'Movimentações'!$C$6:$C$3005,$B374,'Movimentações'!$B$6:$B$3005,"Devolução de venda"))</f>
        <v/>
      </c>
      <c r="J374" s="16">
        <f>IF($B374="","",SUMIFS('Movimentações'!$D$6:$D$3005,'Movimentações'!$C$6:$C$3005,$B374,'Movimentações'!$B$6:$B$3005,"Ajuste para mais")-SUMIFS('Movimentações'!$D$6:$D$3005,'Movimentações'!$C$6:$C$3005,$B374,'Movimentações'!$B$6:$B$3005,"Ajuste para menos"))</f>
        <v/>
      </c>
      <c r="K374" s="16">
        <f>IF($B374="","",N(F374)+H374-I374+J374)</f>
        <v/>
      </c>
      <c r="L374" s="17">
        <f>IF($B374="","",IF(N(F374)+H374=0,0,(N(F374)*N(G374)+SUMIFS('Movimentações'!$I$6:$I$3005,'Movimentações'!$C$6:$C$3005,$B374,'Movimentações'!$B$6:$B$3005,"Compra"))/(N(F374)+H374)))</f>
        <v/>
      </c>
      <c r="M374" s="17">
        <f>IF($B374="","",MAX(K374,0)*L374)</f>
        <v/>
      </c>
      <c r="N374" s="17">
        <f>IF(OR($B374="",N(D374)=0),"",D374-L374)</f>
        <v/>
      </c>
      <c r="O374" s="18">
        <f>IF(OR($B374="",N(D374)=0),"",(D374-L374)/D374)</f>
        <v/>
      </c>
      <c r="P374" s="19">
        <f>IF(OR($B374="",N(D374)=0,N(L374)=0),"",D374/L374)</f>
        <v/>
      </c>
      <c r="Q374" s="20">
        <f>IF($B374="","",SUMPRODUCT(MAX(('Movimentações'!$C$6:$C$3005=$B374)*('Movimentações'!$B$6:$B$3005="Venda")*'Movimentações'!$A$6:$A$3005)))</f>
        <v/>
      </c>
      <c r="R374" s="21">
        <f>IF($B374="","",IF(COUNTIF($B$6:$B$505,$B374)&gt;1,"Nome repetido",IF(K374&lt;=0,"Sem estoque",IF(K374&lt;=N(E374),"Repor",IF(TODAY()-MAX(Q374,SUMPRODUCT(MAX(('Movimentações'!$C$6:$C$3005=$B374)*('Movimentações'!$B$6:$B$3005="Compra")*'Movimentações'!$A$6:$A$3005)),'Comece aqui'!$C$6)&gt;60,"Parado","OK")))))</f>
        <v/>
      </c>
      <c r="S374" s="17">
        <f>IF($B374="","",SUMIFS('Movimentações'!$I$6:$I$3005,'Movimentações'!$C$6:$C$3005,$B374,'Movimentações'!$B$6:$B$3005,"Venda")-SUMIFS('Movimentações'!$I$6:$I$3005,'Movimentações'!$C$6:$C$3005,$B374,'Movimentações'!$B$6:$B$3005,"Devolução de venda"))</f>
        <v/>
      </c>
      <c r="T374" s="17">
        <f>IF($B374="","",SUMIFS('Movimentações'!$K$6:$K$3005,'Movimentações'!$C$6:$C$3005,$B374))</f>
        <v/>
      </c>
      <c r="U374" s="21">
        <f>IF(OR($B374="",N(S374)&lt;=0),"",IF(SUMIF($S$6:$S$505,"&gt;"&amp;S374)/SUM($S$6:$S$505)&lt;0.8,"A",IF(SUMIF($S$6:$S$505,"&gt;"&amp;S374)/SUM($S$6:$S$505)&lt;0.95,"B","C")))</f>
        <v/>
      </c>
    </row>
    <row r="375">
      <c r="A375" s="14" t="n"/>
      <c r="B375" s="14" t="n"/>
      <c r="C375" s="14" t="n"/>
      <c r="D375" s="15" t="n"/>
      <c r="E375" s="14" t="n"/>
      <c r="F375" s="14" t="n"/>
      <c r="G375" s="15" t="n"/>
      <c r="H375" s="16">
        <f>IF($B375="","",SUMIFS('Movimentações'!$D$6:$D$3005,'Movimentações'!$C$6:$C$3005,$B375,'Movimentações'!$B$6:$B$3005,"Compra"))</f>
        <v/>
      </c>
      <c r="I375" s="16">
        <f>IF($B375="","",SUMIFS('Movimentações'!$D$6:$D$3005,'Movimentações'!$C$6:$C$3005,$B375,'Movimentações'!$B$6:$B$3005,"Venda")-SUMIFS('Movimentações'!$D$6:$D$3005,'Movimentações'!$C$6:$C$3005,$B375,'Movimentações'!$B$6:$B$3005,"Devolução de venda"))</f>
        <v/>
      </c>
      <c r="J375" s="16">
        <f>IF($B375="","",SUMIFS('Movimentações'!$D$6:$D$3005,'Movimentações'!$C$6:$C$3005,$B375,'Movimentações'!$B$6:$B$3005,"Ajuste para mais")-SUMIFS('Movimentações'!$D$6:$D$3005,'Movimentações'!$C$6:$C$3005,$B375,'Movimentações'!$B$6:$B$3005,"Ajuste para menos"))</f>
        <v/>
      </c>
      <c r="K375" s="16">
        <f>IF($B375="","",N(F375)+H375-I375+J375)</f>
        <v/>
      </c>
      <c r="L375" s="17">
        <f>IF($B375="","",IF(N(F375)+H375=0,0,(N(F375)*N(G375)+SUMIFS('Movimentações'!$I$6:$I$3005,'Movimentações'!$C$6:$C$3005,$B375,'Movimentações'!$B$6:$B$3005,"Compra"))/(N(F375)+H375)))</f>
        <v/>
      </c>
      <c r="M375" s="17">
        <f>IF($B375="","",MAX(K375,0)*L375)</f>
        <v/>
      </c>
      <c r="N375" s="17">
        <f>IF(OR($B375="",N(D375)=0),"",D375-L375)</f>
        <v/>
      </c>
      <c r="O375" s="18">
        <f>IF(OR($B375="",N(D375)=0),"",(D375-L375)/D375)</f>
        <v/>
      </c>
      <c r="P375" s="19">
        <f>IF(OR($B375="",N(D375)=0,N(L375)=0),"",D375/L375)</f>
        <v/>
      </c>
      <c r="Q375" s="20">
        <f>IF($B375="","",SUMPRODUCT(MAX(('Movimentações'!$C$6:$C$3005=$B375)*('Movimentações'!$B$6:$B$3005="Venda")*'Movimentações'!$A$6:$A$3005)))</f>
        <v/>
      </c>
      <c r="R375" s="21">
        <f>IF($B375="","",IF(COUNTIF($B$6:$B$505,$B375)&gt;1,"Nome repetido",IF(K375&lt;=0,"Sem estoque",IF(K375&lt;=N(E375),"Repor",IF(TODAY()-MAX(Q375,SUMPRODUCT(MAX(('Movimentações'!$C$6:$C$3005=$B375)*('Movimentações'!$B$6:$B$3005="Compra")*'Movimentações'!$A$6:$A$3005)),'Comece aqui'!$C$6)&gt;60,"Parado","OK")))))</f>
        <v/>
      </c>
      <c r="S375" s="17">
        <f>IF($B375="","",SUMIFS('Movimentações'!$I$6:$I$3005,'Movimentações'!$C$6:$C$3005,$B375,'Movimentações'!$B$6:$B$3005,"Venda")-SUMIFS('Movimentações'!$I$6:$I$3005,'Movimentações'!$C$6:$C$3005,$B375,'Movimentações'!$B$6:$B$3005,"Devolução de venda"))</f>
        <v/>
      </c>
      <c r="T375" s="17">
        <f>IF($B375="","",SUMIFS('Movimentações'!$K$6:$K$3005,'Movimentações'!$C$6:$C$3005,$B375))</f>
        <v/>
      </c>
      <c r="U375" s="21">
        <f>IF(OR($B375="",N(S375)&lt;=0),"",IF(SUMIF($S$6:$S$505,"&gt;"&amp;S375)/SUM($S$6:$S$505)&lt;0.8,"A",IF(SUMIF($S$6:$S$505,"&gt;"&amp;S375)/SUM($S$6:$S$505)&lt;0.95,"B","C")))</f>
        <v/>
      </c>
    </row>
    <row r="376">
      <c r="A376" s="14" t="n"/>
      <c r="B376" s="14" t="n"/>
      <c r="C376" s="14" t="n"/>
      <c r="D376" s="15" t="n"/>
      <c r="E376" s="14" t="n"/>
      <c r="F376" s="14" t="n"/>
      <c r="G376" s="15" t="n"/>
      <c r="H376" s="16">
        <f>IF($B376="","",SUMIFS('Movimentações'!$D$6:$D$3005,'Movimentações'!$C$6:$C$3005,$B376,'Movimentações'!$B$6:$B$3005,"Compra"))</f>
        <v/>
      </c>
      <c r="I376" s="16">
        <f>IF($B376="","",SUMIFS('Movimentações'!$D$6:$D$3005,'Movimentações'!$C$6:$C$3005,$B376,'Movimentações'!$B$6:$B$3005,"Venda")-SUMIFS('Movimentações'!$D$6:$D$3005,'Movimentações'!$C$6:$C$3005,$B376,'Movimentações'!$B$6:$B$3005,"Devolução de venda"))</f>
        <v/>
      </c>
      <c r="J376" s="16">
        <f>IF($B376="","",SUMIFS('Movimentações'!$D$6:$D$3005,'Movimentações'!$C$6:$C$3005,$B376,'Movimentações'!$B$6:$B$3005,"Ajuste para mais")-SUMIFS('Movimentações'!$D$6:$D$3005,'Movimentações'!$C$6:$C$3005,$B376,'Movimentações'!$B$6:$B$3005,"Ajuste para menos"))</f>
        <v/>
      </c>
      <c r="K376" s="16">
        <f>IF($B376="","",N(F376)+H376-I376+J376)</f>
        <v/>
      </c>
      <c r="L376" s="17">
        <f>IF($B376="","",IF(N(F376)+H376=0,0,(N(F376)*N(G376)+SUMIFS('Movimentações'!$I$6:$I$3005,'Movimentações'!$C$6:$C$3005,$B376,'Movimentações'!$B$6:$B$3005,"Compra"))/(N(F376)+H376)))</f>
        <v/>
      </c>
      <c r="M376" s="17">
        <f>IF($B376="","",MAX(K376,0)*L376)</f>
        <v/>
      </c>
      <c r="N376" s="17">
        <f>IF(OR($B376="",N(D376)=0),"",D376-L376)</f>
        <v/>
      </c>
      <c r="O376" s="18">
        <f>IF(OR($B376="",N(D376)=0),"",(D376-L376)/D376)</f>
        <v/>
      </c>
      <c r="P376" s="19">
        <f>IF(OR($B376="",N(D376)=0,N(L376)=0),"",D376/L376)</f>
        <v/>
      </c>
      <c r="Q376" s="20">
        <f>IF($B376="","",SUMPRODUCT(MAX(('Movimentações'!$C$6:$C$3005=$B376)*('Movimentações'!$B$6:$B$3005="Venda")*'Movimentações'!$A$6:$A$3005)))</f>
        <v/>
      </c>
      <c r="R376" s="21">
        <f>IF($B376="","",IF(COUNTIF($B$6:$B$505,$B376)&gt;1,"Nome repetido",IF(K376&lt;=0,"Sem estoque",IF(K376&lt;=N(E376),"Repor",IF(TODAY()-MAX(Q376,SUMPRODUCT(MAX(('Movimentações'!$C$6:$C$3005=$B376)*('Movimentações'!$B$6:$B$3005="Compra")*'Movimentações'!$A$6:$A$3005)),'Comece aqui'!$C$6)&gt;60,"Parado","OK")))))</f>
        <v/>
      </c>
      <c r="S376" s="17">
        <f>IF($B376="","",SUMIFS('Movimentações'!$I$6:$I$3005,'Movimentações'!$C$6:$C$3005,$B376,'Movimentações'!$B$6:$B$3005,"Venda")-SUMIFS('Movimentações'!$I$6:$I$3005,'Movimentações'!$C$6:$C$3005,$B376,'Movimentações'!$B$6:$B$3005,"Devolução de venda"))</f>
        <v/>
      </c>
      <c r="T376" s="17">
        <f>IF($B376="","",SUMIFS('Movimentações'!$K$6:$K$3005,'Movimentações'!$C$6:$C$3005,$B376))</f>
        <v/>
      </c>
      <c r="U376" s="21">
        <f>IF(OR($B376="",N(S376)&lt;=0),"",IF(SUMIF($S$6:$S$505,"&gt;"&amp;S376)/SUM($S$6:$S$505)&lt;0.8,"A",IF(SUMIF($S$6:$S$505,"&gt;"&amp;S376)/SUM($S$6:$S$505)&lt;0.95,"B","C")))</f>
        <v/>
      </c>
    </row>
    <row r="377">
      <c r="A377" s="14" t="n"/>
      <c r="B377" s="14" t="n"/>
      <c r="C377" s="14" t="n"/>
      <c r="D377" s="15" t="n"/>
      <c r="E377" s="14" t="n"/>
      <c r="F377" s="14" t="n"/>
      <c r="G377" s="15" t="n"/>
      <c r="H377" s="16">
        <f>IF($B377="","",SUMIFS('Movimentações'!$D$6:$D$3005,'Movimentações'!$C$6:$C$3005,$B377,'Movimentações'!$B$6:$B$3005,"Compra"))</f>
        <v/>
      </c>
      <c r="I377" s="16">
        <f>IF($B377="","",SUMIFS('Movimentações'!$D$6:$D$3005,'Movimentações'!$C$6:$C$3005,$B377,'Movimentações'!$B$6:$B$3005,"Venda")-SUMIFS('Movimentações'!$D$6:$D$3005,'Movimentações'!$C$6:$C$3005,$B377,'Movimentações'!$B$6:$B$3005,"Devolução de venda"))</f>
        <v/>
      </c>
      <c r="J377" s="16">
        <f>IF($B377="","",SUMIFS('Movimentações'!$D$6:$D$3005,'Movimentações'!$C$6:$C$3005,$B377,'Movimentações'!$B$6:$B$3005,"Ajuste para mais")-SUMIFS('Movimentações'!$D$6:$D$3005,'Movimentações'!$C$6:$C$3005,$B377,'Movimentações'!$B$6:$B$3005,"Ajuste para menos"))</f>
        <v/>
      </c>
      <c r="K377" s="16">
        <f>IF($B377="","",N(F377)+H377-I377+J377)</f>
        <v/>
      </c>
      <c r="L377" s="17">
        <f>IF($B377="","",IF(N(F377)+H377=0,0,(N(F377)*N(G377)+SUMIFS('Movimentações'!$I$6:$I$3005,'Movimentações'!$C$6:$C$3005,$B377,'Movimentações'!$B$6:$B$3005,"Compra"))/(N(F377)+H377)))</f>
        <v/>
      </c>
      <c r="M377" s="17">
        <f>IF($B377="","",MAX(K377,0)*L377)</f>
        <v/>
      </c>
      <c r="N377" s="17">
        <f>IF(OR($B377="",N(D377)=0),"",D377-L377)</f>
        <v/>
      </c>
      <c r="O377" s="18">
        <f>IF(OR($B377="",N(D377)=0),"",(D377-L377)/D377)</f>
        <v/>
      </c>
      <c r="P377" s="19">
        <f>IF(OR($B377="",N(D377)=0,N(L377)=0),"",D377/L377)</f>
        <v/>
      </c>
      <c r="Q377" s="20">
        <f>IF($B377="","",SUMPRODUCT(MAX(('Movimentações'!$C$6:$C$3005=$B377)*('Movimentações'!$B$6:$B$3005="Venda")*'Movimentações'!$A$6:$A$3005)))</f>
        <v/>
      </c>
      <c r="R377" s="21">
        <f>IF($B377="","",IF(COUNTIF($B$6:$B$505,$B377)&gt;1,"Nome repetido",IF(K377&lt;=0,"Sem estoque",IF(K377&lt;=N(E377),"Repor",IF(TODAY()-MAX(Q377,SUMPRODUCT(MAX(('Movimentações'!$C$6:$C$3005=$B377)*('Movimentações'!$B$6:$B$3005="Compra")*'Movimentações'!$A$6:$A$3005)),'Comece aqui'!$C$6)&gt;60,"Parado","OK")))))</f>
        <v/>
      </c>
      <c r="S377" s="17">
        <f>IF($B377="","",SUMIFS('Movimentações'!$I$6:$I$3005,'Movimentações'!$C$6:$C$3005,$B377,'Movimentações'!$B$6:$B$3005,"Venda")-SUMIFS('Movimentações'!$I$6:$I$3005,'Movimentações'!$C$6:$C$3005,$B377,'Movimentações'!$B$6:$B$3005,"Devolução de venda"))</f>
        <v/>
      </c>
      <c r="T377" s="17">
        <f>IF($B377="","",SUMIFS('Movimentações'!$K$6:$K$3005,'Movimentações'!$C$6:$C$3005,$B377))</f>
        <v/>
      </c>
      <c r="U377" s="21">
        <f>IF(OR($B377="",N(S377)&lt;=0),"",IF(SUMIF($S$6:$S$505,"&gt;"&amp;S377)/SUM($S$6:$S$505)&lt;0.8,"A",IF(SUMIF($S$6:$S$505,"&gt;"&amp;S377)/SUM($S$6:$S$505)&lt;0.95,"B","C")))</f>
        <v/>
      </c>
    </row>
    <row r="378">
      <c r="A378" s="14" t="n"/>
      <c r="B378" s="14" t="n"/>
      <c r="C378" s="14" t="n"/>
      <c r="D378" s="15" t="n"/>
      <c r="E378" s="14" t="n"/>
      <c r="F378" s="14" t="n"/>
      <c r="G378" s="15" t="n"/>
      <c r="H378" s="16">
        <f>IF($B378="","",SUMIFS('Movimentações'!$D$6:$D$3005,'Movimentações'!$C$6:$C$3005,$B378,'Movimentações'!$B$6:$B$3005,"Compra"))</f>
        <v/>
      </c>
      <c r="I378" s="16">
        <f>IF($B378="","",SUMIFS('Movimentações'!$D$6:$D$3005,'Movimentações'!$C$6:$C$3005,$B378,'Movimentações'!$B$6:$B$3005,"Venda")-SUMIFS('Movimentações'!$D$6:$D$3005,'Movimentações'!$C$6:$C$3005,$B378,'Movimentações'!$B$6:$B$3005,"Devolução de venda"))</f>
        <v/>
      </c>
      <c r="J378" s="16">
        <f>IF($B378="","",SUMIFS('Movimentações'!$D$6:$D$3005,'Movimentações'!$C$6:$C$3005,$B378,'Movimentações'!$B$6:$B$3005,"Ajuste para mais")-SUMIFS('Movimentações'!$D$6:$D$3005,'Movimentações'!$C$6:$C$3005,$B378,'Movimentações'!$B$6:$B$3005,"Ajuste para menos"))</f>
        <v/>
      </c>
      <c r="K378" s="16">
        <f>IF($B378="","",N(F378)+H378-I378+J378)</f>
        <v/>
      </c>
      <c r="L378" s="17">
        <f>IF($B378="","",IF(N(F378)+H378=0,0,(N(F378)*N(G378)+SUMIFS('Movimentações'!$I$6:$I$3005,'Movimentações'!$C$6:$C$3005,$B378,'Movimentações'!$B$6:$B$3005,"Compra"))/(N(F378)+H378)))</f>
        <v/>
      </c>
      <c r="M378" s="17">
        <f>IF($B378="","",MAX(K378,0)*L378)</f>
        <v/>
      </c>
      <c r="N378" s="17">
        <f>IF(OR($B378="",N(D378)=0),"",D378-L378)</f>
        <v/>
      </c>
      <c r="O378" s="18">
        <f>IF(OR($B378="",N(D378)=0),"",(D378-L378)/D378)</f>
        <v/>
      </c>
      <c r="P378" s="19">
        <f>IF(OR($B378="",N(D378)=0,N(L378)=0),"",D378/L378)</f>
        <v/>
      </c>
      <c r="Q378" s="20">
        <f>IF($B378="","",SUMPRODUCT(MAX(('Movimentações'!$C$6:$C$3005=$B378)*('Movimentações'!$B$6:$B$3005="Venda")*'Movimentações'!$A$6:$A$3005)))</f>
        <v/>
      </c>
      <c r="R378" s="21">
        <f>IF($B378="","",IF(COUNTIF($B$6:$B$505,$B378)&gt;1,"Nome repetido",IF(K378&lt;=0,"Sem estoque",IF(K378&lt;=N(E378),"Repor",IF(TODAY()-MAX(Q378,SUMPRODUCT(MAX(('Movimentações'!$C$6:$C$3005=$B378)*('Movimentações'!$B$6:$B$3005="Compra")*'Movimentações'!$A$6:$A$3005)),'Comece aqui'!$C$6)&gt;60,"Parado","OK")))))</f>
        <v/>
      </c>
      <c r="S378" s="17">
        <f>IF($B378="","",SUMIFS('Movimentações'!$I$6:$I$3005,'Movimentações'!$C$6:$C$3005,$B378,'Movimentações'!$B$6:$B$3005,"Venda")-SUMIFS('Movimentações'!$I$6:$I$3005,'Movimentações'!$C$6:$C$3005,$B378,'Movimentações'!$B$6:$B$3005,"Devolução de venda"))</f>
        <v/>
      </c>
      <c r="T378" s="17">
        <f>IF($B378="","",SUMIFS('Movimentações'!$K$6:$K$3005,'Movimentações'!$C$6:$C$3005,$B378))</f>
        <v/>
      </c>
      <c r="U378" s="21">
        <f>IF(OR($B378="",N(S378)&lt;=0),"",IF(SUMIF($S$6:$S$505,"&gt;"&amp;S378)/SUM($S$6:$S$505)&lt;0.8,"A",IF(SUMIF($S$6:$S$505,"&gt;"&amp;S378)/SUM($S$6:$S$505)&lt;0.95,"B","C")))</f>
        <v/>
      </c>
    </row>
    <row r="379">
      <c r="A379" s="14" t="n"/>
      <c r="B379" s="14" t="n"/>
      <c r="C379" s="14" t="n"/>
      <c r="D379" s="15" t="n"/>
      <c r="E379" s="14" t="n"/>
      <c r="F379" s="14" t="n"/>
      <c r="G379" s="15" t="n"/>
      <c r="H379" s="16">
        <f>IF($B379="","",SUMIFS('Movimentações'!$D$6:$D$3005,'Movimentações'!$C$6:$C$3005,$B379,'Movimentações'!$B$6:$B$3005,"Compra"))</f>
        <v/>
      </c>
      <c r="I379" s="16">
        <f>IF($B379="","",SUMIFS('Movimentações'!$D$6:$D$3005,'Movimentações'!$C$6:$C$3005,$B379,'Movimentações'!$B$6:$B$3005,"Venda")-SUMIFS('Movimentações'!$D$6:$D$3005,'Movimentações'!$C$6:$C$3005,$B379,'Movimentações'!$B$6:$B$3005,"Devolução de venda"))</f>
        <v/>
      </c>
      <c r="J379" s="16">
        <f>IF($B379="","",SUMIFS('Movimentações'!$D$6:$D$3005,'Movimentações'!$C$6:$C$3005,$B379,'Movimentações'!$B$6:$B$3005,"Ajuste para mais")-SUMIFS('Movimentações'!$D$6:$D$3005,'Movimentações'!$C$6:$C$3005,$B379,'Movimentações'!$B$6:$B$3005,"Ajuste para menos"))</f>
        <v/>
      </c>
      <c r="K379" s="16">
        <f>IF($B379="","",N(F379)+H379-I379+J379)</f>
        <v/>
      </c>
      <c r="L379" s="17">
        <f>IF($B379="","",IF(N(F379)+H379=0,0,(N(F379)*N(G379)+SUMIFS('Movimentações'!$I$6:$I$3005,'Movimentações'!$C$6:$C$3005,$B379,'Movimentações'!$B$6:$B$3005,"Compra"))/(N(F379)+H379)))</f>
        <v/>
      </c>
      <c r="M379" s="17">
        <f>IF($B379="","",MAX(K379,0)*L379)</f>
        <v/>
      </c>
      <c r="N379" s="17">
        <f>IF(OR($B379="",N(D379)=0),"",D379-L379)</f>
        <v/>
      </c>
      <c r="O379" s="18">
        <f>IF(OR($B379="",N(D379)=0),"",(D379-L379)/D379)</f>
        <v/>
      </c>
      <c r="P379" s="19">
        <f>IF(OR($B379="",N(D379)=0,N(L379)=0),"",D379/L379)</f>
        <v/>
      </c>
      <c r="Q379" s="20">
        <f>IF($B379="","",SUMPRODUCT(MAX(('Movimentações'!$C$6:$C$3005=$B379)*('Movimentações'!$B$6:$B$3005="Venda")*'Movimentações'!$A$6:$A$3005)))</f>
        <v/>
      </c>
      <c r="R379" s="21">
        <f>IF($B379="","",IF(COUNTIF($B$6:$B$505,$B379)&gt;1,"Nome repetido",IF(K379&lt;=0,"Sem estoque",IF(K379&lt;=N(E379),"Repor",IF(TODAY()-MAX(Q379,SUMPRODUCT(MAX(('Movimentações'!$C$6:$C$3005=$B379)*('Movimentações'!$B$6:$B$3005="Compra")*'Movimentações'!$A$6:$A$3005)),'Comece aqui'!$C$6)&gt;60,"Parado","OK")))))</f>
        <v/>
      </c>
      <c r="S379" s="17">
        <f>IF($B379="","",SUMIFS('Movimentações'!$I$6:$I$3005,'Movimentações'!$C$6:$C$3005,$B379,'Movimentações'!$B$6:$B$3005,"Venda")-SUMIFS('Movimentações'!$I$6:$I$3005,'Movimentações'!$C$6:$C$3005,$B379,'Movimentações'!$B$6:$B$3005,"Devolução de venda"))</f>
        <v/>
      </c>
      <c r="T379" s="17">
        <f>IF($B379="","",SUMIFS('Movimentações'!$K$6:$K$3005,'Movimentações'!$C$6:$C$3005,$B379))</f>
        <v/>
      </c>
      <c r="U379" s="21">
        <f>IF(OR($B379="",N(S379)&lt;=0),"",IF(SUMIF($S$6:$S$505,"&gt;"&amp;S379)/SUM($S$6:$S$505)&lt;0.8,"A",IF(SUMIF($S$6:$S$505,"&gt;"&amp;S379)/SUM($S$6:$S$505)&lt;0.95,"B","C")))</f>
        <v/>
      </c>
    </row>
    <row r="380">
      <c r="A380" s="14" t="n"/>
      <c r="B380" s="14" t="n"/>
      <c r="C380" s="14" t="n"/>
      <c r="D380" s="15" t="n"/>
      <c r="E380" s="14" t="n"/>
      <c r="F380" s="14" t="n"/>
      <c r="G380" s="15" t="n"/>
      <c r="H380" s="16">
        <f>IF($B380="","",SUMIFS('Movimentações'!$D$6:$D$3005,'Movimentações'!$C$6:$C$3005,$B380,'Movimentações'!$B$6:$B$3005,"Compra"))</f>
        <v/>
      </c>
      <c r="I380" s="16">
        <f>IF($B380="","",SUMIFS('Movimentações'!$D$6:$D$3005,'Movimentações'!$C$6:$C$3005,$B380,'Movimentações'!$B$6:$B$3005,"Venda")-SUMIFS('Movimentações'!$D$6:$D$3005,'Movimentações'!$C$6:$C$3005,$B380,'Movimentações'!$B$6:$B$3005,"Devolução de venda"))</f>
        <v/>
      </c>
      <c r="J380" s="16">
        <f>IF($B380="","",SUMIFS('Movimentações'!$D$6:$D$3005,'Movimentações'!$C$6:$C$3005,$B380,'Movimentações'!$B$6:$B$3005,"Ajuste para mais")-SUMIFS('Movimentações'!$D$6:$D$3005,'Movimentações'!$C$6:$C$3005,$B380,'Movimentações'!$B$6:$B$3005,"Ajuste para menos"))</f>
        <v/>
      </c>
      <c r="K380" s="16">
        <f>IF($B380="","",N(F380)+H380-I380+J380)</f>
        <v/>
      </c>
      <c r="L380" s="17">
        <f>IF($B380="","",IF(N(F380)+H380=0,0,(N(F380)*N(G380)+SUMIFS('Movimentações'!$I$6:$I$3005,'Movimentações'!$C$6:$C$3005,$B380,'Movimentações'!$B$6:$B$3005,"Compra"))/(N(F380)+H380)))</f>
        <v/>
      </c>
      <c r="M380" s="17">
        <f>IF($B380="","",MAX(K380,0)*L380)</f>
        <v/>
      </c>
      <c r="N380" s="17">
        <f>IF(OR($B380="",N(D380)=0),"",D380-L380)</f>
        <v/>
      </c>
      <c r="O380" s="18">
        <f>IF(OR($B380="",N(D380)=0),"",(D380-L380)/D380)</f>
        <v/>
      </c>
      <c r="P380" s="19">
        <f>IF(OR($B380="",N(D380)=0,N(L380)=0),"",D380/L380)</f>
        <v/>
      </c>
      <c r="Q380" s="20">
        <f>IF($B380="","",SUMPRODUCT(MAX(('Movimentações'!$C$6:$C$3005=$B380)*('Movimentações'!$B$6:$B$3005="Venda")*'Movimentações'!$A$6:$A$3005)))</f>
        <v/>
      </c>
      <c r="R380" s="21">
        <f>IF($B380="","",IF(COUNTIF($B$6:$B$505,$B380)&gt;1,"Nome repetido",IF(K380&lt;=0,"Sem estoque",IF(K380&lt;=N(E380),"Repor",IF(TODAY()-MAX(Q380,SUMPRODUCT(MAX(('Movimentações'!$C$6:$C$3005=$B380)*('Movimentações'!$B$6:$B$3005="Compra")*'Movimentações'!$A$6:$A$3005)),'Comece aqui'!$C$6)&gt;60,"Parado","OK")))))</f>
        <v/>
      </c>
      <c r="S380" s="17">
        <f>IF($B380="","",SUMIFS('Movimentações'!$I$6:$I$3005,'Movimentações'!$C$6:$C$3005,$B380,'Movimentações'!$B$6:$B$3005,"Venda")-SUMIFS('Movimentações'!$I$6:$I$3005,'Movimentações'!$C$6:$C$3005,$B380,'Movimentações'!$B$6:$B$3005,"Devolução de venda"))</f>
        <v/>
      </c>
      <c r="T380" s="17">
        <f>IF($B380="","",SUMIFS('Movimentações'!$K$6:$K$3005,'Movimentações'!$C$6:$C$3005,$B380))</f>
        <v/>
      </c>
      <c r="U380" s="21">
        <f>IF(OR($B380="",N(S380)&lt;=0),"",IF(SUMIF($S$6:$S$505,"&gt;"&amp;S380)/SUM($S$6:$S$505)&lt;0.8,"A",IF(SUMIF($S$6:$S$505,"&gt;"&amp;S380)/SUM($S$6:$S$505)&lt;0.95,"B","C")))</f>
        <v/>
      </c>
    </row>
    <row r="381">
      <c r="A381" s="14" t="n"/>
      <c r="B381" s="14" t="n"/>
      <c r="C381" s="14" t="n"/>
      <c r="D381" s="15" t="n"/>
      <c r="E381" s="14" t="n"/>
      <c r="F381" s="14" t="n"/>
      <c r="G381" s="15" t="n"/>
      <c r="H381" s="16">
        <f>IF($B381="","",SUMIFS('Movimentações'!$D$6:$D$3005,'Movimentações'!$C$6:$C$3005,$B381,'Movimentações'!$B$6:$B$3005,"Compra"))</f>
        <v/>
      </c>
      <c r="I381" s="16">
        <f>IF($B381="","",SUMIFS('Movimentações'!$D$6:$D$3005,'Movimentações'!$C$6:$C$3005,$B381,'Movimentações'!$B$6:$B$3005,"Venda")-SUMIFS('Movimentações'!$D$6:$D$3005,'Movimentações'!$C$6:$C$3005,$B381,'Movimentações'!$B$6:$B$3005,"Devolução de venda"))</f>
        <v/>
      </c>
      <c r="J381" s="16">
        <f>IF($B381="","",SUMIFS('Movimentações'!$D$6:$D$3005,'Movimentações'!$C$6:$C$3005,$B381,'Movimentações'!$B$6:$B$3005,"Ajuste para mais")-SUMIFS('Movimentações'!$D$6:$D$3005,'Movimentações'!$C$6:$C$3005,$B381,'Movimentações'!$B$6:$B$3005,"Ajuste para menos"))</f>
        <v/>
      </c>
      <c r="K381" s="16">
        <f>IF($B381="","",N(F381)+H381-I381+J381)</f>
        <v/>
      </c>
      <c r="L381" s="17">
        <f>IF($B381="","",IF(N(F381)+H381=0,0,(N(F381)*N(G381)+SUMIFS('Movimentações'!$I$6:$I$3005,'Movimentações'!$C$6:$C$3005,$B381,'Movimentações'!$B$6:$B$3005,"Compra"))/(N(F381)+H381)))</f>
        <v/>
      </c>
      <c r="M381" s="17">
        <f>IF($B381="","",MAX(K381,0)*L381)</f>
        <v/>
      </c>
      <c r="N381" s="17">
        <f>IF(OR($B381="",N(D381)=0),"",D381-L381)</f>
        <v/>
      </c>
      <c r="O381" s="18">
        <f>IF(OR($B381="",N(D381)=0),"",(D381-L381)/D381)</f>
        <v/>
      </c>
      <c r="P381" s="19">
        <f>IF(OR($B381="",N(D381)=0,N(L381)=0),"",D381/L381)</f>
        <v/>
      </c>
      <c r="Q381" s="20">
        <f>IF($B381="","",SUMPRODUCT(MAX(('Movimentações'!$C$6:$C$3005=$B381)*('Movimentações'!$B$6:$B$3005="Venda")*'Movimentações'!$A$6:$A$3005)))</f>
        <v/>
      </c>
      <c r="R381" s="21">
        <f>IF($B381="","",IF(COUNTIF($B$6:$B$505,$B381)&gt;1,"Nome repetido",IF(K381&lt;=0,"Sem estoque",IF(K381&lt;=N(E381),"Repor",IF(TODAY()-MAX(Q381,SUMPRODUCT(MAX(('Movimentações'!$C$6:$C$3005=$B381)*('Movimentações'!$B$6:$B$3005="Compra")*'Movimentações'!$A$6:$A$3005)),'Comece aqui'!$C$6)&gt;60,"Parado","OK")))))</f>
        <v/>
      </c>
      <c r="S381" s="17">
        <f>IF($B381="","",SUMIFS('Movimentações'!$I$6:$I$3005,'Movimentações'!$C$6:$C$3005,$B381,'Movimentações'!$B$6:$B$3005,"Venda")-SUMIFS('Movimentações'!$I$6:$I$3005,'Movimentações'!$C$6:$C$3005,$B381,'Movimentações'!$B$6:$B$3005,"Devolução de venda"))</f>
        <v/>
      </c>
      <c r="T381" s="17">
        <f>IF($B381="","",SUMIFS('Movimentações'!$K$6:$K$3005,'Movimentações'!$C$6:$C$3005,$B381))</f>
        <v/>
      </c>
      <c r="U381" s="21">
        <f>IF(OR($B381="",N(S381)&lt;=0),"",IF(SUMIF($S$6:$S$505,"&gt;"&amp;S381)/SUM($S$6:$S$505)&lt;0.8,"A",IF(SUMIF($S$6:$S$505,"&gt;"&amp;S381)/SUM($S$6:$S$505)&lt;0.95,"B","C")))</f>
        <v/>
      </c>
    </row>
    <row r="382">
      <c r="A382" s="14" t="n"/>
      <c r="B382" s="14" t="n"/>
      <c r="C382" s="14" t="n"/>
      <c r="D382" s="15" t="n"/>
      <c r="E382" s="14" t="n"/>
      <c r="F382" s="14" t="n"/>
      <c r="G382" s="15" t="n"/>
      <c r="H382" s="16">
        <f>IF($B382="","",SUMIFS('Movimentações'!$D$6:$D$3005,'Movimentações'!$C$6:$C$3005,$B382,'Movimentações'!$B$6:$B$3005,"Compra"))</f>
        <v/>
      </c>
      <c r="I382" s="16">
        <f>IF($B382="","",SUMIFS('Movimentações'!$D$6:$D$3005,'Movimentações'!$C$6:$C$3005,$B382,'Movimentações'!$B$6:$B$3005,"Venda")-SUMIFS('Movimentações'!$D$6:$D$3005,'Movimentações'!$C$6:$C$3005,$B382,'Movimentações'!$B$6:$B$3005,"Devolução de venda"))</f>
        <v/>
      </c>
      <c r="J382" s="16">
        <f>IF($B382="","",SUMIFS('Movimentações'!$D$6:$D$3005,'Movimentações'!$C$6:$C$3005,$B382,'Movimentações'!$B$6:$B$3005,"Ajuste para mais")-SUMIFS('Movimentações'!$D$6:$D$3005,'Movimentações'!$C$6:$C$3005,$B382,'Movimentações'!$B$6:$B$3005,"Ajuste para menos"))</f>
        <v/>
      </c>
      <c r="K382" s="16">
        <f>IF($B382="","",N(F382)+H382-I382+J382)</f>
        <v/>
      </c>
      <c r="L382" s="17">
        <f>IF($B382="","",IF(N(F382)+H382=0,0,(N(F382)*N(G382)+SUMIFS('Movimentações'!$I$6:$I$3005,'Movimentações'!$C$6:$C$3005,$B382,'Movimentações'!$B$6:$B$3005,"Compra"))/(N(F382)+H382)))</f>
        <v/>
      </c>
      <c r="M382" s="17">
        <f>IF($B382="","",MAX(K382,0)*L382)</f>
        <v/>
      </c>
      <c r="N382" s="17">
        <f>IF(OR($B382="",N(D382)=0),"",D382-L382)</f>
        <v/>
      </c>
      <c r="O382" s="18">
        <f>IF(OR($B382="",N(D382)=0),"",(D382-L382)/D382)</f>
        <v/>
      </c>
      <c r="P382" s="19">
        <f>IF(OR($B382="",N(D382)=0,N(L382)=0),"",D382/L382)</f>
        <v/>
      </c>
      <c r="Q382" s="20">
        <f>IF($B382="","",SUMPRODUCT(MAX(('Movimentações'!$C$6:$C$3005=$B382)*('Movimentações'!$B$6:$B$3005="Venda")*'Movimentações'!$A$6:$A$3005)))</f>
        <v/>
      </c>
      <c r="R382" s="21">
        <f>IF($B382="","",IF(COUNTIF($B$6:$B$505,$B382)&gt;1,"Nome repetido",IF(K382&lt;=0,"Sem estoque",IF(K382&lt;=N(E382),"Repor",IF(TODAY()-MAX(Q382,SUMPRODUCT(MAX(('Movimentações'!$C$6:$C$3005=$B382)*('Movimentações'!$B$6:$B$3005="Compra")*'Movimentações'!$A$6:$A$3005)),'Comece aqui'!$C$6)&gt;60,"Parado","OK")))))</f>
        <v/>
      </c>
      <c r="S382" s="17">
        <f>IF($B382="","",SUMIFS('Movimentações'!$I$6:$I$3005,'Movimentações'!$C$6:$C$3005,$B382,'Movimentações'!$B$6:$B$3005,"Venda")-SUMIFS('Movimentações'!$I$6:$I$3005,'Movimentações'!$C$6:$C$3005,$B382,'Movimentações'!$B$6:$B$3005,"Devolução de venda"))</f>
        <v/>
      </c>
      <c r="T382" s="17">
        <f>IF($B382="","",SUMIFS('Movimentações'!$K$6:$K$3005,'Movimentações'!$C$6:$C$3005,$B382))</f>
        <v/>
      </c>
      <c r="U382" s="21">
        <f>IF(OR($B382="",N(S382)&lt;=0),"",IF(SUMIF($S$6:$S$505,"&gt;"&amp;S382)/SUM($S$6:$S$505)&lt;0.8,"A",IF(SUMIF($S$6:$S$505,"&gt;"&amp;S382)/SUM($S$6:$S$505)&lt;0.95,"B","C")))</f>
        <v/>
      </c>
    </row>
    <row r="383">
      <c r="A383" s="14" t="n"/>
      <c r="B383" s="14" t="n"/>
      <c r="C383" s="14" t="n"/>
      <c r="D383" s="15" t="n"/>
      <c r="E383" s="14" t="n"/>
      <c r="F383" s="14" t="n"/>
      <c r="G383" s="15" t="n"/>
      <c r="H383" s="16">
        <f>IF($B383="","",SUMIFS('Movimentações'!$D$6:$D$3005,'Movimentações'!$C$6:$C$3005,$B383,'Movimentações'!$B$6:$B$3005,"Compra"))</f>
        <v/>
      </c>
      <c r="I383" s="16">
        <f>IF($B383="","",SUMIFS('Movimentações'!$D$6:$D$3005,'Movimentações'!$C$6:$C$3005,$B383,'Movimentações'!$B$6:$B$3005,"Venda")-SUMIFS('Movimentações'!$D$6:$D$3005,'Movimentações'!$C$6:$C$3005,$B383,'Movimentações'!$B$6:$B$3005,"Devolução de venda"))</f>
        <v/>
      </c>
      <c r="J383" s="16">
        <f>IF($B383="","",SUMIFS('Movimentações'!$D$6:$D$3005,'Movimentações'!$C$6:$C$3005,$B383,'Movimentações'!$B$6:$B$3005,"Ajuste para mais")-SUMIFS('Movimentações'!$D$6:$D$3005,'Movimentações'!$C$6:$C$3005,$B383,'Movimentações'!$B$6:$B$3005,"Ajuste para menos"))</f>
        <v/>
      </c>
      <c r="K383" s="16">
        <f>IF($B383="","",N(F383)+H383-I383+J383)</f>
        <v/>
      </c>
      <c r="L383" s="17">
        <f>IF($B383="","",IF(N(F383)+H383=0,0,(N(F383)*N(G383)+SUMIFS('Movimentações'!$I$6:$I$3005,'Movimentações'!$C$6:$C$3005,$B383,'Movimentações'!$B$6:$B$3005,"Compra"))/(N(F383)+H383)))</f>
        <v/>
      </c>
      <c r="M383" s="17">
        <f>IF($B383="","",MAX(K383,0)*L383)</f>
        <v/>
      </c>
      <c r="N383" s="17">
        <f>IF(OR($B383="",N(D383)=0),"",D383-L383)</f>
        <v/>
      </c>
      <c r="O383" s="18">
        <f>IF(OR($B383="",N(D383)=0),"",(D383-L383)/D383)</f>
        <v/>
      </c>
      <c r="P383" s="19">
        <f>IF(OR($B383="",N(D383)=0,N(L383)=0),"",D383/L383)</f>
        <v/>
      </c>
      <c r="Q383" s="20">
        <f>IF($B383="","",SUMPRODUCT(MAX(('Movimentações'!$C$6:$C$3005=$B383)*('Movimentações'!$B$6:$B$3005="Venda")*'Movimentações'!$A$6:$A$3005)))</f>
        <v/>
      </c>
      <c r="R383" s="21">
        <f>IF($B383="","",IF(COUNTIF($B$6:$B$505,$B383)&gt;1,"Nome repetido",IF(K383&lt;=0,"Sem estoque",IF(K383&lt;=N(E383),"Repor",IF(TODAY()-MAX(Q383,SUMPRODUCT(MAX(('Movimentações'!$C$6:$C$3005=$B383)*('Movimentações'!$B$6:$B$3005="Compra")*'Movimentações'!$A$6:$A$3005)),'Comece aqui'!$C$6)&gt;60,"Parado","OK")))))</f>
        <v/>
      </c>
      <c r="S383" s="17">
        <f>IF($B383="","",SUMIFS('Movimentações'!$I$6:$I$3005,'Movimentações'!$C$6:$C$3005,$B383,'Movimentações'!$B$6:$B$3005,"Venda")-SUMIFS('Movimentações'!$I$6:$I$3005,'Movimentações'!$C$6:$C$3005,$B383,'Movimentações'!$B$6:$B$3005,"Devolução de venda"))</f>
        <v/>
      </c>
      <c r="T383" s="17">
        <f>IF($B383="","",SUMIFS('Movimentações'!$K$6:$K$3005,'Movimentações'!$C$6:$C$3005,$B383))</f>
        <v/>
      </c>
      <c r="U383" s="21">
        <f>IF(OR($B383="",N(S383)&lt;=0),"",IF(SUMIF($S$6:$S$505,"&gt;"&amp;S383)/SUM($S$6:$S$505)&lt;0.8,"A",IF(SUMIF($S$6:$S$505,"&gt;"&amp;S383)/SUM($S$6:$S$505)&lt;0.95,"B","C")))</f>
        <v/>
      </c>
    </row>
    <row r="384">
      <c r="A384" s="14" t="n"/>
      <c r="B384" s="14" t="n"/>
      <c r="C384" s="14" t="n"/>
      <c r="D384" s="15" t="n"/>
      <c r="E384" s="14" t="n"/>
      <c r="F384" s="14" t="n"/>
      <c r="G384" s="15" t="n"/>
      <c r="H384" s="16">
        <f>IF($B384="","",SUMIFS('Movimentações'!$D$6:$D$3005,'Movimentações'!$C$6:$C$3005,$B384,'Movimentações'!$B$6:$B$3005,"Compra"))</f>
        <v/>
      </c>
      <c r="I384" s="16">
        <f>IF($B384="","",SUMIFS('Movimentações'!$D$6:$D$3005,'Movimentações'!$C$6:$C$3005,$B384,'Movimentações'!$B$6:$B$3005,"Venda")-SUMIFS('Movimentações'!$D$6:$D$3005,'Movimentações'!$C$6:$C$3005,$B384,'Movimentações'!$B$6:$B$3005,"Devolução de venda"))</f>
        <v/>
      </c>
      <c r="J384" s="16">
        <f>IF($B384="","",SUMIFS('Movimentações'!$D$6:$D$3005,'Movimentações'!$C$6:$C$3005,$B384,'Movimentações'!$B$6:$B$3005,"Ajuste para mais")-SUMIFS('Movimentações'!$D$6:$D$3005,'Movimentações'!$C$6:$C$3005,$B384,'Movimentações'!$B$6:$B$3005,"Ajuste para menos"))</f>
        <v/>
      </c>
      <c r="K384" s="16">
        <f>IF($B384="","",N(F384)+H384-I384+J384)</f>
        <v/>
      </c>
      <c r="L384" s="17">
        <f>IF($B384="","",IF(N(F384)+H384=0,0,(N(F384)*N(G384)+SUMIFS('Movimentações'!$I$6:$I$3005,'Movimentações'!$C$6:$C$3005,$B384,'Movimentações'!$B$6:$B$3005,"Compra"))/(N(F384)+H384)))</f>
        <v/>
      </c>
      <c r="M384" s="17">
        <f>IF($B384="","",MAX(K384,0)*L384)</f>
        <v/>
      </c>
      <c r="N384" s="17">
        <f>IF(OR($B384="",N(D384)=0),"",D384-L384)</f>
        <v/>
      </c>
      <c r="O384" s="18">
        <f>IF(OR($B384="",N(D384)=0),"",(D384-L384)/D384)</f>
        <v/>
      </c>
      <c r="P384" s="19">
        <f>IF(OR($B384="",N(D384)=0,N(L384)=0),"",D384/L384)</f>
        <v/>
      </c>
      <c r="Q384" s="20">
        <f>IF($B384="","",SUMPRODUCT(MAX(('Movimentações'!$C$6:$C$3005=$B384)*('Movimentações'!$B$6:$B$3005="Venda")*'Movimentações'!$A$6:$A$3005)))</f>
        <v/>
      </c>
      <c r="R384" s="21">
        <f>IF($B384="","",IF(COUNTIF($B$6:$B$505,$B384)&gt;1,"Nome repetido",IF(K384&lt;=0,"Sem estoque",IF(K384&lt;=N(E384),"Repor",IF(TODAY()-MAX(Q384,SUMPRODUCT(MAX(('Movimentações'!$C$6:$C$3005=$B384)*('Movimentações'!$B$6:$B$3005="Compra")*'Movimentações'!$A$6:$A$3005)),'Comece aqui'!$C$6)&gt;60,"Parado","OK")))))</f>
        <v/>
      </c>
      <c r="S384" s="17">
        <f>IF($B384="","",SUMIFS('Movimentações'!$I$6:$I$3005,'Movimentações'!$C$6:$C$3005,$B384,'Movimentações'!$B$6:$B$3005,"Venda")-SUMIFS('Movimentações'!$I$6:$I$3005,'Movimentações'!$C$6:$C$3005,$B384,'Movimentações'!$B$6:$B$3005,"Devolução de venda"))</f>
        <v/>
      </c>
      <c r="T384" s="17">
        <f>IF($B384="","",SUMIFS('Movimentações'!$K$6:$K$3005,'Movimentações'!$C$6:$C$3005,$B384))</f>
        <v/>
      </c>
      <c r="U384" s="21">
        <f>IF(OR($B384="",N(S384)&lt;=0),"",IF(SUMIF($S$6:$S$505,"&gt;"&amp;S384)/SUM($S$6:$S$505)&lt;0.8,"A",IF(SUMIF($S$6:$S$505,"&gt;"&amp;S384)/SUM($S$6:$S$505)&lt;0.95,"B","C")))</f>
        <v/>
      </c>
    </row>
    <row r="385">
      <c r="A385" s="14" t="n"/>
      <c r="B385" s="14" t="n"/>
      <c r="C385" s="14" t="n"/>
      <c r="D385" s="15" t="n"/>
      <c r="E385" s="14" t="n"/>
      <c r="F385" s="14" t="n"/>
      <c r="G385" s="15" t="n"/>
      <c r="H385" s="16">
        <f>IF($B385="","",SUMIFS('Movimentações'!$D$6:$D$3005,'Movimentações'!$C$6:$C$3005,$B385,'Movimentações'!$B$6:$B$3005,"Compra"))</f>
        <v/>
      </c>
      <c r="I385" s="16">
        <f>IF($B385="","",SUMIFS('Movimentações'!$D$6:$D$3005,'Movimentações'!$C$6:$C$3005,$B385,'Movimentações'!$B$6:$B$3005,"Venda")-SUMIFS('Movimentações'!$D$6:$D$3005,'Movimentações'!$C$6:$C$3005,$B385,'Movimentações'!$B$6:$B$3005,"Devolução de venda"))</f>
        <v/>
      </c>
      <c r="J385" s="16">
        <f>IF($B385="","",SUMIFS('Movimentações'!$D$6:$D$3005,'Movimentações'!$C$6:$C$3005,$B385,'Movimentações'!$B$6:$B$3005,"Ajuste para mais")-SUMIFS('Movimentações'!$D$6:$D$3005,'Movimentações'!$C$6:$C$3005,$B385,'Movimentações'!$B$6:$B$3005,"Ajuste para menos"))</f>
        <v/>
      </c>
      <c r="K385" s="16">
        <f>IF($B385="","",N(F385)+H385-I385+J385)</f>
        <v/>
      </c>
      <c r="L385" s="17">
        <f>IF($B385="","",IF(N(F385)+H385=0,0,(N(F385)*N(G385)+SUMIFS('Movimentações'!$I$6:$I$3005,'Movimentações'!$C$6:$C$3005,$B385,'Movimentações'!$B$6:$B$3005,"Compra"))/(N(F385)+H385)))</f>
        <v/>
      </c>
      <c r="M385" s="17">
        <f>IF($B385="","",MAX(K385,0)*L385)</f>
        <v/>
      </c>
      <c r="N385" s="17">
        <f>IF(OR($B385="",N(D385)=0),"",D385-L385)</f>
        <v/>
      </c>
      <c r="O385" s="18">
        <f>IF(OR($B385="",N(D385)=0),"",(D385-L385)/D385)</f>
        <v/>
      </c>
      <c r="P385" s="19">
        <f>IF(OR($B385="",N(D385)=0,N(L385)=0),"",D385/L385)</f>
        <v/>
      </c>
      <c r="Q385" s="20">
        <f>IF($B385="","",SUMPRODUCT(MAX(('Movimentações'!$C$6:$C$3005=$B385)*('Movimentações'!$B$6:$B$3005="Venda")*'Movimentações'!$A$6:$A$3005)))</f>
        <v/>
      </c>
      <c r="R385" s="21">
        <f>IF($B385="","",IF(COUNTIF($B$6:$B$505,$B385)&gt;1,"Nome repetido",IF(K385&lt;=0,"Sem estoque",IF(K385&lt;=N(E385),"Repor",IF(TODAY()-MAX(Q385,SUMPRODUCT(MAX(('Movimentações'!$C$6:$C$3005=$B385)*('Movimentações'!$B$6:$B$3005="Compra")*'Movimentações'!$A$6:$A$3005)),'Comece aqui'!$C$6)&gt;60,"Parado","OK")))))</f>
        <v/>
      </c>
      <c r="S385" s="17">
        <f>IF($B385="","",SUMIFS('Movimentações'!$I$6:$I$3005,'Movimentações'!$C$6:$C$3005,$B385,'Movimentações'!$B$6:$B$3005,"Venda")-SUMIFS('Movimentações'!$I$6:$I$3005,'Movimentações'!$C$6:$C$3005,$B385,'Movimentações'!$B$6:$B$3005,"Devolução de venda"))</f>
        <v/>
      </c>
      <c r="T385" s="17">
        <f>IF($B385="","",SUMIFS('Movimentações'!$K$6:$K$3005,'Movimentações'!$C$6:$C$3005,$B385))</f>
        <v/>
      </c>
      <c r="U385" s="21">
        <f>IF(OR($B385="",N(S385)&lt;=0),"",IF(SUMIF($S$6:$S$505,"&gt;"&amp;S385)/SUM($S$6:$S$505)&lt;0.8,"A",IF(SUMIF($S$6:$S$505,"&gt;"&amp;S385)/SUM($S$6:$S$505)&lt;0.95,"B","C")))</f>
        <v/>
      </c>
    </row>
    <row r="386">
      <c r="A386" s="14" t="n"/>
      <c r="B386" s="14" t="n"/>
      <c r="C386" s="14" t="n"/>
      <c r="D386" s="15" t="n"/>
      <c r="E386" s="14" t="n"/>
      <c r="F386" s="14" t="n"/>
      <c r="G386" s="15" t="n"/>
      <c r="H386" s="16">
        <f>IF($B386="","",SUMIFS('Movimentações'!$D$6:$D$3005,'Movimentações'!$C$6:$C$3005,$B386,'Movimentações'!$B$6:$B$3005,"Compra"))</f>
        <v/>
      </c>
      <c r="I386" s="16">
        <f>IF($B386="","",SUMIFS('Movimentações'!$D$6:$D$3005,'Movimentações'!$C$6:$C$3005,$B386,'Movimentações'!$B$6:$B$3005,"Venda")-SUMIFS('Movimentações'!$D$6:$D$3005,'Movimentações'!$C$6:$C$3005,$B386,'Movimentações'!$B$6:$B$3005,"Devolução de venda"))</f>
        <v/>
      </c>
      <c r="J386" s="16">
        <f>IF($B386="","",SUMIFS('Movimentações'!$D$6:$D$3005,'Movimentações'!$C$6:$C$3005,$B386,'Movimentações'!$B$6:$B$3005,"Ajuste para mais")-SUMIFS('Movimentações'!$D$6:$D$3005,'Movimentações'!$C$6:$C$3005,$B386,'Movimentações'!$B$6:$B$3005,"Ajuste para menos"))</f>
        <v/>
      </c>
      <c r="K386" s="16">
        <f>IF($B386="","",N(F386)+H386-I386+J386)</f>
        <v/>
      </c>
      <c r="L386" s="17">
        <f>IF($B386="","",IF(N(F386)+H386=0,0,(N(F386)*N(G386)+SUMIFS('Movimentações'!$I$6:$I$3005,'Movimentações'!$C$6:$C$3005,$B386,'Movimentações'!$B$6:$B$3005,"Compra"))/(N(F386)+H386)))</f>
        <v/>
      </c>
      <c r="M386" s="17">
        <f>IF($B386="","",MAX(K386,0)*L386)</f>
        <v/>
      </c>
      <c r="N386" s="17">
        <f>IF(OR($B386="",N(D386)=0),"",D386-L386)</f>
        <v/>
      </c>
      <c r="O386" s="18">
        <f>IF(OR($B386="",N(D386)=0),"",(D386-L386)/D386)</f>
        <v/>
      </c>
      <c r="P386" s="19">
        <f>IF(OR($B386="",N(D386)=0,N(L386)=0),"",D386/L386)</f>
        <v/>
      </c>
      <c r="Q386" s="20">
        <f>IF($B386="","",SUMPRODUCT(MAX(('Movimentações'!$C$6:$C$3005=$B386)*('Movimentações'!$B$6:$B$3005="Venda")*'Movimentações'!$A$6:$A$3005)))</f>
        <v/>
      </c>
      <c r="R386" s="21">
        <f>IF($B386="","",IF(COUNTIF($B$6:$B$505,$B386)&gt;1,"Nome repetido",IF(K386&lt;=0,"Sem estoque",IF(K386&lt;=N(E386),"Repor",IF(TODAY()-MAX(Q386,SUMPRODUCT(MAX(('Movimentações'!$C$6:$C$3005=$B386)*('Movimentações'!$B$6:$B$3005="Compra")*'Movimentações'!$A$6:$A$3005)),'Comece aqui'!$C$6)&gt;60,"Parado","OK")))))</f>
        <v/>
      </c>
      <c r="S386" s="17">
        <f>IF($B386="","",SUMIFS('Movimentações'!$I$6:$I$3005,'Movimentações'!$C$6:$C$3005,$B386,'Movimentações'!$B$6:$B$3005,"Venda")-SUMIFS('Movimentações'!$I$6:$I$3005,'Movimentações'!$C$6:$C$3005,$B386,'Movimentações'!$B$6:$B$3005,"Devolução de venda"))</f>
        <v/>
      </c>
      <c r="T386" s="17">
        <f>IF($B386="","",SUMIFS('Movimentações'!$K$6:$K$3005,'Movimentações'!$C$6:$C$3005,$B386))</f>
        <v/>
      </c>
      <c r="U386" s="21">
        <f>IF(OR($B386="",N(S386)&lt;=0),"",IF(SUMIF($S$6:$S$505,"&gt;"&amp;S386)/SUM($S$6:$S$505)&lt;0.8,"A",IF(SUMIF($S$6:$S$505,"&gt;"&amp;S386)/SUM($S$6:$S$505)&lt;0.95,"B","C")))</f>
        <v/>
      </c>
    </row>
    <row r="387">
      <c r="A387" s="14" t="n"/>
      <c r="B387" s="14" t="n"/>
      <c r="C387" s="14" t="n"/>
      <c r="D387" s="15" t="n"/>
      <c r="E387" s="14" t="n"/>
      <c r="F387" s="14" t="n"/>
      <c r="G387" s="15" t="n"/>
      <c r="H387" s="16">
        <f>IF($B387="","",SUMIFS('Movimentações'!$D$6:$D$3005,'Movimentações'!$C$6:$C$3005,$B387,'Movimentações'!$B$6:$B$3005,"Compra"))</f>
        <v/>
      </c>
      <c r="I387" s="16">
        <f>IF($B387="","",SUMIFS('Movimentações'!$D$6:$D$3005,'Movimentações'!$C$6:$C$3005,$B387,'Movimentações'!$B$6:$B$3005,"Venda")-SUMIFS('Movimentações'!$D$6:$D$3005,'Movimentações'!$C$6:$C$3005,$B387,'Movimentações'!$B$6:$B$3005,"Devolução de venda"))</f>
        <v/>
      </c>
      <c r="J387" s="16">
        <f>IF($B387="","",SUMIFS('Movimentações'!$D$6:$D$3005,'Movimentações'!$C$6:$C$3005,$B387,'Movimentações'!$B$6:$B$3005,"Ajuste para mais")-SUMIFS('Movimentações'!$D$6:$D$3005,'Movimentações'!$C$6:$C$3005,$B387,'Movimentações'!$B$6:$B$3005,"Ajuste para menos"))</f>
        <v/>
      </c>
      <c r="K387" s="16">
        <f>IF($B387="","",N(F387)+H387-I387+J387)</f>
        <v/>
      </c>
      <c r="L387" s="17">
        <f>IF($B387="","",IF(N(F387)+H387=0,0,(N(F387)*N(G387)+SUMIFS('Movimentações'!$I$6:$I$3005,'Movimentações'!$C$6:$C$3005,$B387,'Movimentações'!$B$6:$B$3005,"Compra"))/(N(F387)+H387)))</f>
        <v/>
      </c>
      <c r="M387" s="17">
        <f>IF($B387="","",MAX(K387,0)*L387)</f>
        <v/>
      </c>
      <c r="N387" s="17">
        <f>IF(OR($B387="",N(D387)=0),"",D387-L387)</f>
        <v/>
      </c>
      <c r="O387" s="18">
        <f>IF(OR($B387="",N(D387)=0),"",(D387-L387)/D387)</f>
        <v/>
      </c>
      <c r="P387" s="19">
        <f>IF(OR($B387="",N(D387)=0,N(L387)=0),"",D387/L387)</f>
        <v/>
      </c>
      <c r="Q387" s="20">
        <f>IF($B387="","",SUMPRODUCT(MAX(('Movimentações'!$C$6:$C$3005=$B387)*('Movimentações'!$B$6:$B$3005="Venda")*'Movimentações'!$A$6:$A$3005)))</f>
        <v/>
      </c>
      <c r="R387" s="21">
        <f>IF($B387="","",IF(COUNTIF($B$6:$B$505,$B387)&gt;1,"Nome repetido",IF(K387&lt;=0,"Sem estoque",IF(K387&lt;=N(E387),"Repor",IF(TODAY()-MAX(Q387,SUMPRODUCT(MAX(('Movimentações'!$C$6:$C$3005=$B387)*('Movimentações'!$B$6:$B$3005="Compra")*'Movimentações'!$A$6:$A$3005)),'Comece aqui'!$C$6)&gt;60,"Parado","OK")))))</f>
        <v/>
      </c>
      <c r="S387" s="17">
        <f>IF($B387="","",SUMIFS('Movimentações'!$I$6:$I$3005,'Movimentações'!$C$6:$C$3005,$B387,'Movimentações'!$B$6:$B$3005,"Venda")-SUMIFS('Movimentações'!$I$6:$I$3005,'Movimentações'!$C$6:$C$3005,$B387,'Movimentações'!$B$6:$B$3005,"Devolução de venda"))</f>
        <v/>
      </c>
      <c r="T387" s="17">
        <f>IF($B387="","",SUMIFS('Movimentações'!$K$6:$K$3005,'Movimentações'!$C$6:$C$3005,$B387))</f>
        <v/>
      </c>
      <c r="U387" s="21">
        <f>IF(OR($B387="",N(S387)&lt;=0),"",IF(SUMIF($S$6:$S$505,"&gt;"&amp;S387)/SUM($S$6:$S$505)&lt;0.8,"A",IF(SUMIF($S$6:$S$505,"&gt;"&amp;S387)/SUM($S$6:$S$505)&lt;0.95,"B","C")))</f>
        <v/>
      </c>
    </row>
    <row r="388">
      <c r="A388" s="14" t="n"/>
      <c r="B388" s="14" t="n"/>
      <c r="C388" s="14" t="n"/>
      <c r="D388" s="15" t="n"/>
      <c r="E388" s="14" t="n"/>
      <c r="F388" s="14" t="n"/>
      <c r="G388" s="15" t="n"/>
      <c r="H388" s="16">
        <f>IF($B388="","",SUMIFS('Movimentações'!$D$6:$D$3005,'Movimentações'!$C$6:$C$3005,$B388,'Movimentações'!$B$6:$B$3005,"Compra"))</f>
        <v/>
      </c>
      <c r="I388" s="16">
        <f>IF($B388="","",SUMIFS('Movimentações'!$D$6:$D$3005,'Movimentações'!$C$6:$C$3005,$B388,'Movimentações'!$B$6:$B$3005,"Venda")-SUMIFS('Movimentações'!$D$6:$D$3005,'Movimentações'!$C$6:$C$3005,$B388,'Movimentações'!$B$6:$B$3005,"Devolução de venda"))</f>
        <v/>
      </c>
      <c r="J388" s="16">
        <f>IF($B388="","",SUMIFS('Movimentações'!$D$6:$D$3005,'Movimentações'!$C$6:$C$3005,$B388,'Movimentações'!$B$6:$B$3005,"Ajuste para mais")-SUMIFS('Movimentações'!$D$6:$D$3005,'Movimentações'!$C$6:$C$3005,$B388,'Movimentações'!$B$6:$B$3005,"Ajuste para menos"))</f>
        <v/>
      </c>
      <c r="K388" s="16">
        <f>IF($B388="","",N(F388)+H388-I388+J388)</f>
        <v/>
      </c>
      <c r="L388" s="17">
        <f>IF($B388="","",IF(N(F388)+H388=0,0,(N(F388)*N(G388)+SUMIFS('Movimentações'!$I$6:$I$3005,'Movimentações'!$C$6:$C$3005,$B388,'Movimentações'!$B$6:$B$3005,"Compra"))/(N(F388)+H388)))</f>
        <v/>
      </c>
      <c r="M388" s="17">
        <f>IF($B388="","",MAX(K388,0)*L388)</f>
        <v/>
      </c>
      <c r="N388" s="17">
        <f>IF(OR($B388="",N(D388)=0),"",D388-L388)</f>
        <v/>
      </c>
      <c r="O388" s="18">
        <f>IF(OR($B388="",N(D388)=0),"",(D388-L388)/D388)</f>
        <v/>
      </c>
      <c r="P388" s="19">
        <f>IF(OR($B388="",N(D388)=0,N(L388)=0),"",D388/L388)</f>
        <v/>
      </c>
      <c r="Q388" s="20">
        <f>IF($B388="","",SUMPRODUCT(MAX(('Movimentações'!$C$6:$C$3005=$B388)*('Movimentações'!$B$6:$B$3005="Venda")*'Movimentações'!$A$6:$A$3005)))</f>
        <v/>
      </c>
      <c r="R388" s="21">
        <f>IF($B388="","",IF(COUNTIF($B$6:$B$505,$B388)&gt;1,"Nome repetido",IF(K388&lt;=0,"Sem estoque",IF(K388&lt;=N(E388),"Repor",IF(TODAY()-MAX(Q388,SUMPRODUCT(MAX(('Movimentações'!$C$6:$C$3005=$B388)*('Movimentações'!$B$6:$B$3005="Compra")*'Movimentações'!$A$6:$A$3005)),'Comece aqui'!$C$6)&gt;60,"Parado","OK")))))</f>
        <v/>
      </c>
      <c r="S388" s="17">
        <f>IF($B388="","",SUMIFS('Movimentações'!$I$6:$I$3005,'Movimentações'!$C$6:$C$3005,$B388,'Movimentações'!$B$6:$B$3005,"Venda")-SUMIFS('Movimentações'!$I$6:$I$3005,'Movimentações'!$C$6:$C$3005,$B388,'Movimentações'!$B$6:$B$3005,"Devolução de venda"))</f>
        <v/>
      </c>
      <c r="T388" s="17">
        <f>IF($B388="","",SUMIFS('Movimentações'!$K$6:$K$3005,'Movimentações'!$C$6:$C$3005,$B388))</f>
        <v/>
      </c>
      <c r="U388" s="21">
        <f>IF(OR($B388="",N(S388)&lt;=0),"",IF(SUMIF($S$6:$S$505,"&gt;"&amp;S388)/SUM($S$6:$S$505)&lt;0.8,"A",IF(SUMIF($S$6:$S$505,"&gt;"&amp;S388)/SUM($S$6:$S$505)&lt;0.95,"B","C")))</f>
        <v/>
      </c>
    </row>
    <row r="389">
      <c r="A389" s="14" t="n"/>
      <c r="B389" s="14" t="n"/>
      <c r="C389" s="14" t="n"/>
      <c r="D389" s="15" t="n"/>
      <c r="E389" s="14" t="n"/>
      <c r="F389" s="14" t="n"/>
      <c r="G389" s="15" t="n"/>
      <c r="H389" s="16">
        <f>IF($B389="","",SUMIFS('Movimentações'!$D$6:$D$3005,'Movimentações'!$C$6:$C$3005,$B389,'Movimentações'!$B$6:$B$3005,"Compra"))</f>
        <v/>
      </c>
      <c r="I389" s="16">
        <f>IF($B389="","",SUMIFS('Movimentações'!$D$6:$D$3005,'Movimentações'!$C$6:$C$3005,$B389,'Movimentações'!$B$6:$B$3005,"Venda")-SUMIFS('Movimentações'!$D$6:$D$3005,'Movimentações'!$C$6:$C$3005,$B389,'Movimentações'!$B$6:$B$3005,"Devolução de venda"))</f>
        <v/>
      </c>
      <c r="J389" s="16">
        <f>IF($B389="","",SUMIFS('Movimentações'!$D$6:$D$3005,'Movimentações'!$C$6:$C$3005,$B389,'Movimentações'!$B$6:$B$3005,"Ajuste para mais")-SUMIFS('Movimentações'!$D$6:$D$3005,'Movimentações'!$C$6:$C$3005,$B389,'Movimentações'!$B$6:$B$3005,"Ajuste para menos"))</f>
        <v/>
      </c>
      <c r="K389" s="16">
        <f>IF($B389="","",N(F389)+H389-I389+J389)</f>
        <v/>
      </c>
      <c r="L389" s="17">
        <f>IF($B389="","",IF(N(F389)+H389=0,0,(N(F389)*N(G389)+SUMIFS('Movimentações'!$I$6:$I$3005,'Movimentações'!$C$6:$C$3005,$B389,'Movimentações'!$B$6:$B$3005,"Compra"))/(N(F389)+H389)))</f>
        <v/>
      </c>
      <c r="M389" s="17">
        <f>IF($B389="","",MAX(K389,0)*L389)</f>
        <v/>
      </c>
      <c r="N389" s="17">
        <f>IF(OR($B389="",N(D389)=0),"",D389-L389)</f>
        <v/>
      </c>
      <c r="O389" s="18">
        <f>IF(OR($B389="",N(D389)=0),"",(D389-L389)/D389)</f>
        <v/>
      </c>
      <c r="P389" s="19">
        <f>IF(OR($B389="",N(D389)=0,N(L389)=0),"",D389/L389)</f>
        <v/>
      </c>
      <c r="Q389" s="20">
        <f>IF($B389="","",SUMPRODUCT(MAX(('Movimentações'!$C$6:$C$3005=$B389)*('Movimentações'!$B$6:$B$3005="Venda")*'Movimentações'!$A$6:$A$3005)))</f>
        <v/>
      </c>
      <c r="R389" s="21">
        <f>IF($B389="","",IF(COUNTIF($B$6:$B$505,$B389)&gt;1,"Nome repetido",IF(K389&lt;=0,"Sem estoque",IF(K389&lt;=N(E389),"Repor",IF(TODAY()-MAX(Q389,SUMPRODUCT(MAX(('Movimentações'!$C$6:$C$3005=$B389)*('Movimentações'!$B$6:$B$3005="Compra")*'Movimentações'!$A$6:$A$3005)),'Comece aqui'!$C$6)&gt;60,"Parado","OK")))))</f>
        <v/>
      </c>
      <c r="S389" s="17">
        <f>IF($B389="","",SUMIFS('Movimentações'!$I$6:$I$3005,'Movimentações'!$C$6:$C$3005,$B389,'Movimentações'!$B$6:$B$3005,"Venda")-SUMIFS('Movimentações'!$I$6:$I$3005,'Movimentações'!$C$6:$C$3005,$B389,'Movimentações'!$B$6:$B$3005,"Devolução de venda"))</f>
        <v/>
      </c>
      <c r="T389" s="17">
        <f>IF($B389="","",SUMIFS('Movimentações'!$K$6:$K$3005,'Movimentações'!$C$6:$C$3005,$B389))</f>
        <v/>
      </c>
      <c r="U389" s="21">
        <f>IF(OR($B389="",N(S389)&lt;=0),"",IF(SUMIF($S$6:$S$505,"&gt;"&amp;S389)/SUM($S$6:$S$505)&lt;0.8,"A",IF(SUMIF($S$6:$S$505,"&gt;"&amp;S389)/SUM($S$6:$S$505)&lt;0.95,"B","C")))</f>
        <v/>
      </c>
    </row>
    <row r="390">
      <c r="A390" s="14" t="n"/>
      <c r="B390" s="14" t="n"/>
      <c r="C390" s="14" t="n"/>
      <c r="D390" s="15" t="n"/>
      <c r="E390" s="14" t="n"/>
      <c r="F390" s="14" t="n"/>
      <c r="G390" s="15" t="n"/>
      <c r="H390" s="16">
        <f>IF($B390="","",SUMIFS('Movimentações'!$D$6:$D$3005,'Movimentações'!$C$6:$C$3005,$B390,'Movimentações'!$B$6:$B$3005,"Compra"))</f>
        <v/>
      </c>
      <c r="I390" s="16">
        <f>IF($B390="","",SUMIFS('Movimentações'!$D$6:$D$3005,'Movimentações'!$C$6:$C$3005,$B390,'Movimentações'!$B$6:$B$3005,"Venda")-SUMIFS('Movimentações'!$D$6:$D$3005,'Movimentações'!$C$6:$C$3005,$B390,'Movimentações'!$B$6:$B$3005,"Devolução de venda"))</f>
        <v/>
      </c>
      <c r="J390" s="16">
        <f>IF($B390="","",SUMIFS('Movimentações'!$D$6:$D$3005,'Movimentações'!$C$6:$C$3005,$B390,'Movimentações'!$B$6:$B$3005,"Ajuste para mais")-SUMIFS('Movimentações'!$D$6:$D$3005,'Movimentações'!$C$6:$C$3005,$B390,'Movimentações'!$B$6:$B$3005,"Ajuste para menos"))</f>
        <v/>
      </c>
      <c r="K390" s="16">
        <f>IF($B390="","",N(F390)+H390-I390+J390)</f>
        <v/>
      </c>
      <c r="L390" s="17">
        <f>IF($B390="","",IF(N(F390)+H390=0,0,(N(F390)*N(G390)+SUMIFS('Movimentações'!$I$6:$I$3005,'Movimentações'!$C$6:$C$3005,$B390,'Movimentações'!$B$6:$B$3005,"Compra"))/(N(F390)+H390)))</f>
        <v/>
      </c>
      <c r="M390" s="17">
        <f>IF($B390="","",MAX(K390,0)*L390)</f>
        <v/>
      </c>
      <c r="N390" s="17">
        <f>IF(OR($B390="",N(D390)=0),"",D390-L390)</f>
        <v/>
      </c>
      <c r="O390" s="18">
        <f>IF(OR($B390="",N(D390)=0),"",(D390-L390)/D390)</f>
        <v/>
      </c>
      <c r="P390" s="19">
        <f>IF(OR($B390="",N(D390)=0,N(L390)=0),"",D390/L390)</f>
        <v/>
      </c>
      <c r="Q390" s="20">
        <f>IF($B390="","",SUMPRODUCT(MAX(('Movimentações'!$C$6:$C$3005=$B390)*('Movimentações'!$B$6:$B$3005="Venda")*'Movimentações'!$A$6:$A$3005)))</f>
        <v/>
      </c>
      <c r="R390" s="21">
        <f>IF($B390="","",IF(COUNTIF($B$6:$B$505,$B390)&gt;1,"Nome repetido",IF(K390&lt;=0,"Sem estoque",IF(K390&lt;=N(E390),"Repor",IF(TODAY()-MAX(Q390,SUMPRODUCT(MAX(('Movimentações'!$C$6:$C$3005=$B390)*('Movimentações'!$B$6:$B$3005="Compra")*'Movimentações'!$A$6:$A$3005)),'Comece aqui'!$C$6)&gt;60,"Parado","OK")))))</f>
        <v/>
      </c>
      <c r="S390" s="17">
        <f>IF($B390="","",SUMIFS('Movimentações'!$I$6:$I$3005,'Movimentações'!$C$6:$C$3005,$B390,'Movimentações'!$B$6:$B$3005,"Venda")-SUMIFS('Movimentações'!$I$6:$I$3005,'Movimentações'!$C$6:$C$3005,$B390,'Movimentações'!$B$6:$B$3005,"Devolução de venda"))</f>
        <v/>
      </c>
      <c r="T390" s="17">
        <f>IF($B390="","",SUMIFS('Movimentações'!$K$6:$K$3005,'Movimentações'!$C$6:$C$3005,$B390))</f>
        <v/>
      </c>
      <c r="U390" s="21">
        <f>IF(OR($B390="",N(S390)&lt;=0),"",IF(SUMIF($S$6:$S$505,"&gt;"&amp;S390)/SUM($S$6:$S$505)&lt;0.8,"A",IF(SUMIF($S$6:$S$505,"&gt;"&amp;S390)/SUM($S$6:$S$505)&lt;0.95,"B","C")))</f>
        <v/>
      </c>
    </row>
    <row r="391">
      <c r="A391" s="14" t="n"/>
      <c r="B391" s="14" t="n"/>
      <c r="C391" s="14" t="n"/>
      <c r="D391" s="15" t="n"/>
      <c r="E391" s="14" t="n"/>
      <c r="F391" s="14" t="n"/>
      <c r="G391" s="15" t="n"/>
      <c r="H391" s="16">
        <f>IF($B391="","",SUMIFS('Movimentações'!$D$6:$D$3005,'Movimentações'!$C$6:$C$3005,$B391,'Movimentações'!$B$6:$B$3005,"Compra"))</f>
        <v/>
      </c>
      <c r="I391" s="16">
        <f>IF($B391="","",SUMIFS('Movimentações'!$D$6:$D$3005,'Movimentações'!$C$6:$C$3005,$B391,'Movimentações'!$B$6:$B$3005,"Venda")-SUMIFS('Movimentações'!$D$6:$D$3005,'Movimentações'!$C$6:$C$3005,$B391,'Movimentações'!$B$6:$B$3005,"Devolução de venda"))</f>
        <v/>
      </c>
      <c r="J391" s="16">
        <f>IF($B391="","",SUMIFS('Movimentações'!$D$6:$D$3005,'Movimentações'!$C$6:$C$3005,$B391,'Movimentações'!$B$6:$B$3005,"Ajuste para mais")-SUMIFS('Movimentações'!$D$6:$D$3005,'Movimentações'!$C$6:$C$3005,$B391,'Movimentações'!$B$6:$B$3005,"Ajuste para menos"))</f>
        <v/>
      </c>
      <c r="K391" s="16">
        <f>IF($B391="","",N(F391)+H391-I391+J391)</f>
        <v/>
      </c>
      <c r="L391" s="17">
        <f>IF($B391="","",IF(N(F391)+H391=0,0,(N(F391)*N(G391)+SUMIFS('Movimentações'!$I$6:$I$3005,'Movimentações'!$C$6:$C$3005,$B391,'Movimentações'!$B$6:$B$3005,"Compra"))/(N(F391)+H391)))</f>
        <v/>
      </c>
      <c r="M391" s="17">
        <f>IF($B391="","",MAX(K391,0)*L391)</f>
        <v/>
      </c>
      <c r="N391" s="17">
        <f>IF(OR($B391="",N(D391)=0),"",D391-L391)</f>
        <v/>
      </c>
      <c r="O391" s="18">
        <f>IF(OR($B391="",N(D391)=0),"",(D391-L391)/D391)</f>
        <v/>
      </c>
      <c r="P391" s="19">
        <f>IF(OR($B391="",N(D391)=0,N(L391)=0),"",D391/L391)</f>
        <v/>
      </c>
      <c r="Q391" s="20">
        <f>IF($B391="","",SUMPRODUCT(MAX(('Movimentações'!$C$6:$C$3005=$B391)*('Movimentações'!$B$6:$B$3005="Venda")*'Movimentações'!$A$6:$A$3005)))</f>
        <v/>
      </c>
      <c r="R391" s="21">
        <f>IF($B391="","",IF(COUNTIF($B$6:$B$505,$B391)&gt;1,"Nome repetido",IF(K391&lt;=0,"Sem estoque",IF(K391&lt;=N(E391),"Repor",IF(TODAY()-MAX(Q391,SUMPRODUCT(MAX(('Movimentações'!$C$6:$C$3005=$B391)*('Movimentações'!$B$6:$B$3005="Compra")*'Movimentações'!$A$6:$A$3005)),'Comece aqui'!$C$6)&gt;60,"Parado","OK")))))</f>
        <v/>
      </c>
      <c r="S391" s="17">
        <f>IF($B391="","",SUMIFS('Movimentações'!$I$6:$I$3005,'Movimentações'!$C$6:$C$3005,$B391,'Movimentações'!$B$6:$B$3005,"Venda")-SUMIFS('Movimentações'!$I$6:$I$3005,'Movimentações'!$C$6:$C$3005,$B391,'Movimentações'!$B$6:$B$3005,"Devolução de venda"))</f>
        <v/>
      </c>
      <c r="T391" s="17">
        <f>IF($B391="","",SUMIFS('Movimentações'!$K$6:$K$3005,'Movimentações'!$C$6:$C$3005,$B391))</f>
        <v/>
      </c>
      <c r="U391" s="21">
        <f>IF(OR($B391="",N(S391)&lt;=0),"",IF(SUMIF($S$6:$S$505,"&gt;"&amp;S391)/SUM($S$6:$S$505)&lt;0.8,"A",IF(SUMIF($S$6:$S$505,"&gt;"&amp;S391)/SUM($S$6:$S$505)&lt;0.95,"B","C")))</f>
        <v/>
      </c>
    </row>
    <row r="392">
      <c r="A392" s="14" t="n"/>
      <c r="B392" s="14" t="n"/>
      <c r="C392" s="14" t="n"/>
      <c r="D392" s="15" t="n"/>
      <c r="E392" s="14" t="n"/>
      <c r="F392" s="14" t="n"/>
      <c r="G392" s="15" t="n"/>
      <c r="H392" s="16">
        <f>IF($B392="","",SUMIFS('Movimentações'!$D$6:$D$3005,'Movimentações'!$C$6:$C$3005,$B392,'Movimentações'!$B$6:$B$3005,"Compra"))</f>
        <v/>
      </c>
      <c r="I392" s="16">
        <f>IF($B392="","",SUMIFS('Movimentações'!$D$6:$D$3005,'Movimentações'!$C$6:$C$3005,$B392,'Movimentações'!$B$6:$B$3005,"Venda")-SUMIFS('Movimentações'!$D$6:$D$3005,'Movimentações'!$C$6:$C$3005,$B392,'Movimentações'!$B$6:$B$3005,"Devolução de venda"))</f>
        <v/>
      </c>
      <c r="J392" s="16">
        <f>IF($B392="","",SUMIFS('Movimentações'!$D$6:$D$3005,'Movimentações'!$C$6:$C$3005,$B392,'Movimentações'!$B$6:$B$3005,"Ajuste para mais")-SUMIFS('Movimentações'!$D$6:$D$3005,'Movimentações'!$C$6:$C$3005,$B392,'Movimentações'!$B$6:$B$3005,"Ajuste para menos"))</f>
        <v/>
      </c>
      <c r="K392" s="16">
        <f>IF($B392="","",N(F392)+H392-I392+J392)</f>
        <v/>
      </c>
      <c r="L392" s="17">
        <f>IF($B392="","",IF(N(F392)+H392=0,0,(N(F392)*N(G392)+SUMIFS('Movimentações'!$I$6:$I$3005,'Movimentações'!$C$6:$C$3005,$B392,'Movimentações'!$B$6:$B$3005,"Compra"))/(N(F392)+H392)))</f>
        <v/>
      </c>
      <c r="M392" s="17">
        <f>IF($B392="","",MAX(K392,0)*L392)</f>
        <v/>
      </c>
      <c r="N392" s="17">
        <f>IF(OR($B392="",N(D392)=0),"",D392-L392)</f>
        <v/>
      </c>
      <c r="O392" s="18">
        <f>IF(OR($B392="",N(D392)=0),"",(D392-L392)/D392)</f>
        <v/>
      </c>
      <c r="P392" s="19">
        <f>IF(OR($B392="",N(D392)=0,N(L392)=0),"",D392/L392)</f>
        <v/>
      </c>
      <c r="Q392" s="20">
        <f>IF($B392="","",SUMPRODUCT(MAX(('Movimentações'!$C$6:$C$3005=$B392)*('Movimentações'!$B$6:$B$3005="Venda")*'Movimentações'!$A$6:$A$3005)))</f>
        <v/>
      </c>
      <c r="R392" s="21">
        <f>IF($B392="","",IF(COUNTIF($B$6:$B$505,$B392)&gt;1,"Nome repetido",IF(K392&lt;=0,"Sem estoque",IF(K392&lt;=N(E392),"Repor",IF(TODAY()-MAX(Q392,SUMPRODUCT(MAX(('Movimentações'!$C$6:$C$3005=$B392)*('Movimentações'!$B$6:$B$3005="Compra")*'Movimentações'!$A$6:$A$3005)),'Comece aqui'!$C$6)&gt;60,"Parado","OK")))))</f>
        <v/>
      </c>
      <c r="S392" s="17">
        <f>IF($B392="","",SUMIFS('Movimentações'!$I$6:$I$3005,'Movimentações'!$C$6:$C$3005,$B392,'Movimentações'!$B$6:$B$3005,"Venda")-SUMIFS('Movimentações'!$I$6:$I$3005,'Movimentações'!$C$6:$C$3005,$B392,'Movimentações'!$B$6:$B$3005,"Devolução de venda"))</f>
        <v/>
      </c>
      <c r="T392" s="17">
        <f>IF($B392="","",SUMIFS('Movimentações'!$K$6:$K$3005,'Movimentações'!$C$6:$C$3005,$B392))</f>
        <v/>
      </c>
      <c r="U392" s="21">
        <f>IF(OR($B392="",N(S392)&lt;=0),"",IF(SUMIF($S$6:$S$505,"&gt;"&amp;S392)/SUM($S$6:$S$505)&lt;0.8,"A",IF(SUMIF($S$6:$S$505,"&gt;"&amp;S392)/SUM($S$6:$S$505)&lt;0.95,"B","C")))</f>
        <v/>
      </c>
    </row>
    <row r="393">
      <c r="A393" s="14" t="n"/>
      <c r="B393" s="14" t="n"/>
      <c r="C393" s="14" t="n"/>
      <c r="D393" s="15" t="n"/>
      <c r="E393" s="14" t="n"/>
      <c r="F393" s="14" t="n"/>
      <c r="G393" s="15" t="n"/>
      <c r="H393" s="16">
        <f>IF($B393="","",SUMIFS('Movimentações'!$D$6:$D$3005,'Movimentações'!$C$6:$C$3005,$B393,'Movimentações'!$B$6:$B$3005,"Compra"))</f>
        <v/>
      </c>
      <c r="I393" s="16">
        <f>IF($B393="","",SUMIFS('Movimentações'!$D$6:$D$3005,'Movimentações'!$C$6:$C$3005,$B393,'Movimentações'!$B$6:$B$3005,"Venda")-SUMIFS('Movimentações'!$D$6:$D$3005,'Movimentações'!$C$6:$C$3005,$B393,'Movimentações'!$B$6:$B$3005,"Devolução de venda"))</f>
        <v/>
      </c>
      <c r="J393" s="16">
        <f>IF($B393="","",SUMIFS('Movimentações'!$D$6:$D$3005,'Movimentações'!$C$6:$C$3005,$B393,'Movimentações'!$B$6:$B$3005,"Ajuste para mais")-SUMIFS('Movimentações'!$D$6:$D$3005,'Movimentações'!$C$6:$C$3005,$B393,'Movimentações'!$B$6:$B$3005,"Ajuste para menos"))</f>
        <v/>
      </c>
      <c r="K393" s="16">
        <f>IF($B393="","",N(F393)+H393-I393+J393)</f>
        <v/>
      </c>
      <c r="L393" s="17">
        <f>IF($B393="","",IF(N(F393)+H393=0,0,(N(F393)*N(G393)+SUMIFS('Movimentações'!$I$6:$I$3005,'Movimentações'!$C$6:$C$3005,$B393,'Movimentações'!$B$6:$B$3005,"Compra"))/(N(F393)+H393)))</f>
        <v/>
      </c>
      <c r="M393" s="17">
        <f>IF($B393="","",MAX(K393,0)*L393)</f>
        <v/>
      </c>
      <c r="N393" s="17">
        <f>IF(OR($B393="",N(D393)=0),"",D393-L393)</f>
        <v/>
      </c>
      <c r="O393" s="18">
        <f>IF(OR($B393="",N(D393)=0),"",(D393-L393)/D393)</f>
        <v/>
      </c>
      <c r="P393" s="19">
        <f>IF(OR($B393="",N(D393)=0,N(L393)=0),"",D393/L393)</f>
        <v/>
      </c>
      <c r="Q393" s="20">
        <f>IF($B393="","",SUMPRODUCT(MAX(('Movimentações'!$C$6:$C$3005=$B393)*('Movimentações'!$B$6:$B$3005="Venda")*'Movimentações'!$A$6:$A$3005)))</f>
        <v/>
      </c>
      <c r="R393" s="21">
        <f>IF($B393="","",IF(COUNTIF($B$6:$B$505,$B393)&gt;1,"Nome repetido",IF(K393&lt;=0,"Sem estoque",IF(K393&lt;=N(E393),"Repor",IF(TODAY()-MAX(Q393,SUMPRODUCT(MAX(('Movimentações'!$C$6:$C$3005=$B393)*('Movimentações'!$B$6:$B$3005="Compra")*'Movimentações'!$A$6:$A$3005)),'Comece aqui'!$C$6)&gt;60,"Parado","OK")))))</f>
        <v/>
      </c>
      <c r="S393" s="17">
        <f>IF($B393="","",SUMIFS('Movimentações'!$I$6:$I$3005,'Movimentações'!$C$6:$C$3005,$B393,'Movimentações'!$B$6:$B$3005,"Venda")-SUMIFS('Movimentações'!$I$6:$I$3005,'Movimentações'!$C$6:$C$3005,$B393,'Movimentações'!$B$6:$B$3005,"Devolução de venda"))</f>
        <v/>
      </c>
      <c r="T393" s="17">
        <f>IF($B393="","",SUMIFS('Movimentações'!$K$6:$K$3005,'Movimentações'!$C$6:$C$3005,$B393))</f>
        <v/>
      </c>
      <c r="U393" s="21">
        <f>IF(OR($B393="",N(S393)&lt;=0),"",IF(SUMIF($S$6:$S$505,"&gt;"&amp;S393)/SUM($S$6:$S$505)&lt;0.8,"A",IF(SUMIF($S$6:$S$505,"&gt;"&amp;S393)/SUM($S$6:$S$505)&lt;0.95,"B","C")))</f>
        <v/>
      </c>
    </row>
    <row r="394">
      <c r="A394" s="14" t="n"/>
      <c r="B394" s="14" t="n"/>
      <c r="C394" s="14" t="n"/>
      <c r="D394" s="15" t="n"/>
      <c r="E394" s="14" t="n"/>
      <c r="F394" s="14" t="n"/>
      <c r="G394" s="15" t="n"/>
      <c r="H394" s="16">
        <f>IF($B394="","",SUMIFS('Movimentações'!$D$6:$D$3005,'Movimentações'!$C$6:$C$3005,$B394,'Movimentações'!$B$6:$B$3005,"Compra"))</f>
        <v/>
      </c>
      <c r="I394" s="16">
        <f>IF($B394="","",SUMIFS('Movimentações'!$D$6:$D$3005,'Movimentações'!$C$6:$C$3005,$B394,'Movimentações'!$B$6:$B$3005,"Venda")-SUMIFS('Movimentações'!$D$6:$D$3005,'Movimentações'!$C$6:$C$3005,$B394,'Movimentações'!$B$6:$B$3005,"Devolução de venda"))</f>
        <v/>
      </c>
      <c r="J394" s="16">
        <f>IF($B394="","",SUMIFS('Movimentações'!$D$6:$D$3005,'Movimentações'!$C$6:$C$3005,$B394,'Movimentações'!$B$6:$B$3005,"Ajuste para mais")-SUMIFS('Movimentações'!$D$6:$D$3005,'Movimentações'!$C$6:$C$3005,$B394,'Movimentações'!$B$6:$B$3005,"Ajuste para menos"))</f>
        <v/>
      </c>
      <c r="K394" s="16">
        <f>IF($B394="","",N(F394)+H394-I394+J394)</f>
        <v/>
      </c>
      <c r="L394" s="17">
        <f>IF($B394="","",IF(N(F394)+H394=0,0,(N(F394)*N(G394)+SUMIFS('Movimentações'!$I$6:$I$3005,'Movimentações'!$C$6:$C$3005,$B394,'Movimentações'!$B$6:$B$3005,"Compra"))/(N(F394)+H394)))</f>
        <v/>
      </c>
      <c r="M394" s="17">
        <f>IF($B394="","",MAX(K394,0)*L394)</f>
        <v/>
      </c>
      <c r="N394" s="17">
        <f>IF(OR($B394="",N(D394)=0),"",D394-L394)</f>
        <v/>
      </c>
      <c r="O394" s="18">
        <f>IF(OR($B394="",N(D394)=0),"",(D394-L394)/D394)</f>
        <v/>
      </c>
      <c r="P394" s="19">
        <f>IF(OR($B394="",N(D394)=0,N(L394)=0),"",D394/L394)</f>
        <v/>
      </c>
      <c r="Q394" s="20">
        <f>IF($B394="","",SUMPRODUCT(MAX(('Movimentações'!$C$6:$C$3005=$B394)*('Movimentações'!$B$6:$B$3005="Venda")*'Movimentações'!$A$6:$A$3005)))</f>
        <v/>
      </c>
      <c r="R394" s="21">
        <f>IF($B394="","",IF(COUNTIF($B$6:$B$505,$B394)&gt;1,"Nome repetido",IF(K394&lt;=0,"Sem estoque",IF(K394&lt;=N(E394),"Repor",IF(TODAY()-MAX(Q394,SUMPRODUCT(MAX(('Movimentações'!$C$6:$C$3005=$B394)*('Movimentações'!$B$6:$B$3005="Compra")*'Movimentações'!$A$6:$A$3005)),'Comece aqui'!$C$6)&gt;60,"Parado","OK")))))</f>
        <v/>
      </c>
      <c r="S394" s="17">
        <f>IF($B394="","",SUMIFS('Movimentações'!$I$6:$I$3005,'Movimentações'!$C$6:$C$3005,$B394,'Movimentações'!$B$6:$B$3005,"Venda")-SUMIFS('Movimentações'!$I$6:$I$3005,'Movimentações'!$C$6:$C$3005,$B394,'Movimentações'!$B$6:$B$3005,"Devolução de venda"))</f>
        <v/>
      </c>
      <c r="T394" s="17">
        <f>IF($B394="","",SUMIFS('Movimentações'!$K$6:$K$3005,'Movimentações'!$C$6:$C$3005,$B394))</f>
        <v/>
      </c>
      <c r="U394" s="21">
        <f>IF(OR($B394="",N(S394)&lt;=0),"",IF(SUMIF($S$6:$S$505,"&gt;"&amp;S394)/SUM($S$6:$S$505)&lt;0.8,"A",IF(SUMIF($S$6:$S$505,"&gt;"&amp;S394)/SUM($S$6:$S$505)&lt;0.95,"B","C")))</f>
        <v/>
      </c>
    </row>
    <row r="395">
      <c r="A395" s="14" t="n"/>
      <c r="B395" s="14" t="n"/>
      <c r="C395" s="14" t="n"/>
      <c r="D395" s="15" t="n"/>
      <c r="E395" s="14" t="n"/>
      <c r="F395" s="14" t="n"/>
      <c r="G395" s="15" t="n"/>
      <c r="H395" s="16">
        <f>IF($B395="","",SUMIFS('Movimentações'!$D$6:$D$3005,'Movimentações'!$C$6:$C$3005,$B395,'Movimentações'!$B$6:$B$3005,"Compra"))</f>
        <v/>
      </c>
      <c r="I395" s="16">
        <f>IF($B395="","",SUMIFS('Movimentações'!$D$6:$D$3005,'Movimentações'!$C$6:$C$3005,$B395,'Movimentações'!$B$6:$B$3005,"Venda")-SUMIFS('Movimentações'!$D$6:$D$3005,'Movimentações'!$C$6:$C$3005,$B395,'Movimentações'!$B$6:$B$3005,"Devolução de venda"))</f>
        <v/>
      </c>
      <c r="J395" s="16">
        <f>IF($B395="","",SUMIFS('Movimentações'!$D$6:$D$3005,'Movimentações'!$C$6:$C$3005,$B395,'Movimentações'!$B$6:$B$3005,"Ajuste para mais")-SUMIFS('Movimentações'!$D$6:$D$3005,'Movimentações'!$C$6:$C$3005,$B395,'Movimentações'!$B$6:$B$3005,"Ajuste para menos"))</f>
        <v/>
      </c>
      <c r="K395" s="16">
        <f>IF($B395="","",N(F395)+H395-I395+J395)</f>
        <v/>
      </c>
      <c r="L395" s="17">
        <f>IF($B395="","",IF(N(F395)+H395=0,0,(N(F395)*N(G395)+SUMIFS('Movimentações'!$I$6:$I$3005,'Movimentações'!$C$6:$C$3005,$B395,'Movimentações'!$B$6:$B$3005,"Compra"))/(N(F395)+H395)))</f>
        <v/>
      </c>
      <c r="M395" s="17">
        <f>IF($B395="","",MAX(K395,0)*L395)</f>
        <v/>
      </c>
      <c r="N395" s="17">
        <f>IF(OR($B395="",N(D395)=0),"",D395-L395)</f>
        <v/>
      </c>
      <c r="O395" s="18">
        <f>IF(OR($B395="",N(D395)=0),"",(D395-L395)/D395)</f>
        <v/>
      </c>
      <c r="P395" s="19">
        <f>IF(OR($B395="",N(D395)=0,N(L395)=0),"",D395/L395)</f>
        <v/>
      </c>
      <c r="Q395" s="20">
        <f>IF($B395="","",SUMPRODUCT(MAX(('Movimentações'!$C$6:$C$3005=$B395)*('Movimentações'!$B$6:$B$3005="Venda")*'Movimentações'!$A$6:$A$3005)))</f>
        <v/>
      </c>
      <c r="R395" s="21">
        <f>IF($B395="","",IF(COUNTIF($B$6:$B$505,$B395)&gt;1,"Nome repetido",IF(K395&lt;=0,"Sem estoque",IF(K395&lt;=N(E395),"Repor",IF(TODAY()-MAX(Q395,SUMPRODUCT(MAX(('Movimentações'!$C$6:$C$3005=$B395)*('Movimentações'!$B$6:$B$3005="Compra")*'Movimentações'!$A$6:$A$3005)),'Comece aqui'!$C$6)&gt;60,"Parado","OK")))))</f>
        <v/>
      </c>
      <c r="S395" s="17">
        <f>IF($B395="","",SUMIFS('Movimentações'!$I$6:$I$3005,'Movimentações'!$C$6:$C$3005,$B395,'Movimentações'!$B$6:$B$3005,"Venda")-SUMIFS('Movimentações'!$I$6:$I$3005,'Movimentações'!$C$6:$C$3005,$B395,'Movimentações'!$B$6:$B$3005,"Devolução de venda"))</f>
        <v/>
      </c>
      <c r="T395" s="17">
        <f>IF($B395="","",SUMIFS('Movimentações'!$K$6:$K$3005,'Movimentações'!$C$6:$C$3005,$B395))</f>
        <v/>
      </c>
      <c r="U395" s="21">
        <f>IF(OR($B395="",N(S395)&lt;=0),"",IF(SUMIF($S$6:$S$505,"&gt;"&amp;S395)/SUM($S$6:$S$505)&lt;0.8,"A",IF(SUMIF($S$6:$S$505,"&gt;"&amp;S395)/SUM($S$6:$S$505)&lt;0.95,"B","C")))</f>
        <v/>
      </c>
    </row>
    <row r="396">
      <c r="A396" s="14" t="n"/>
      <c r="B396" s="14" t="n"/>
      <c r="C396" s="14" t="n"/>
      <c r="D396" s="15" t="n"/>
      <c r="E396" s="14" t="n"/>
      <c r="F396" s="14" t="n"/>
      <c r="G396" s="15" t="n"/>
      <c r="H396" s="16">
        <f>IF($B396="","",SUMIFS('Movimentações'!$D$6:$D$3005,'Movimentações'!$C$6:$C$3005,$B396,'Movimentações'!$B$6:$B$3005,"Compra"))</f>
        <v/>
      </c>
      <c r="I396" s="16">
        <f>IF($B396="","",SUMIFS('Movimentações'!$D$6:$D$3005,'Movimentações'!$C$6:$C$3005,$B396,'Movimentações'!$B$6:$B$3005,"Venda")-SUMIFS('Movimentações'!$D$6:$D$3005,'Movimentações'!$C$6:$C$3005,$B396,'Movimentações'!$B$6:$B$3005,"Devolução de venda"))</f>
        <v/>
      </c>
      <c r="J396" s="16">
        <f>IF($B396="","",SUMIFS('Movimentações'!$D$6:$D$3005,'Movimentações'!$C$6:$C$3005,$B396,'Movimentações'!$B$6:$B$3005,"Ajuste para mais")-SUMIFS('Movimentações'!$D$6:$D$3005,'Movimentações'!$C$6:$C$3005,$B396,'Movimentações'!$B$6:$B$3005,"Ajuste para menos"))</f>
        <v/>
      </c>
      <c r="K396" s="16">
        <f>IF($B396="","",N(F396)+H396-I396+J396)</f>
        <v/>
      </c>
      <c r="L396" s="17">
        <f>IF($B396="","",IF(N(F396)+H396=0,0,(N(F396)*N(G396)+SUMIFS('Movimentações'!$I$6:$I$3005,'Movimentações'!$C$6:$C$3005,$B396,'Movimentações'!$B$6:$B$3005,"Compra"))/(N(F396)+H396)))</f>
        <v/>
      </c>
      <c r="M396" s="17">
        <f>IF($B396="","",MAX(K396,0)*L396)</f>
        <v/>
      </c>
      <c r="N396" s="17">
        <f>IF(OR($B396="",N(D396)=0),"",D396-L396)</f>
        <v/>
      </c>
      <c r="O396" s="18">
        <f>IF(OR($B396="",N(D396)=0),"",(D396-L396)/D396)</f>
        <v/>
      </c>
      <c r="P396" s="19">
        <f>IF(OR($B396="",N(D396)=0,N(L396)=0),"",D396/L396)</f>
        <v/>
      </c>
      <c r="Q396" s="20">
        <f>IF($B396="","",SUMPRODUCT(MAX(('Movimentações'!$C$6:$C$3005=$B396)*('Movimentações'!$B$6:$B$3005="Venda")*'Movimentações'!$A$6:$A$3005)))</f>
        <v/>
      </c>
      <c r="R396" s="21">
        <f>IF($B396="","",IF(COUNTIF($B$6:$B$505,$B396)&gt;1,"Nome repetido",IF(K396&lt;=0,"Sem estoque",IF(K396&lt;=N(E396),"Repor",IF(TODAY()-MAX(Q396,SUMPRODUCT(MAX(('Movimentações'!$C$6:$C$3005=$B396)*('Movimentações'!$B$6:$B$3005="Compra")*'Movimentações'!$A$6:$A$3005)),'Comece aqui'!$C$6)&gt;60,"Parado","OK")))))</f>
        <v/>
      </c>
      <c r="S396" s="17">
        <f>IF($B396="","",SUMIFS('Movimentações'!$I$6:$I$3005,'Movimentações'!$C$6:$C$3005,$B396,'Movimentações'!$B$6:$B$3005,"Venda")-SUMIFS('Movimentações'!$I$6:$I$3005,'Movimentações'!$C$6:$C$3005,$B396,'Movimentações'!$B$6:$B$3005,"Devolução de venda"))</f>
        <v/>
      </c>
      <c r="T396" s="17">
        <f>IF($B396="","",SUMIFS('Movimentações'!$K$6:$K$3005,'Movimentações'!$C$6:$C$3005,$B396))</f>
        <v/>
      </c>
      <c r="U396" s="21">
        <f>IF(OR($B396="",N(S396)&lt;=0),"",IF(SUMIF($S$6:$S$505,"&gt;"&amp;S396)/SUM($S$6:$S$505)&lt;0.8,"A",IF(SUMIF($S$6:$S$505,"&gt;"&amp;S396)/SUM($S$6:$S$505)&lt;0.95,"B","C")))</f>
        <v/>
      </c>
    </row>
    <row r="397">
      <c r="A397" s="14" t="n"/>
      <c r="B397" s="14" t="n"/>
      <c r="C397" s="14" t="n"/>
      <c r="D397" s="15" t="n"/>
      <c r="E397" s="14" t="n"/>
      <c r="F397" s="14" t="n"/>
      <c r="G397" s="15" t="n"/>
      <c r="H397" s="16">
        <f>IF($B397="","",SUMIFS('Movimentações'!$D$6:$D$3005,'Movimentações'!$C$6:$C$3005,$B397,'Movimentações'!$B$6:$B$3005,"Compra"))</f>
        <v/>
      </c>
      <c r="I397" s="16">
        <f>IF($B397="","",SUMIFS('Movimentações'!$D$6:$D$3005,'Movimentações'!$C$6:$C$3005,$B397,'Movimentações'!$B$6:$B$3005,"Venda")-SUMIFS('Movimentações'!$D$6:$D$3005,'Movimentações'!$C$6:$C$3005,$B397,'Movimentações'!$B$6:$B$3005,"Devolução de venda"))</f>
        <v/>
      </c>
      <c r="J397" s="16">
        <f>IF($B397="","",SUMIFS('Movimentações'!$D$6:$D$3005,'Movimentações'!$C$6:$C$3005,$B397,'Movimentações'!$B$6:$B$3005,"Ajuste para mais")-SUMIFS('Movimentações'!$D$6:$D$3005,'Movimentações'!$C$6:$C$3005,$B397,'Movimentações'!$B$6:$B$3005,"Ajuste para menos"))</f>
        <v/>
      </c>
      <c r="K397" s="16">
        <f>IF($B397="","",N(F397)+H397-I397+J397)</f>
        <v/>
      </c>
      <c r="L397" s="17">
        <f>IF($B397="","",IF(N(F397)+H397=0,0,(N(F397)*N(G397)+SUMIFS('Movimentações'!$I$6:$I$3005,'Movimentações'!$C$6:$C$3005,$B397,'Movimentações'!$B$6:$B$3005,"Compra"))/(N(F397)+H397)))</f>
        <v/>
      </c>
      <c r="M397" s="17">
        <f>IF($B397="","",MAX(K397,0)*L397)</f>
        <v/>
      </c>
      <c r="N397" s="17">
        <f>IF(OR($B397="",N(D397)=0),"",D397-L397)</f>
        <v/>
      </c>
      <c r="O397" s="18">
        <f>IF(OR($B397="",N(D397)=0),"",(D397-L397)/D397)</f>
        <v/>
      </c>
      <c r="P397" s="19">
        <f>IF(OR($B397="",N(D397)=0,N(L397)=0),"",D397/L397)</f>
        <v/>
      </c>
      <c r="Q397" s="20">
        <f>IF($B397="","",SUMPRODUCT(MAX(('Movimentações'!$C$6:$C$3005=$B397)*('Movimentações'!$B$6:$B$3005="Venda")*'Movimentações'!$A$6:$A$3005)))</f>
        <v/>
      </c>
      <c r="R397" s="21">
        <f>IF($B397="","",IF(COUNTIF($B$6:$B$505,$B397)&gt;1,"Nome repetido",IF(K397&lt;=0,"Sem estoque",IF(K397&lt;=N(E397),"Repor",IF(TODAY()-MAX(Q397,SUMPRODUCT(MAX(('Movimentações'!$C$6:$C$3005=$B397)*('Movimentações'!$B$6:$B$3005="Compra")*'Movimentações'!$A$6:$A$3005)),'Comece aqui'!$C$6)&gt;60,"Parado","OK")))))</f>
        <v/>
      </c>
      <c r="S397" s="17">
        <f>IF($B397="","",SUMIFS('Movimentações'!$I$6:$I$3005,'Movimentações'!$C$6:$C$3005,$B397,'Movimentações'!$B$6:$B$3005,"Venda")-SUMIFS('Movimentações'!$I$6:$I$3005,'Movimentações'!$C$6:$C$3005,$B397,'Movimentações'!$B$6:$B$3005,"Devolução de venda"))</f>
        <v/>
      </c>
      <c r="T397" s="17">
        <f>IF($B397="","",SUMIFS('Movimentações'!$K$6:$K$3005,'Movimentações'!$C$6:$C$3005,$B397))</f>
        <v/>
      </c>
      <c r="U397" s="21">
        <f>IF(OR($B397="",N(S397)&lt;=0),"",IF(SUMIF($S$6:$S$505,"&gt;"&amp;S397)/SUM($S$6:$S$505)&lt;0.8,"A",IF(SUMIF($S$6:$S$505,"&gt;"&amp;S397)/SUM($S$6:$S$505)&lt;0.95,"B","C")))</f>
        <v/>
      </c>
    </row>
    <row r="398">
      <c r="A398" s="14" t="n"/>
      <c r="B398" s="14" t="n"/>
      <c r="C398" s="14" t="n"/>
      <c r="D398" s="15" t="n"/>
      <c r="E398" s="14" t="n"/>
      <c r="F398" s="14" t="n"/>
      <c r="G398" s="15" t="n"/>
      <c r="H398" s="16">
        <f>IF($B398="","",SUMIFS('Movimentações'!$D$6:$D$3005,'Movimentações'!$C$6:$C$3005,$B398,'Movimentações'!$B$6:$B$3005,"Compra"))</f>
        <v/>
      </c>
      <c r="I398" s="16">
        <f>IF($B398="","",SUMIFS('Movimentações'!$D$6:$D$3005,'Movimentações'!$C$6:$C$3005,$B398,'Movimentações'!$B$6:$B$3005,"Venda")-SUMIFS('Movimentações'!$D$6:$D$3005,'Movimentações'!$C$6:$C$3005,$B398,'Movimentações'!$B$6:$B$3005,"Devolução de venda"))</f>
        <v/>
      </c>
      <c r="J398" s="16">
        <f>IF($B398="","",SUMIFS('Movimentações'!$D$6:$D$3005,'Movimentações'!$C$6:$C$3005,$B398,'Movimentações'!$B$6:$B$3005,"Ajuste para mais")-SUMIFS('Movimentações'!$D$6:$D$3005,'Movimentações'!$C$6:$C$3005,$B398,'Movimentações'!$B$6:$B$3005,"Ajuste para menos"))</f>
        <v/>
      </c>
      <c r="K398" s="16">
        <f>IF($B398="","",N(F398)+H398-I398+J398)</f>
        <v/>
      </c>
      <c r="L398" s="17">
        <f>IF($B398="","",IF(N(F398)+H398=0,0,(N(F398)*N(G398)+SUMIFS('Movimentações'!$I$6:$I$3005,'Movimentações'!$C$6:$C$3005,$B398,'Movimentações'!$B$6:$B$3005,"Compra"))/(N(F398)+H398)))</f>
        <v/>
      </c>
      <c r="M398" s="17">
        <f>IF($B398="","",MAX(K398,0)*L398)</f>
        <v/>
      </c>
      <c r="N398" s="17">
        <f>IF(OR($B398="",N(D398)=0),"",D398-L398)</f>
        <v/>
      </c>
      <c r="O398" s="18">
        <f>IF(OR($B398="",N(D398)=0),"",(D398-L398)/D398)</f>
        <v/>
      </c>
      <c r="P398" s="19">
        <f>IF(OR($B398="",N(D398)=0,N(L398)=0),"",D398/L398)</f>
        <v/>
      </c>
      <c r="Q398" s="20">
        <f>IF($B398="","",SUMPRODUCT(MAX(('Movimentações'!$C$6:$C$3005=$B398)*('Movimentações'!$B$6:$B$3005="Venda")*'Movimentações'!$A$6:$A$3005)))</f>
        <v/>
      </c>
      <c r="R398" s="21">
        <f>IF($B398="","",IF(COUNTIF($B$6:$B$505,$B398)&gt;1,"Nome repetido",IF(K398&lt;=0,"Sem estoque",IF(K398&lt;=N(E398),"Repor",IF(TODAY()-MAX(Q398,SUMPRODUCT(MAX(('Movimentações'!$C$6:$C$3005=$B398)*('Movimentações'!$B$6:$B$3005="Compra")*'Movimentações'!$A$6:$A$3005)),'Comece aqui'!$C$6)&gt;60,"Parado","OK")))))</f>
        <v/>
      </c>
      <c r="S398" s="17">
        <f>IF($B398="","",SUMIFS('Movimentações'!$I$6:$I$3005,'Movimentações'!$C$6:$C$3005,$B398,'Movimentações'!$B$6:$B$3005,"Venda")-SUMIFS('Movimentações'!$I$6:$I$3005,'Movimentações'!$C$6:$C$3005,$B398,'Movimentações'!$B$6:$B$3005,"Devolução de venda"))</f>
        <v/>
      </c>
      <c r="T398" s="17">
        <f>IF($B398="","",SUMIFS('Movimentações'!$K$6:$K$3005,'Movimentações'!$C$6:$C$3005,$B398))</f>
        <v/>
      </c>
      <c r="U398" s="21">
        <f>IF(OR($B398="",N(S398)&lt;=0),"",IF(SUMIF($S$6:$S$505,"&gt;"&amp;S398)/SUM($S$6:$S$505)&lt;0.8,"A",IF(SUMIF($S$6:$S$505,"&gt;"&amp;S398)/SUM($S$6:$S$505)&lt;0.95,"B","C")))</f>
        <v/>
      </c>
    </row>
    <row r="399">
      <c r="A399" s="14" t="n"/>
      <c r="B399" s="14" t="n"/>
      <c r="C399" s="14" t="n"/>
      <c r="D399" s="15" t="n"/>
      <c r="E399" s="14" t="n"/>
      <c r="F399" s="14" t="n"/>
      <c r="G399" s="15" t="n"/>
      <c r="H399" s="16">
        <f>IF($B399="","",SUMIFS('Movimentações'!$D$6:$D$3005,'Movimentações'!$C$6:$C$3005,$B399,'Movimentações'!$B$6:$B$3005,"Compra"))</f>
        <v/>
      </c>
      <c r="I399" s="16">
        <f>IF($B399="","",SUMIFS('Movimentações'!$D$6:$D$3005,'Movimentações'!$C$6:$C$3005,$B399,'Movimentações'!$B$6:$B$3005,"Venda")-SUMIFS('Movimentações'!$D$6:$D$3005,'Movimentações'!$C$6:$C$3005,$B399,'Movimentações'!$B$6:$B$3005,"Devolução de venda"))</f>
        <v/>
      </c>
      <c r="J399" s="16">
        <f>IF($B399="","",SUMIFS('Movimentações'!$D$6:$D$3005,'Movimentações'!$C$6:$C$3005,$B399,'Movimentações'!$B$6:$B$3005,"Ajuste para mais")-SUMIFS('Movimentações'!$D$6:$D$3005,'Movimentações'!$C$6:$C$3005,$B399,'Movimentações'!$B$6:$B$3005,"Ajuste para menos"))</f>
        <v/>
      </c>
      <c r="K399" s="16">
        <f>IF($B399="","",N(F399)+H399-I399+J399)</f>
        <v/>
      </c>
      <c r="L399" s="17">
        <f>IF($B399="","",IF(N(F399)+H399=0,0,(N(F399)*N(G399)+SUMIFS('Movimentações'!$I$6:$I$3005,'Movimentações'!$C$6:$C$3005,$B399,'Movimentações'!$B$6:$B$3005,"Compra"))/(N(F399)+H399)))</f>
        <v/>
      </c>
      <c r="M399" s="17">
        <f>IF($B399="","",MAX(K399,0)*L399)</f>
        <v/>
      </c>
      <c r="N399" s="17">
        <f>IF(OR($B399="",N(D399)=0),"",D399-L399)</f>
        <v/>
      </c>
      <c r="O399" s="18">
        <f>IF(OR($B399="",N(D399)=0),"",(D399-L399)/D399)</f>
        <v/>
      </c>
      <c r="P399" s="19">
        <f>IF(OR($B399="",N(D399)=0,N(L399)=0),"",D399/L399)</f>
        <v/>
      </c>
      <c r="Q399" s="20">
        <f>IF($B399="","",SUMPRODUCT(MAX(('Movimentações'!$C$6:$C$3005=$B399)*('Movimentações'!$B$6:$B$3005="Venda")*'Movimentações'!$A$6:$A$3005)))</f>
        <v/>
      </c>
      <c r="R399" s="21">
        <f>IF($B399="","",IF(COUNTIF($B$6:$B$505,$B399)&gt;1,"Nome repetido",IF(K399&lt;=0,"Sem estoque",IF(K399&lt;=N(E399),"Repor",IF(TODAY()-MAX(Q399,SUMPRODUCT(MAX(('Movimentações'!$C$6:$C$3005=$B399)*('Movimentações'!$B$6:$B$3005="Compra")*'Movimentações'!$A$6:$A$3005)),'Comece aqui'!$C$6)&gt;60,"Parado","OK")))))</f>
        <v/>
      </c>
      <c r="S399" s="17">
        <f>IF($B399="","",SUMIFS('Movimentações'!$I$6:$I$3005,'Movimentações'!$C$6:$C$3005,$B399,'Movimentações'!$B$6:$B$3005,"Venda")-SUMIFS('Movimentações'!$I$6:$I$3005,'Movimentações'!$C$6:$C$3005,$B399,'Movimentações'!$B$6:$B$3005,"Devolução de venda"))</f>
        <v/>
      </c>
      <c r="T399" s="17">
        <f>IF($B399="","",SUMIFS('Movimentações'!$K$6:$K$3005,'Movimentações'!$C$6:$C$3005,$B399))</f>
        <v/>
      </c>
      <c r="U399" s="21">
        <f>IF(OR($B399="",N(S399)&lt;=0),"",IF(SUMIF($S$6:$S$505,"&gt;"&amp;S399)/SUM($S$6:$S$505)&lt;0.8,"A",IF(SUMIF($S$6:$S$505,"&gt;"&amp;S399)/SUM($S$6:$S$505)&lt;0.95,"B","C")))</f>
        <v/>
      </c>
    </row>
    <row r="400">
      <c r="A400" s="14" t="n"/>
      <c r="B400" s="14" t="n"/>
      <c r="C400" s="14" t="n"/>
      <c r="D400" s="15" t="n"/>
      <c r="E400" s="14" t="n"/>
      <c r="F400" s="14" t="n"/>
      <c r="G400" s="15" t="n"/>
      <c r="H400" s="16">
        <f>IF($B400="","",SUMIFS('Movimentações'!$D$6:$D$3005,'Movimentações'!$C$6:$C$3005,$B400,'Movimentações'!$B$6:$B$3005,"Compra"))</f>
        <v/>
      </c>
      <c r="I400" s="16">
        <f>IF($B400="","",SUMIFS('Movimentações'!$D$6:$D$3005,'Movimentações'!$C$6:$C$3005,$B400,'Movimentações'!$B$6:$B$3005,"Venda")-SUMIFS('Movimentações'!$D$6:$D$3005,'Movimentações'!$C$6:$C$3005,$B400,'Movimentações'!$B$6:$B$3005,"Devolução de venda"))</f>
        <v/>
      </c>
      <c r="J400" s="16">
        <f>IF($B400="","",SUMIFS('Movimentações'!$D$6:$D$3005,'Movimentações'!$C$6:$C$3005,$B400,'Movimentações'!$B$6:$B$3005,"Ajuste para mais")-SUMIFS('Movimentações'!$D$6:$D$3005,'Movimentações'!$C$6:$C$3005,$B400,'Movimentações'!$B$6:$B$3005,"Ajuste para menos"))</f>
        <v/>
      </c>
      <c r="K400" s="16">
        <f>IF($B400="","",N(F400)+H400-I400+J400)</f>
        <v/>
      </c>
      <c r="L400" s="17">
        <f>IF($B400="","",IF(N(F400)+H400=0,0,(N(F400)*N(G400)+SUMIFS('Movimentações'!$I$6:$I$3005,'Movimentações'!$C$6:$C$3005,$B400,'Movimentações'!$B$6:$B$3005,"Compra"))/(N(F400)+H400)))</f>
        <v/>
      </c>
      <c r="M400" s="17">
        <f>IF($B400="","",MAX(K400,0)*L400)</f>
        <v/>
      </c>
      <c r="N400" s="17">
        <f>IF(OR($B400="",N(D400)=0),"",D400-L400)</f>
        <v/>
      </c>
      <c r="O400" s="18">
        <f>IF(OR($B400="",N(D400)=0),"",(D400-L400)/D400)</f>
        <v/>
      </c>
      <c r="P400" s="19">
        <f>IF(OR($B400="",N(D400)=0,N(L400)=0),"",D400/L400)</f>
        <v/>
      </c>
      <c r="Q400" s="20">
        <f>IF($B400="","",SUMPRODUCT(MAX(('Movimentações'!$C$6:$C$3005=$B400)*('Movimentações'!$B$6:$B$3005="Venda")*'Movimentações'!$A$6:$A$3005)))</f>
        <v/>
      </c>
      <c r="R400" s="21">
        <f>IF($B400="","",IF(COUNTIF($B$6:$B$505,$B400)&gt;1,"Nome repetido",IF(K400&lt;=0,"Sem estoque",IF(K400&lt;=N(E400),"Repor",IF(TODAY()-MAX(Q400,SUMPRODUCT(MAX(('Movimentações'!$C$6:$C$3005=$B400)*('Movimentações'!$B$6:$B$3005="Compra")*'Movimentações'!$A$6:$A$3005)),'Comece aqui'!$C$6)&gt;60,"Parado","OK")))))</f>
        <v/>
      </c>
      <c r="S400" s="17">
        <f>IF($B400="","",SUMIFS('Movimentações'!$I$6:$I$3005,'Movimentações'!$C$6:$C$3005,$B400,'Movimentações'!$B$6:$B$3005,"Venda")-SUMIFS('Movimentações'!$I$6:$I$3005,'Movimentações'!$C$6:$C$3005,$B400,'Movimentações'!$B$6:$B$3005,"Devolução de venda"))</f>
        <v/>
      </c>
      <c r="T400" s="17">
        <f>IF($B400="","",SUMIFS('Movimentações'!$K$6:$K$3005,'Movimentações'!$C$6:$C$3005,$B400))</f>
        <v/>
      </c>
      <c r="U400" s="21">
        <f>IF(OR($B400="",N(S400)&lt;=0),"",IF(SUMIF($S$6:$S$505,"&gt;"&amp;S400)/SUM($S$6:$S$505)&lt;0.8,"A",IF(SUMIF($S$6:$S$505,"&gt;"&amp;S400)/SUM($S$6:$S$505)&lt;0.95,"B","C")))</f>
        <v/>
      </c>
    </row>
    <row r="401">
      <c r="A401" s="14" t="n"/>
      <c r="B401" s="14" t="n"/>
      <c r="C401" s="14" t="n"/>
      <c r="D401" s="15" t="n"/>
      <c r="E401" s="14" t="n"/>
      <c r="F401" s="14" t="n"/>
      <c r="G401" s="15" t="n"/>
      <c r="H401" s="16">
        <f>IF($B401="","",SUMIFS('Movimentações'!$D$6:$D$3005,'Movimentações'!$C$6:$C$3005,$B401,'Movimentações'!$B$6:$B$3005,"Compra"))</f>
        <v/>
      </c>
      <c r="I401" s="16">
        <f>IF($B401="","",SUMIFS('Movimentações'!$D$6:$D$3005,'Movimentações'!$C$6:$C$3005,$B401,'Movimentações'!$B$6:$B$3005,"Venda")-SUMIFS('Movimentações'!$D$6:$D$3005,'Movimentações'!$C$6:$C$3005,$B401,'Movimentações'!$B$6:$B$3005,"Devolução de venda"))</f>
        <v/>
      </c>
      <c r="J401" s="16">
        <f>IF($B401="","",SUMIFS('Movimentações'!$D$6:$D$3005,'Movimentações'!$C$6:$C$3005,$B401,'Movimentações'!$B$6:$B$3005,"Ajuste para mais")-SUMIFS('Movimentações'!$D$6:$D$3005,'Movimentações'!$C$6:$C$3005,$B401,'Movimentações'!$B$6:$B$3005,"Ajuste para menos"))</f>
        <v/>
      </c>
      <c r="K401" s="16">
        <f>IF($B401="","",N(F401)+H401-I401+J401)</f>
        <v/>
      </c>
      <c r="L401" s="17">
        <f>IF($B401="","",IF(N(F401)+H401=0,0,(N(F401)*N(G401)+SUMIFS('Movimentações'!$I$6:$I$3005,'Movimentações'!$C$6:$C$3005,$B401,'Movimentações'!$B$6:$B$3005,"Compra"))/(N(F401)+H401)))</f>
        <v/>
      </c>
      <c r="M401" s="17">
        <f>IF($B401="","",MAX(K401,0)*L401)</f>
        <v/>
      </c>
      <c r="N401" s="17">
        <f>IF(OR($B401="",N(D401)=0),"",D401-L401)</f>
        <v/>
      </c>
      <c r="O401" s="18">
        <f>IF(OR($B401="",N(D401)=0),"",(D401-L401)/D401)</f>
        <v/>
      </c>
      <c r="P401" s="19">
        <f>IF(OR($B401="",N(D401)=0,N(L401)=0),"",D401/L401)</f>
        <v/>
      </c>
      <c r="Q401" s="20">
        <f>IF($B401="","",SUMPRODUCT(MAX(('Movimentações'!$C$6:$C$3005=$B401)*('Movimentações'!$B$6:$B$3005="Venda")*'Movimentações'!$A$6:$A$3005)))</f>
        <v/>
      </c>
      <c r="R401" s="21">
        <f>IF($B401="","",IF(COUNTIF($B$6:$B$505,$B401)&gt;1,"Nome repetido",IF(K401&lt;=0,"Sem estoque",IF(K401&lt;=N(E401),"Repor",IF(TODAY()-MAX(Q401,SUMPRODUCT(MAX(('Movimentações'!$C$6:$C$3005=$B401)*('Movimentações'!$B$6:$B$3005="Compra")*'Movimentações'!$A$6:$A$3005)),'Comece aqui'!$C$6)&gt;60,"Parado","OK")))))</f>
        <v/>
      </c>
      <c r="S401" s="17">
        <f>IF($B401="","",SUMIFS('Movimentações'!$I$6:$I$3005,'Movimentações'!$C$6:$C$3005,$B401,'Movimentações'!$B$6:$B$3005,"Venda")-SUMIFS('Movimentações'!$I$6:$I$3005,'Movimentações'!$C$6:$C$3005,$B401,'Movimentações'!$B$6:$B$3005,"Devolução de venda"))</f>
        <v/>
      </c>
      <c r="T401" s="17">
        <f>IF($B401="","",SUMIFS('Movimentações'!$K$6:$K$3005,'Movimentações'!$C$6:$C$3005,$B401))</f>
        <v/>
      </c>
      <c r="U401" s="21">
        <f>IF(OR($B401="",N(S401)&lt;=0),"",IF(SUMIF($S$6:$S$505,"&gt;"&amp;S401)/SUM($S$6:$S$505)&lt;0.8,"A",IF(SUMIF($S$6:$S$505,"&gt;"&amp;S401)/SUM($S$6:$S$505)&lt;0.95,"B","C")))</f>
        <v/>
      </c>
    </row>
    <row r="402">
      <c r="A402" s="14" t="n"/>
      <c r="B402" s="14" t="n"/>
      <c r="C402" s="14" t="n"/>
      <c r="D402" s="15" t="n"/>
      <c r="E402" s="14" t="n"/>
      <c r="F402" s="14" t="n"/>
      <c r="G402" s="15" t="n"/>
      <c r="H402" s="16">
        <f>IF($B402="","",SUMIFS('Movimentações'!$D$6:$D$3005,'Movimentações'!$C$6:$C$3005,$B402,'Movimentações'!$B$6:$B$3005,"Compra"))</f>
        <v/>
      </c>
      <c r="I402" s="16">
        <f>IF($B402="","",SUMIFS('Movimentações'!$D$6:$D$3005,'Movimentações'!$C$6:$C$3005,$B402,'Movimentações'!$B$6:$B$3005,"Venda")-SUMIFS('Movimentações'!$D$6:$D$3005,'Movimentações'!$C$6:$C$3005,$B402,'Movimentações'!$B$6:$B$3005,"Devolução de venda"))</f>
        <v/>
      </c>
      <c r="J402" s="16">
        <f>IF($B402="","",SUMIFS('Movimentações'!$D$6:$D$3005,'Movimentações'!$C$6:$C$3005,$B402,'Movimentações'!$B$6:$B$3005,"Ajuste para mais")-SUMIFS('Movimentações'!$D$6:$D$3005,'Movimentações'!$C$6:$C$3005,$B402,'Movimentações'!$B$6:$B$3005,"Ajuste para menos"))</f>
        <v/>
      </c>
      <c r="K402" s="16">
        <f>IF($B402="","",N(F402)+H402-I402+J402)</f>
        <v/>
      </c>
      <c r="L402" s="17">
        <f>IF($B402="","",IF(N(F402)+H402=0,0,(N(F402)*N(G402)+SUMIFS('Movimentações'!$I$6:$I$3005,'Movimentações'!$C$6:$C$3005,$B402,'Movimentações'!$B$6:$B$3005,"Compra"))/(N(F402)+H402)))</f>
        <v/>
      </c>
      <c r="M402" s="17">
        <f>IF($B402="","",MAX(K402,0)*L402)</f>
        <v/>
      </c>
      <c r="N402" s="17">
        <f>IF(OR($B402="",N(D402)=0),"",D402-L402)</f>
        <v/>
      </c>
      <c r="O402" s="18">
        <f>IF(OR($B402="",N(D402)=0),"",(D402-L402)/D402)</f>
        <v/>
      </c>
      <c r="P402" s="19">
        <f>IF(OR($B402="",N(D402)=0,N(L402)=0),"",D402/L402)</f>
        <v/>
      </c>
      <c r="Q402" s="20">
        <f>IF($B402="","",SUMPRODUCT(MAX(('Movimentações'!$C$6:$C$3005=$B402)*('Movimentações'!$B$6:$B$3005="Venda")*'Movimentações'!$A$6:$A$3005)))</f>
        <v/>
      </c>
      <c r="R402" s="21">
        <f>IF($B402="","",IF(COUNTIF($B$6:$B$505,$B402)&gt;1,"Nome repetido",IF(K402&lt;=0,"Sem estoque",IF(K402&lt;=N(E402),"Repor",IF(TODAY()-MAX(Q402,SUMPRODUCT(MAX(('Movimentações'!$C$6:$C$3005=$B402)*('Movimentações'!$B$6:$B$3005="Compra")*'Movimentações'!$A$6:$A$3005)),'Comece aqui'!$C$6)&gt;60,"Parado","OK")))))</f>
        <v/>
      </c>
      <c r="S402" s="17">
        <f>IF($B402="","",SUMIFS('Movimentações'!$I$6:$I$3005,'Movimentações'!$C$6:$C$3005,$B402,'Movimentações'!$B$6:$B$3005,"Venda")-SUMIFS('Movimentações'!$I$6:$I$3005,'Movimentações'!$C$6:$C$3005,$B402,'Movimentações'!$B$6:$B$3005,"Devolução de venda"))</f>
        <v/>
      </c>
      <c r="T402" s="17">
        <f>IF($B402="","",SUMIFS('Movimentações'!$K$6:$K$3005,'Movimentações'!$C$6:$C$3005,$B402))</f>
        <v/>
      </c>
      <c r="U402" s="21">
        <f>IF(OR($B402="",N(S402)&lt;=0),"",IF(SUMIF($S$6:$S$505,"&gt;"&amp;S402)/SUM($S$6:$S$505)&lt;0.8,"A",IF(SUMIF($S$6:$S$505,"&gt;"&amp;S402)/SUM($S$6:$S$505)&lt;0.95,"B","C")))</f>
        <v/>
      </c>
    </row>
    <row r="403">
      <c r="A403" s="14" t="n"/>
      <c r="B403" s="14" t="n"/>
      <c r="C403" s="14" t="n"/>
      <c r="D403" s="15" t="n"/>
      <c r="E403" s="14" t="n"/>
      <c r="F403" s="14" t="n"/>
      <c r="G403" s="15" t="n"/>
      <c r="H403" s="16">
        <f>IF($B403="","",SUMIFS('Movimentações'!$D$6:$D$3005,'Movimentações'!$C$6:$C$3005,$B403,'Movimentações'!$B$6:$B$3005,"Compra"))</f>
        <v/>
      </c>
      <c r="I403" s="16">
        <f>IF($B403="","",SUMIFS('Movimentações'!$D$6:$D$3005,'Movimentações'!$C$6:$C$3005,$B403,'Movimentações'!$B$6:$B$3005,"Venda")-SUMIFS('Movimentações'!$D$6:$D$3005,'Movimentações'!$C$6:$C$3005,$B403,'Movimentações'!$B$6:$B$3005,"Devolução de venda"))</f>
        <v/>
      </c>
      <c r="J403" s="16">
        <f>IF($B403="","",SUMIFS('Movimentações'!$D$6:$D$3005,'Movimentações'!$C$6:$C$3005,$B403,'Movimentações'!$B$6:$B$3005,"Ajuste para mais")-SUMIFS('Movimentações'!$D$6:$D$3005,'Movimentações'!$C$6:$C$3005,$B403,'Movimentações'!$B$6:$B$3005,"Ajuste para menos"))</f>
        <v/>
      </c>
      <c r="K403" s="16">
        <f>IF($B403="","",N(F403)+H403-I403+J403)</f>
        <v/>
      </c>
      <c r="L403" s="17">
        <f>IF($B403="","",IF(N(F403)+H403=0,0,(N(F403)*N(G403)+SUMIFS('Movimentações'!$I$6:$I$3005,'Movimentações'!$C$6:$C$3005,$B403,'Movimentações'!$B$6:$B$3005,"Compra"))/(N(F403)+H403)))</f>
        <v/>
      </c>
      <c r="M403" s="17">
        <f>IF($B403="","",MAX(K403,0)*L403)</f>
        <v/>
      </c>
      <c r="N403" s="17">
        <f>IF(OR($B403="",N(D403)=0),"",D403-L403)</f>
        <v/>
      </c>
      <c r="O403" s="18">
        <f>IF(OR($B403="",N(D403)=0),"",(D403-L403)/D403)</f>
        <v/>
      </c>
      <c r="P403" s="19">
        <f>IF(OR($B403="",N(D403)=0,N(L403)=0),"",D403/L403)</f>
        <v/>
      </c>
      <c r="Q403" s="20">
        <f>IF($B403="","",SUMPRODUCT(MAX(('Movimentações'!$C$6:$C$3005=$B403)*('Movimentações'!$B$6:$B$3005="Venda")*'Movimentações'!$A$6:$A$3005)))</f>
        <v/>
      </c>
      <c r="R403" s="21">
        <f>IF($B403="","",IF(COUNTIF($B$6:$B$505,$B403)&gt;1,"Nome repetido",IF(K403&lt;=0,"Sem estoque",IF(K403&lt;=N(E403),"Repor",IF(TODAY()-MAX(Q403,SUMPRODUCT(MAX(('Movimentações'!$C$6:$C$3005=$B403)*('Movimentações'!$B$6:$B$3005="Compra")*'Movimentações'!$A$6:$A$3005)),'Comece aqui'!$C$6)&gt;60,"Parado","OK")))))</f>
        <v/>
      </c>
      <c r="S403" s="17">
        <f>IF($B403="","",SUMIFS('Movimentações'!$I$6:$I$3005,'Movimentações'!$C$6:$C$3005,$B403,'Movimentações'!$B$6:$B$3005,"Venda")-SUMIFS('Movimentações'!$I$6:$I$3005,'Movimentações'!$C$6:$C$3005,$B403,'Movimentações'!$B$6:$B$3005,"Devolução de venda"))</f>
        <v/>
      </c>
      <c r="T403" s="17">
        <f>IF($B403="","",SUMIFS('Movimentações'!$K$6:$K$3005,'Movimentações'!$C$6:$C$3005,$B403))</f>
        <v/>
      </c>
      <c r="U403" s="21">
        <f>IF(OR($B403="",N(S403)&lt;=0),"",IF(SUMIF($S$6:$S$505,"&gt;"&amp;S403)/SUM($S$6:$S$505)&lt;0.8,"A",IF(SUMIF($S$6:$S$505,"&gt;"&amp;S403)/SUM($S$6:$S$505)&lt;0.95,"B","C")))</f>
        <v/>
      </c>
    </row>
    <row r="404">
      <c r="A404" s="14" t="n"/>
      <c r="B404" s="14" t="n"/>
      <c r="C404" s="14" t="n"/>
      <c r="D404" s="15" t="n"/>
      <c r="E404" s="14" t="n"/>
      <c r="F404" s="14" t="n"/>
      <c r="G404" s="15" t="n"/>
      <c r="H404" s="16">
        <f>IF($B404="","",SUMIFS('Movimentações'!$D$6:$D$3005,'Movimentações'!$C$6:$C$3005,$B404,'Movimentações'!$B$6:$B$3005,"Compra"))</f>
        <v/>
      </c>
      <c r="I404" s="16">
        <f>IF($B404="","",SUMIFS('Movimentações'!$D$6:$D$3005,'Movimentações'!$C$6:$C$3005,$B404,'Movimentações'!$B$6:$B$3005,"Venda")-SUMIFS('Movimentações'!$D$6:$D$3005,'Movimentações'!$C$6:$C$3005,$B404,'Movimentações'!$B$6:$B$3005,"Devolução de venda"))</f>
        <v/>
      </c>
      <c r="J404" s="16">
        <f>IF($B404="","",SUMIFS('Movimentações'!$D$6:$D$3005,'Movimentações'!$C$6:$C$3005,$B404,'Movimentações'!$B$6:$B$3005,"Ajuste para mais")-SUMIFS('Movimentações'!$D$6:$D$3005,'Movimentações'!$C$6:$C$3005,$B404,'Movimentações'!$B$6:$B$3005,"Ajuste para menos"))</f>
        <v/>
      </c>
      <c r="K404" s="16">
        <f>IF($B404="","",N(F404)+H404-I404+J404)</f>
        <v/>
      </c>
      <c r="L404" s="17">
        <f>IF($B404="","",IF(N(F404)+H404=0,0,(N(F404)*N(G404)+SUMIFS('Movimentações'!$I$6:$I$3005,'Movimentações'!$C$6:$C$3005,$B404,'Movimentações'!$B$6:$B$3005,"Compra"))/(N(F404)+H404)))</f>
        <v/>
      </c>
      <c r="M404" s="17">
        <f>IF($B404="","",MAX(K404,0)*L404)</f>
        <v/>
      </c>
      <c r="N404" s="17">
        <f>IF(OR($B404="",N(D404)=0),"",D404-L404)</f>
        <v/>
      </c>
      <c r="O404" s="18">
        <f>IF(OR($B404="",N(D404)=0),"",(D404-L404)/D404)</f>
        <v/>
      </c>
      <c r="P404" s="19">
        <f>IF(OR($B404="",N(D404)=0,N(L404)=0),"",D404/L404)</f>
        <v/>
      </c>
      <c r="Q404" s="20">
        <f>IF($B404="","",SUMPRODUCT(MAX(('Movimentações'!$C$6:$C$3005=$B404)*('Movimentações'!$B$6:$B$3005="Venda")*'Movimentações'!$A$6:$A$3005)))</f>
        <v/>
      </c>
      <c r="R404" s="21">
        <f>IF($B404="","",IF(COUNTIF($B$6:$B$505,$B404)&gt;1,"Nome repetido",IF(K404&lt;=0,"Sem estoque",IF(K404&lt;=N(E404),"Repor",IF(TODAY()-MAX(Q404,SUMPRODUCT(MAX(('Movimentações'!$C$6:$C$3005=$B404)*('Movimentações'!$B$6:$B$3005="Compra")*'Movimentações'!$A$6:$A$3005)),'Comece aqui'!$C$6)&gt;60,"Parado","OK")))))</f>
        <v/>
      </c>
      <c r="S404" s="17">
        <f>IF($B404="","",SUMIFS('Movimentações'!$I$6:$I$3005,'Movimentações'!$C$6:$C$3005,$B404,'Movimentações'!$B$6:$B$3005,"Venda")-SUMIFS('Movimentações'!$I$6:$I$3005,'Movimentações'!$C$6:$C$3005,$B404,'Movimentações'!$B$6:$B$3005,"Devolução de venda"))</f>
        <v/>
      </c>
      <c r="T404" s="17">
        <f>IF($B404="","",SUMIFS('Movimentações'!$K$6:$K$3005,'Movimentações'!$C$6:$C$3005,$B404))</f>
        <v/>
      </c>
      <c r="U404" s="21">
        <f>IF(OR($B404="",N(S404)&lt;=0),"",IF(SUMIF($S$6:$S$505,"&gt;"&amp;S404)/SUM($S$6:$S$505)&lt;0.8,"A",IF(SUMIF($S$6:$S$505,"&gt;"&amp;S404)/SUM($S$6:$S$505)&lt;0.95,"B","C")))</f>
        <v/>
      </c>
    </row>
    <row r="405">
      <c r="A405" s="14" t="n"/>
      <c r="B405" s="14" t="n"/>
      <c r="C405" s="14" t="n"/>
      <c r="D405" s="15" t="n"/>
      <c r="E405" s="14" t="n"/>
      <c r="F405" s="14" t="n"/>
      <c r="G405" s="15" t="n"/>
      <c r="H405" s="16">
        <f>IF($B405="","",SUMIFS('Movimentações'!$D$6:$D$3005,'Movimentações'!$C$6:$C$3005,$B405,'Movimentações'!$B$6:$B$3005,"Compra"))</f>
        <v/>
      </c>
      <c r="I405" s="16">
        <f>IF($B405="","",SUMIFS('Movimentações'!$D$6:$D$3005,'Movimentações'!$C$6:$C$3005,$B405,'Movimentações'!$B$6:$B$3005,"Venda")-SUMIFS('Movimentações'!$D$6:$D$3005,'Movimentações'!$C$6:$C$3005,$B405,'Movimentações'!$B$6:$B$3005,"Devolução de venda"))</f>
        <v/>
      </c>
      <c r="J405" s="16">
        <f>IF($B405="","",SUMIFS('Movimentações'!$D$6:$D$3005,'Movimentações'!$C$6:$C$3005,$B405,'Movimentações'!$B$6:$B$3005,"Ajuste para mais")-SUMIFS('Movimentações'!$D$6:$D$3005,'Movimentações'!$C$6:$C$3005,$B405,'Movimentações'!$B$6:$B$3005,"Ajuste para menos"))</f>
        <v/>
      </c>
      <c r="K405" s="16">
        <f>IF($B405="","",N(F405)+H405-I405+J405)</f>
        <v/>
      </c>
      <c r="L405" s="17">
        <f>IF($B405="","",IF(N(F405)+H405=0,0,(N(F405)*N(G405)+SUMIFS('Movimentações'!$I$6:$I$3005,'Movimentações'!$C$6:$C$3005,$B405,'Movimentações'!$B$6:$B$3005,"Compra"))/(N(F405)+H405)))</f>
        <v/>
      </c>
      <c r="M405" s="17">
        <f>IF($B405="","",MAX(K405,0)*L405)</f>
        <v/>
      </c>
      <c r="N405" s="17">
        <f>IF(OR($B405="",N(D405)=0),"",D405-L405)</f>
        <v/>
      </c>
      <c r="O405" s="18">
        <f>IF(OR($B405="",N(D405)=0),"",(D405-L405)/D405)</f>
        <v/>
      </c>
      <c r="P405" s="19">
        <f>IF(OR($B405="",N(D405)=0,N(L405)=0),"",D405/L405)</f>
        <v/>
      </c>
      <c r="Q405" s="20">
        <f>IF($B405="","",SUMPRODUCT(MAX(('Movimentações'!$C$6:$C$3005=$B405)*('Movimentações'!$B$6:$B$3005="Venda")*'Movimentações'!$A$6:$A$3005)))</f>
        <v/>
      </c>
      <c r="R405" s="21">
        <f>IF($B405="","",IF(COUNTIF($B$6:$B$505,$B405)&gt;1,"Nome repetido",IF(K405&lt;=0,"Sem estoque",IF(K405&lt;=N(E405),"Repor",IF(TODAY()-MAX(Q405,SUMPRODUCT(MAX(('Movimentações'!$C$6:$C$3005=$B405)*('Movimentações'!$B$6:$B$3005="Compra")*'Movimentações'!$A$6:$A$3005)),'Comece aqui'!$C$6)&gt;60,"Parado","OK")))))</f>
        <v/>
      </c>
      <c r="S405" s="17">
        <f>IF($B405="","",SUMIFS('Movimentações'!$I$6:$I$3005,'Movimentações'!$C$6:$C$3005,$B405,'Movimentações'!$B$6:$B$3005,"Venda")-SUMIFS('Movimentações'!$I$6:$I$3005,'Movimentações'!$C$6:$C$3005,$B405,'Movimentações'!$B$6:$B$3005,"Devolução de venda"))</f>
        <v/>
      </c>
      <c r="T405" s="17">
        <f>IF($B405="","",SUMIFS('Movimentações'!$K$6:$K$3005,'Movimentações'!$C$6:$C$3005,$B405))</f>
        <v/>
      </c>
      <c r="U405" s="21">
        <f>IF(OR($B405="",N(S405)&lt;=0),"",IF(SUMIF($S$6:$S$505,"&gt;"&amp;S405)/SUM($S$6:$S$505)&lt;0.8,"A",IF(SUMIF($S$6:$S$505,"&gt;"&amp;S405)/SUM($S$6:$S$505)&lt;0.95,"B","C")))</f>
        <v/>
      </c>
    </row>
    <row r="406">
      <c r="A406" s="14" t="n"/>
      <c r="B406" s="14" t="n"/>
      <c r="C406" s="14" t="n"/>
      <c r="D406" s="15" t="n"/>
      <c r="E406" s="14" t="n"/>
      <c r="F406" s="14" t="n"/>
      <c r="G406" s="15" t="n"/>
      <c r="H406" s="16">
        <f>IF($B406="","",SUMIFS('Movimentações'!$D$6:$D$3005,'Movimentações'!$C$6:$C$3005,$B406,'Movimentações'!$B$6:$B$3005,"Compra"))</f>
        <v/>
      </c>
      <c r="I406" s="16">
        <f>IF($B406="","",SUMIFS('Movimentações'!$D$6:$D$3005,'Movimentações'!$C$6:$C$3005,$B406,'Movimentações'!$B$6:$B$3005,"Venda")-SUMIFS('Movimentações'!$D$6:$D$3005,'Movimentações'!$C$6:$C$3005,$B406,'Movimentações'!$B$6:$B$3005,"Devolução de venda"))</f>
        <v/>
      </c>
      <c r="J406" s="16">
        <f>IF($B406="","",SUMIFS('Movimentações'!$D$6:$D$3005,'Movimentações'!$C$6:$C$3005,$B406,'Movimentações'!$B$6:$B$3005,"Ajuste para mais")-SUMIFS('Movimentações'!$D$6:$D$3005,'Movimentações'!$C$6:$C$3005,$B406,'Movimentações'!$B$6:$B$3005,"Ajuste para menos"))</f>
        <v/>
      </c>
      <c r="K406" s="16">
        <f>IF($B406="","",N(F406)+H406-I406+J406)</f>
        <v/>
      </c>
      <c r="L406" s="17">
        <f>IF($B406="","",IF(N(F406)+H406=0,0,(N(F406)*N(G406)+SUMIFS('Movimentações'!$I$6:$I$3005,'Movimentações'!$C$6:$C$3005,$B406,'Movimentações'!$B$6:$B$3005,"Compra"))/(N(F406)+H406)))</f>
        <v/>
      </c>
      <c r="M406" s="17">
        <f>IF($B406="","",MAX(K406,0)*L406)</f>
        <v/>
      </c>
      <c r="N406" s="17">
        <f>IF(OR($B406="",N(D406)=0),"",D406-L406)</f>
        <v/>
      </c>
      <c r="O406" s="18">
        <f>IF(OR($B406="",N(D406)=0),"",(D406-L406)/D406)</f>
        <v/>
      </c>
      <c r="P406" s="19">
        <f>IF(OR($B406="",N(D406)=0,N(L406)=0),"",D406/L406)</f>
        <v/>
      </c>
      <c r="Q406" s="20">
        <f>IF($B406="","",SUMPRODUCT(MAX(('Movimentações'!$C$6:$C$3005=$B406)*('Movimentações'!$B$6:$B$3005="Venda")*'Movimentações'!$A$6:$A$3005)))</f>
        <v/>
      </c>
      <c r="R406" s="21">
        <f>IF($B406="","",IF(COUNTIF($B$6:$B$505,$B406)&gt;1,"Nome repetido",IF(K406&lt;=0,"Sem estoque",IF(K406&lt;=N(E406),"Repor",IF(TODAY()-MAX(Q406,SUMPRODUCT(MAX(('Movimentações'!$C$6:$C$3005=$B406)*('Movimentações'!$B$6:$B$3005="Compra")*'Movimentações'!$A$6:$A$3005)),'Comece aqui'!$C$6)&gt;60,"Parado","OK")))))</f>
        <v/>
      </c>
      <c r="S406" s="17">
        <f>IF($B406="","",SUMIFS('Movimentações'!$I$6:$I$3005,'Movimentações'!$C$6:$C$3005,$B406,'Movimentações'!$B$6:$B$3005,"Venda")-SUMIFS('Movimentações'!$I$6:$I$3005,'Movimentações'!$C$6:$C$3005,$B406,'Movimentações'!$B$6:$B$3005,"Devolução de venda"))</f>
        <v/>
      </c>
      <c r="T406" s="17">
        <f>IF($B406="","",SUMIFS('Movimentações'!$K$6:$K$3005,'Movimentações'!$C$6:$C$3005,$B406))</f>
        <v/>
      </c>
      <c r="U406" s="21">
        <f>IF(OR($B406="",N(S406)&lt;=0),"",IF(SUMIF($S$6:$S$505,"&gt;"&amp;S406)/SUM($S$6:$S$505)&lt;0.8,"A",IF(SUMIF($S$6:$S$505,"&gt;"&amp;S406)/SUM($S$6:$S$505)&lt;0.95,"B","C")))</f>
        <v/>
      </c>
    </row>
    <row r="407">
      <c r="A407" s="14" t="n"/>
      <c r="B407" s="14" t="n"/>
      <c r="C407" s="14" t="n"/>
      <c r="D407" s="15" t="n"/>
      <c r="E407" s="14" t="n"/>
      <c r="F407" s="14" t="n"/>
      <c r="G407" s="15" t="n"/>
      <c r="H407" s="16">
        <f>IF($B407="","",SUMIFS('Movimentações'!$D$6:$D$3005,'Movimentações'!$C$6:$C$3005,$B407,'Movimentações'!$B$6:$B$3005,"Compra"))</f>
        <v/>
      </c>
      <c r="I407" s="16">
        <f>IF($B407="","",SUMIFS('Movimentações'!$D$6:$D$3005,'Movimentações'!$C$6:$C$3005,$B407,'Movimentações'!$B$6:$B$3005,"Venda")-SUMIFS('Movimentações'!$D$6:$D$3005,'Movimentações'!$C$6:$C$3005,$B407,'Movimentações'!$B$6:$B$3005,"Devolução de venda"))</f>
        <v/>
      </c>
      <c r="J407" s="16">
        <f>IF($B407="","",SUMIFS('Movimentações'!$D$6:$D$3005,'Movimentações'!$C$6:$C$3005,$B407,'Movimentações'!$B$6:$B$3005,"Ajuste para mais")-SUMIFS('Movimentações'!$D$6:$D$3005,'Movimentações'!$C$6:$C$3005,$B407,'Movimentações'!$B$6:$B$3005,"Ajuste para menos"))</f>
        <v/>
      </c>
      <c r="K407" s="16">
        <f>IF($B407="","",N(F407)+H407-I407+J407)</f>
        <v/>
      </c>
      <c r="L407" s="17">
        <f>IF($B407="","",IF(N(F407)+H407=0,0,(N(F407)*N(G407)+SUMIFS('Movimentações'!$I$6:$I$3005,'Movimentações'!$C$6:$C$3005,$B407,'Movimentações'!$B$6:$B$3005,"Compra"))/(N(F407)+H407)))</f>
        <v/>
      </c>
      <c r="M407" s="17">
        <f>IF($B407="","",MAX(K407,0)*L407)</f>
        <v/>
      </c>
      <c r="N407" s="17">
        <f>IF(OR($B407="",N(D407)=0),"",D407-L407)</f>
        <v/>
      </c>
      <c r="O407" s="18">
        <f>IF(OR($B407="",N(D407)=0),"",(D407-L407)/D407)</f>
        <v/>
      </c>
      <c r="P407" s="19">
        <f>IF(OR($B407="",N(D407)=0,N(L407)=0),"",D407/L407)</f>
        <v/>
      </c>
      <c r="Q407" s="20">
        <f>IF($B407="","",SUMPRODUCT(MAX(('Movimentações'!$C$6:$C$3005=$B407)*('Movimentações'!$B$6:$B$3005="Venda")*'Movimentações'!$A$6:$A$3005)))</f>
        <v/>
      </c>
      <c r="R407" s="21">
        <f>IF($B407="","",IF(COUNTIF($B$6:$B$505,$B407)&gt;1,"Nome repetido",IF(K407&lt;=0,"Sem estoque",IF(K407&lt;=N(E407),"Repor",IF(TODAY()-MAX(Q407,SUMPRODUCT(MAX(('Movimentações'!$C$6:$C$3005=$B407)*('Movimentações'!$B$6:$B$3005="Compra")*'Movimentações'!$A$6:$A$3005)),'Comece aqui'!$C$6)&gt;60,"Parado","OK")))))</f>
        <v/>
      </c>
      <c r="S407" s="17">
        <f>IF($B407="","",SUMIFS('Movimentações'!$I$6:$I$3005,'Movimentações'!$C$6:$C$3005,$B407,'Movimentações'!$B$6:$B$3005,"Venda")-SUMIFS('Movimentações'!$I$6:$I$3005,'Movimentações'!$C$6:$C$3005,$B407,'Movimentações'!$B$6:$B$3005,"Devolução de venda"))</f>
        <v/>
      </c>
      <c r="T407" s="17">
        <f>IF($B407="","",SUMIFS('Movimentações'!$K$6:$K$3005,'Movimentações'!$C$6:$C$3005,$B407))</f>
        <v/>
      </c>
      <c r="U407" s="21">
        <f>IF(OR($B407="",N(S407)&lt;=0),"",IF(SUMIF($S$6:$S$505,"&gt;"&amp;S407)/SUM($S$6:$S$505)&lt;0.8,"A",IF(SUMIF($S$6:$S$505,"&gt;"&amp;S407)/SUM($S$6:$S$505)&lt;0.95,"B","C")))</f>
        <v/>
      </c>
    </row>
    <row r="408">
      <c r="A408" s="14" t="n"/>
      <c r="B408" s="14" t="n"/>
      <c r="C408" s="14" t="n"/>
      <c r="D408" s="15" t="n"/>
      <c r="E408" s="14" t="n"/>
      <c r="F408" s="14" t="n"/>
      <c r="G408" s="15" t="n"/>
      <c r="H408" s="16">
        <f>IF($B408="","",SUMIFS('Movimentações'!$D$6:$D$3005,'Movimentações'!$C$6:$C$3005,$B408,'Movimentações'!$B$6:$B$3005,"Compra"))</f>
        <v/>
      </c>
      <c r="I408" s="16">
        <f>IF($B408="","",SUMIFS('Movimentações'!$D$6:$D$3005,'Movimentações'!$C$6:$C$3005,$B408,'Movimentações'!$B$6:$B$3005,"Venda")-SUMIFS('Movimentações'!$D$6:$D$3005,'Movimentações'!$C$6:$C$3005,$B408,'Movimentações'!$B$6:$B$3005,"Devolução de venda"))</f>
        <v/>
      </c>
      <c r="J408" s="16">
        <f>IF($B408="","",SUMIFS('Movimentações'!$D$6:$D$3005,'Movimentações'!$C$6:$C$3005,$B408,'Movimentações'!$B$6:$B$3005,"Ajuste para mais")-SUMIFS('Movimentações'!$D$6:$D$3005,'Movimentações'!$C$6:$C$3005,$B408,'Movimentações'!$B$6:$B$3005,"Ajuste para menos"))</f>
        <v/>
      </c>
      <c r="K408" s="16">
        <f>IF($B408="","",N(F408)+H408-I408+J408)</f>
        <v/>
      </c>
      <c r="L408" s="17">
        <f>IF($B408="","",IF(N(F408)+H408=0,0,(N(F408)*N(G408)+SUMIFS('Movimentações'!$I$6:$I$3005,'Movimentações'!$C$6:$C$3005,$B408,'Movimentações'!$B$6:$B$3005,"Compra"))/(N(F408)+H408)))</f>
        <v/>
      </c>
      <c r="M408" s="17">
        <f>IF($B408="","",MAX(K408,0)*L408)</f>
        <v/>
      </c>
      <c r="N408" s="17">
        <f>IF(OR($B408="",N(D408)=0),"",D408-L408)</f>
        <v/>
      </c>
      <c r="O408" s="18">
        <f>IF(OR($B408="",N(D408)=0),"",(D408-L408)/D408)</f>
        <v/>
      </c>
      <c r="P408" s="19">
        <f>IF(OR($B408="",N(D408)=0,N(L408)=0),"",D408/L408)</f>
        <v/>
      </c>
      <c r="Q408" s="20">
        <f>IF($B408="","",SUMPRODUCT(MAX(('Movimentações'!$C$6:$C$3005=$B408)*('Movimentações'!$B$6:$B$3005="Venda")*'Movimentações'!$A$6:$A$3005)))</f>
        <v/>
      </c>
      <c r="R408" s="21">
        <f>IF($B408="","",IF(COUNTIF($B$6:$B$505,$B408)&gt;1,"Nome repetido",IF(K408&lt;=0,"Sem estoque",IF(K408&lt;=N(E408),"Repor",IF(TODAY()-MAX(Q408,SUMPRODUCT(MAX(('Movimentações'!$C$6:$C$3005=$B408)*('Movimentações'!$B$6:$B$3005="Compra")*'Movimentações'!$A$6:$A$3005)),'Comece aqui'!$C$6)&gt;60,"Parado","OK")))))</f>
        <v/>
      </c>
      <c r="S408" s="17">
        <f>IF($B408="","",SUMIFS('Movimentações'!$I$6:$I$3005,'Movimentações'!$C$6:$C$3005,$B408,'Movimentações'!$B$6:$B$3005,"Venda")-SUMIFS('Movimentações'!$I$6:$I$3005,'Movimentações'!$C$6:$C$3005,$B408,'Movimentações'!$B$6:$B$3005,"Devolução de venda"))</f>
        <v/>
      </c>
      <c r="T408" s="17">
        <f>IF($B408="","",SUMIFS('Movimentações'!$K$6:$K$3005,'Movimentações'!$C$6:$C$3005,$B408))</f>
        <v/>
      </c>
      <c r="U408" s="21">
        <f>IF(OR($B408="",N(S408)&lt;=0),"",IF(SUMIF($S$6:$S$505,"&gt;"&amp;S408)/SUM($S$6:$S$505)&lt;0.8,"A",IF(SUMIF($S$6:$S$505,"&gt;"&amp;S408)/SUM($S$6:$S$505)&lt;0.95,"B","C")))</f>
        <v/>
      </c>
    </row>
    <row r="409">
      <c r="A409" s="14" t="n"/>
      <c r="B409" s="14" t="n"/>
      <c r="C409" s="14" t="n"/>
      <c r="D409" s="15" t="n"/>
      <c r="E409" s="14" t="n"/>
      <c r="F409" s="14" t="n"/>
      <c r="G409" s="15" t="n"/>
      <c r="H409" s="16">
        <f>IF($B409="","",SUMIFS('Movimentações'!$D$6:$D$3005,'Movimentações'!$C$6:$C$3005,$B409,'Movimentações'!$B$6:$B$3005,"Compra"))</f>
        <v/>
      </c>
      <c r="I409" s="16">
        <f>IF($B409="","",SUMIFS('Movimentações'!$D$6:$D$3005,'Movimentações'!$C$6:$C$3005,$B409,'Movimentações'!$B$6:$B$3005,"Venda")-SUMIFS('Movimentações'!$D$6:$D$3005,'Movimentações'!$C$6:$C$3005,$B409,'Movimentações'!$B$6:$B$3005,"Devolução de venda"))</f>
        <v/>
      </c>
      <c r="J409" s="16">
        <f>IF($B409="","",SUMIFS('Movimentações'!$D$6:$D$3005,'Movimentações'!$C$6:$C$3005,$B409,'Movimentações'!$B$6:$B$3005,"Ajuste para mais")-SUMIFS('Movimentações'!$D$6:$D$3005,'Movimentações'!$C$6:$C$3005,$B409,'Movimentações'!$B$6:$B$3005,"Ajuste para menos"))</f>
        <v/>
      </c>
      <c r="K409" s="16">
        <f>IF($B409="","",N(F409)+H409-I409+J409)</f>
        <v/>
      </c>
      <c r="L409" s="17">
        <f>IF($B409="","",IF(N(F409)+H409=0,0,(N(F409)*N(G409)+SUMIFS('Movimentações'!$I$6:$I$3005,'Movimentações'!$C$6:$C$3005,$B409,'Movimentações'!$B$6:$B$3005,"Compra"))/(N(F409)+H409)))</f>
        <v/>
      </c>
      <c r="M409" s="17">
        <f>IF($B409="","",MAX(K409,0)*L409)</f>
        <v/>
      </c>
      <c r="N409" s="17">
        <f>IF(OR($B409="",N(D409)=0),"",D409-L409)</f>
        <v/>
      </c>
      <c r="O409" s="18">
        <f>IF(OR($B409="",N(D409)=0),"",(D409-L409)/D409)</f>
        <v/>
      </c>
      <c r="P409" s="19">
        <f>IF(OR($B409="",N(D409)=0,N(L409)=0),"",D409/L409)</f>
        <v/>
      </c>
      <c r="Q409" s="20">
        <f>IF($B409="","",SUMPRODUCT(MAX(('Movimentações'!$C$6:$C$3005=$B409)*('Movimentações'!$B$6:$B$3005="Venda")*'Movimentações'!$A$6:$A$3005)))</f>
        <v/>
      </c>
      <c r="R409" s="21">
        <f>IF($B409="","",IF(COUNTIF($B$6:$B$505,$B409)&gt;1,"Nome repetido",IF(K409&lt;=0,"Sem estoque",IF(K409&lt;=N(E409),"Repor",IF(TODAY()-MAX(Q409,SUMPRODUCT(MAX(('Movimentações'!$C$6:$C$3005=$B409)*('Movimentações'!$B$6:$B$3005="Compra")*'Movimentações'!$A$6:$A$3005)),'Comece aqui'!$C$6)&gt;60,"Parado","OK")))))</f>
        <v/>
      </c>
      <c r="S409" s="17">
        <f>IF($B409="","",SUMIFS('Movimentações'!$I$6:$I$3005,'Movimentações'!$C$6:$C$3005,$B409,'Movimentações'!$B$6:$B$3005,"Venda")-SUMIFS('Movimentações'!$I$6:$I$3005,'Movimentações'!$C$6:$C$3005,$B409,'Movimentações'!$B$6:$B$3005,"Devolução de venda"))</f>
        <v/>
      </c>
      <c r="T409" s="17">
        <f>IF($B409="","",SUMIFS('Movimentações'!$K$6:$K$3005,'Movimentações'!$C$6:$C$3005,$B409))</f>
        <v/>
      </c>
      <c r="U409" s="21">
        <f>IF(OR($B409="",N(S409)&lt;=0),"",IF(SUMIF($S$6:$S$505,"&gt;"&amp;S409)/SUM($S$6:$S$505)&lt;0.8,"A",IF(SUMIF($S$6:$S$505,"&gt;"&amp;S409)/SUM($S$6:$S$505)&lt;0.95,"B","C")))</f>
        <v/>
      </c>
    </row>
    <row r="410">
      <c r="A410" s="14" t="n"/>
      <c r="B410" s="14" t="n"/>
      <c r="C410" s="14" t="n"/>
      <c r="D410" s="15" t="n"/>
      <c r="E410" s="14" t="n"/>
      <c r="F410" s="14" t="n"/>
      <c r="G410" s="15" t="n"/>
      <c r="H410" s="16">
        <f>IF($B410="","",SUMIFS('Movimentações'!$D$6:$D$3005,'Movimentações'!$C$6:$C$3005,$B410,'Movimentações'!$B$6:$B$3005,"Compra"))</f>
        <v/>
      </c>
      <c r="I410" s="16">
        <f>IF($B410="","",SUMIFS('Movimentações'!$D$6:$D$3005,'Movimentações'!$C$6:$C$3005,$B410,'Movimentações'!$B$6:$B$3005,"Venda")-SUMIFS('Movimentações'!$D$6:$D$3005,'Movimentações'!$C$6:$C$3005,$B410,'Movimentações'!$B$6:$B$3005,"Devolução de venda"))</f>
        <v/>
      </c>
      <c r="J410" s="16">
        <f>IF($B410="","",SUMIFS('Movimentações'!$D$6:$D$3005,'Movimentações'!$C$6:$C$3005,$B410,'Movimentações'!$B$6:$B$3005,"Ajuste para mais")-SUMIFS('Movimentações'!$D$6:$D$3005,'Movimentações'!$C$6:$C$3005,$B410,'Movimentações'!$B$6:$B$3005,"Ajuste para menos"))</f>
        <v/>
      </c>
      <c r="K410" s="16">
        <f>IF($B410="","",N(F410)+H410-I410+J410)</f>
        <v/>
      </c>
      <c r="L410" s="17">
        <f>IF($B410="","",IF(N(F410)+H410=0,0,(N(F410)*N(G410)+SUMIFS('Movimentações'!$I$6:$I$3005,'Movimentações'!$C$6:$C$3005,$B410,'Movimentações'!$B$6:$B$3005,"Compra"))/(N(F410)+H410)))</f>
        <v/>
      </c>
      <c r="M410" s="17">
        <f>IF($B410="","",MAX(K410,0)*L410)</f>
        <v/>
      </c>
      <c r="N410" s="17">
        <f>IF(OR($B410="",N(D410)=0),"",D410-L410)</f>
        <v/>
      </c>
      <c r="O410" s="18">
        <f>IF(OR($B410="",N(D410)=0),"",(D410-L410)/D410)</f>
        <v/>
      </c>
      <c r="P410" s="19">
        <f>IF(OR($B410="",N(D410)=0,N(L410)=0),"",D410/L410)</f>
        <v/>
      </c>
      <c r="Q410" s="20">
        <f>IF($B410="","",SUMPRODUCT(MAX(('Movimentações'!$C$6:$C$3005=$B410)*('Movimentações'!$B$6:$B$3005="Venda")*'Movimentações'!$A$6:$A$3005)))</f>
        <v/>
      </c>
      <c r="R410" s="21">
        <f>IF($B410="","",IF(COUNTIF($B$6:$B$505,$B410)&gt;1,"Nome repetido",IF(K410&lt;=0,"Sem estoque",IF(K410&lt;=N(E410),"Repor",IF(TODAY()-MAX(Q410,SUMPRODUCT(MAX(('Movimentações'!$C$6:$C$3005=$B410)*('Movimentações'!$B$6:$B$3005="Compra")*'Movimentações'!$A$6:$A$3005)),'Comece aqui'!$C$6)&gt;60,"Parado","OK")))))</f>
        <v/>
      </c>
      <c r="S410" s="17">
        <f>IF($B410="","",SUMIFS('Movimentações'!$I$6:$I$3005,'Movimentações'!$C$6:$C$3005,$B410,'Movimentações'!$B$6:$B$3005,"Venda")-SUMIFS('Movimentações'!$I$6:$I$3005,'Movimentações'!$C$6:$C$3005,$B410,'Movimentações'!$B$6:$B$3005,"Devolução de venda"))</f>
        <v/>
      </c>
      <c r="T410" s="17">
        <f>IF($B410="","",SUMIFS('Movimentações'!$K$6:$K$3005,'Movimentações'!$C$6:$C$3005,$B410))</f>
        <v/>
      </c>
      <c r="U410" s="21">
        <f>IF(OR($B410="",N(S410)&lt;=0),"",IF(SUMIF($S$6:$S$505,"&gt;"&amp;S410)/SUM($S$6:$S$505)&lt;0.8,"A",IF(SUMIF($S$6:$S$505,"&gt;"&amp;S410)/SUM($S$6:$S$505)&lt;0.95,"B","C")))</f>
        <v/>
      </c>
    </row>
    <row r="411">
      <c r="A411" s="14" t="n"/>
      <c r="B411" s="14" t="n"/>
      <c r="C411" s="14" t="n"/>
      <c r="D411" s="15" t="n"/>
      <c r="E411" s="14" t="n"/>
      <c r="F411" s="14" t="n"/>
      <c r="G411" s="15" t="n"/>
      <c r="H411" s="16">
        <f>IF($B411="","",SUMIFS('Movimentações'!$D$6:$D$3005,'Movimentações'!$C$6:$C$3005,$B411,'Movimentações'!$B$6:$B$3005,"Compra"))</f>
        <v/>
      </c>
      <c r="I411" s="16">
        <f>IF($B411="","",SUMIFS('Movimentações'!$D$6:$D$3005,'Movimentações'!$C$6:$C$3005,$B411,'Movimentações'!$B$6:$B$3005,"Venda")-SUMIFS('Movimentações'!$D$6:$D$3005,'Movimentações'!$C$6:$C$3005,$B411,'Movimentações'!$B$6:$B$3005,"Devolução de venda"))</f>
        <v/>
      </c>
      <c r="J411" s="16">
        <f>IF($B411="","",SUMIFS('Movimentações'!$D$6:$D$3005,'Movimentações'!$C$6:$C$3005,$B411,'Movimentações'!$B$6:$B$3005,"Ajuste para mais")-SUMIFS('Movimentações'!$D$6:$D$3005,'Movimentações'!$C$6:$C$3005,$B411,'Movimentações'!$B$6:$B$3005,"Ajuste para menos"))</f>
        <v/>
      </c>
      <c r="K411" s="16">
        <f>IF($B411="","",N(F411)+H411-I411+J411)</f>
        <v/>
      </c>
      <c r="L411" s="17">
        <f>IF($B411="","",IF(N(F411)+H411=0,0,(N(F411)*N(G411)+SUMIFS('Movimentações'!$I$6:$I$3005,'Movimentações'!$C$6:$C$3005,$B411,'Movimentações'!$B$6:$B$3005,"Compra"))/(N(F411)+H411)))</f>
        <v/>
      </c>
      <c r="M411" s="17">
        <f>IF($B411="","",MAX(K411,0)*L411)</f>
        <v/>
      </c>
      <c r="N411" s="17">
        <f>IF(OR($B411="",N(D411)=0),"",D411-L411)</f>
        <v/>
      </c>
      <c r="O411" s="18">
        <f>IF(OR($B411="",N(D411)=0),"",(D411-L411)/D411)</f>
        <v/>
      </c>
      <c r="P411" s="19">
        <f>IF(OR($B411="",N(D411)=0,N(L411)=0),"",D411/L411)</f>
        <v/>
      </c>
      <c r="Q411" s="20">
        <f>IF($B411="","",SUMPRODUCT(MAX(('Movimentações'!$C$6:$C$3005=$B411)*('Movimentações'!$B$6:$B$3005="Venda")*'Movimentações'!$A$6:$A$3005)))</f>
        <v/>
      </c>
      <c r="R411" s="21">
        <f>IF($B411="","",IF(COUNTIF($B$6:$B$505,$B411)&gt;1,"Nome repetido",IF(K411&lt;=0,"Sem estoque",IF(K411&lt;=N(E411),"Repor",IF(TODAY()-MAX(Q411,SUMPRODUCT(MAX(('Movimentações'!$C$6:$C$3005=$B411)*('Movimentações'!$B$6:$B$3005="Compra")*'Movimentações'!$A$6:$A$3005)),'Comece aqui'!$C$6)&gt;60,"Parado","OK")))))</f>
        <v/>
      </c>
      <c r="S411" s="17">
        <f>IF($B411="","",SUMIFS('Movimentações'!$I$6:$I$3005,'Movimentações'!$C$6:$C$3005,$B411,'Movimentações'!$B$6:$B$3005,"Venda")-SUMIFS('Movimentações'!$I$6:$I$3005,'Movimentações'!$C$6:$C$3005,$B411,'Movimentações'!$B$6:$B$3005,"Devolução de venda"))</f>
        <v/>
      </c>
      <c r="T411" s="17">
        <f>IF($B411="","",SUMIFS('Movimentações'!$K$6:$K$3005,'Movimentações'!$C$6:$C$3005,$B411))</f>
        <v/>
      </c>
      <c r="U411" s="21">
        <f>IF(OR($B411="",N(S411)&lt;=0),"",IF(SUMIF($S$6:$S$505,"&gt;"&amp;S411)/SUM($S$6:$S$505)&lt;0.8,"A",IF(SUMIF($S$6:$S$505,"&gt;"&amp;S411)/SUM($S$6:$S$505)&lt;0.95,"B","C")))</f>
        <v/>
      </c>
    </row>
    <row r="412">
      <c r="A412" s="14" t="n"/>
      <c r="B412" s="14" t="n"/>
      <c r="C412" s="14" t="n"/>
      <c r="D412" s="15" t="n"/>
      <c r="E412" s="14" t="n"/>
      <c r="F412" s="14" t="n"/>
      <c r="G412" s="15" t="n"/>
      <c r="H412" s="16">
        <f>IF($B412="","",SUMIFS('Movimentações'!$D$6:$D$3005,'Movimentações'!$C$6:$C$3005,$B412,'Movimentações'!$B$6:$B$3005,"Compra"))</f>
        <v/>
      </c>
      <c r="I412" s="16">
        <f>IF($B412="","",SUMIFS('Movimentações'!$D$6:$D$3005,'Movimentações'!$C$6:$C$3005,$B412,'Movimentações'!$B$6:$B$3005,"Venda")-SUMIFS('Movimentações'!$D$6:$D$3005,'Movimentações'!$C$6:$C$3005,$B412,'Movimentações'!$B$6:$B$3005,"Devolução de venda"))</f>
        <v/>
      </c>
      <c r="J412" s="16">
        <f>IF($B412="","",SUMIFS('Movimentações'!$D$6:$D$3005,'Movimentações'!$C$6:$C$3005,$B412,'Movimentações'!$B$6:$B$3005,"Ajuste para mais")-SUMIFS('Movimentações'!$D$6:$D$3005,'Movimentações'!$C$6:$C$3005,$B412,'Movimentações'!$B$6:$B$3005,"Ajuste para menos"))</f>
        <v/>
      </c>
      <c r="K412" s="16">
        <f>IF($B412="","",N(F412)+H412-I412+J412)</f>
        <v/>
      </c>
      <c r="L412" s="17">
        <f>IF($B412="","",IF(N(F412)+H412=0,0,(N(F412)*N(G412)+SUMIFS('Movimentações'!$I$6:$I$3005,'Movimentações'!$C$6:$C$3005,$B412,'Movimentações'!$B$6:$B$3005,"Compra"))/(N(F412)+H412)))</f>
        <v/>
      </c>
      <c r="M412" s="17">
        <f>IF($B412="","",MAX(K412,0)*L412)</f>
        <v/>
      </c>
      <c r="N412" s="17">
        <f>IF(OR($B412="",N(D412)=0),"",D412-L412)</f>
        <v/>
      </c>
      <c r="O412" s="18">
        <f>IF(OR($B412="",N(D412)=0),"",(D412-L412)/D412)</f>
        <v/>
      </c>
      <c r="P412" s="19">
        <f>IF(OR($B412="",N(D412)=0,N(L412)=0),"",D412/L412)</f>
        <v/>
      </c>
      <c r="Q412" s="20">
        <f>IF($B412="","",SUMPRODUCT(MAX(('Movimentações'!$C$6:$C$3005=$B412)*('Movimentações'!$B$6:$B$3005="Venda")*'Movimentações'!$A$6:$A$3005)))</f>
        <v/>
      </c>
      <c r="R412" s="21">
        <f>IF($B412="","",IF(COUNTIF($B$6:$B$505,$B412)&gt;1,"Nome repetido",IF(K412&lt;=0,"Sem estoque",IF(K412&lt;=N(E412),"Repor",IF(TODAY()-MAX(Q412,SUMPRODUCT(MAX(('Movimentações'!$C$6:$C$3005=$B412)*('Movimentações'!$B$6:$B$3005="Compra")*'Movimentações'!$A$6:$A$3005)),'Comece aqui'!$C$6)&gt;60,"Parado","OK")))))</f>
        <v/>
      </c>
      <c r="S412" s="17">
        <f>IF($B412="","",SUMIFS('Movimentações'!$I$6:$I$3005,'Movimentações'!$C$6:$C$3005,$B412,'Movimentações'!$B$6:$B$3005,"Venda")-SUMIFS('Movimentações'!$I$6:$I$3005,'Movimentações'!$C$6:$C$3005,$B412,'Movimentações'!$B$6:$B$3005,"Devolução de venda"))</f>
        <v/>
      </c>
      <c r="T412" s="17">
        <f>IF($B412="","",SUMIFS('Movimentações'!$K$6:$K$3005,'Movimentações'!$C$6:$C$3005,$B412))</f>
        <v/>
      </c>
      <c r="U412" s="21">
        <f>IF(OR($B412="",N(S412)&lt;=0),"",IF(SUMIF($S$6:$S$505,"&gt;"&amp;S412)/SUM($S$6:$S$505)&lt;0.8,"A",IF(SUMIF($S$6:$S$505,"&gt;"&amp;S412)/SUM($S$6:$S$505)&lt;0.95,"B","C")))</f>
        <v/>
      </c>
    </row>
    <row r="413">
      <c r="A413" s="14" t="n"/>
      <c r="B413" s="14" t="n"/>
      <c r="C413" s="14" t="n"/>
      <c r="D413" s="15" t="n"/>
      <c r="E413" s="14" t="n"/>
      <c r="F413" s="14" t="n"/>
      <c r="G413" s="15" t="n"/>
      <c r="H413" s="16">
        <f>IF($B413="","",SUMIFS('Movimentações'!$D$6:$D$3005,'Movimentações'!$C$6:$C$3005,$B413,'Movimentações'!$B$6:$B$3005,"Compra"))</f>
        <v/>
      </c>
      <c r="I413" s="16">
        <f>IF($B413="","",SUMIFS('Movimentações'!$D$6:$D$3005,'Movimentações'!$C$6:$C$3005,$B413,'Movimentações'!$B$6:$B$3005,"Venda")-SUMIFS('Movimentações'!$D$6:$D$3005,'Movimentações'!$C$6:$C$3005,$B413,'Movimentações'!$B$6:$B$3005,"Devolução de venda"))</f>
        <v/>
      </c>
      <c r="J413" s="16">
        <f>IF($B413="","",SUMIFS('Movimentações'!$D$6:$D$3005,'Movimentações'!$C$6:$C$3005,$B413,'Movimentações'!$B$6:$B$3005,"Ajuste para mais")-SUMIFS('Movimentações'!$D$6:$D$3005,'Movimentações'!$C$6:$C$3005,$B413,'Movimentações'!$B$6:$B$3005,"Ajuste para menos"))</f>
        <v/>
      </c>
      <c r="K413" s="16">
        <f>IF($B413="","",N(F413)+H413-I413+J413)</f>
        <v/>
      </c>
      <c r="L413" s="17">
        <f>IF($B413="","",IF(N(F413)+H413=0,0,(N(F413)*N(G413)+SUMIFS('Movimentações'!$I$6:$I$3005,'Movimentações'!$C$6:$C$3005,$B413,'Movimentações'!$B$6:$B$3005,"Compra"))/(N(F413)+H413)))</f>
        <v/>
      </c>
      <c r="M413" s="17">
        <f>IF($B413="","",MAX(K413,0)*L413)</f>
        <v/>
      </c>
      <c r="N413" s="17">
        <f>IF(OR($B413="",N(D413)=0),"",D413-L413)</f>
        <v/>
      </c>
      <c r="O413" s="18">
        <f>IF(OR($B413="",N(D413)=0),"",(D413-L413)/D413)</f>
        <v/>
      </c>
      <c r="P413" s="19">
        <f>IF(OR($B413="",N(D413)=0,N(L413)=0),"",D413/L413)</f>
        <v/>
      </c>
      <c r="Q413" s="20">
        <f>IF($B413="","",SUMPRODUCT(MAX(('Movimentações'!$C$6:$C$3005=$B413)*('Movimentações'!$B$6:$B$3005="Venda")*'Movimentações'!$A$6:$A$3005)))</f>
        <v/>
      </c>
      <c r="R413" s="21">
        <f>IF($B413="","",IF(COUNTIF($B$6:$B$505,$B413)&gt;1,"Nome repetido",IF(K413&lt;=0,"Sem estoque",IF(K413&lt;=N(E413),"Repor",IF(TODAY()-MAX(Q413,SUMPRODUCT(MAX(('Movimentações'!$C$6:$C$3005=$B413)*('Movimentações'!$B$6:$B$3005="Compra")*'Movimentações'!$A$6:$A$3005)),'Comece aqui'!$C$6)&gt;60,"Parado","OK")))))</f>
        <v/>
      </c>
      <c r="S413" s="17">
        <f>IF($B413="","",SUMIFS('Movimentações'!$I$6:$I$3005,'Movimentações'!$C$6:$C$3005,$B413,'Movimentações'!$B$6:$B$3005,"Venda")-SUMIFS('Movimentações'!$I$6:$I$3005,'Movimentações'!$C$6:$C$3005,$B413,'Movimentações'!$B$6:$B$3005,"Devolução de venda"))</f>
        <v/>
      </c>
      <c r="T413" s="17">
        <f>IF($B413="","",SUMIFS('Movimentações'!$K$6:$K$3005,'Movimentações'!$C$6:$C$3005,$B413))</f>
        <v/>
      </c>
      <c r="U413" s="21">
        <f>IF(OR($B413="",N(S413)&lt;=0),"",IF(SUMIF($S$6:$S$505,"&gt;"&amp;S413)/SUM($S$6:$S$505)&lt;0.8,"A",IF(SUMIF($S$6:$S$505,"&gt;"&amp;S413)/SUM($S$6:$S$505)&lt;0.95,"B","C")))</f>
        <v/>
      </c>
    </row>
    <row r="414">
      <c r="A414" s="14" t="n"/>
      <c r="B414" s="14" t="n"/>
      <c r="C414" s="14" t="n"/>
      <c r="D414" s="15" t="n"/>
      <c r="E414" s="14" t="n"/>
      <c r="F414" s="14" t="n"/>
      <c r="G414" s="15" t="n"/>
      <c r="H414" s="16">
        <f>IF($B414="","",SUMIFS('Movimentações'!$D$6:$D$3005,'Movimentações'!$C$6:$C$3005,$B414,'Movimentações'!$B$6:$B$3005,"Compra"))</f>
        <v/>
      </c>
      <c r="I414" s="16">
        <f>IF($B414="","",SUMIFS('Movimentações'!$D$6:$D$3005,'Movimentações'!$C$6:$C$3005,$B414,'Movimentações'!$B$6:$B$3005,"Venda")-SUMIFS('Movimentações'!$D$6:$D$3005,'Movimentações'!$C$6:$C$3005,$B414,'Movimentações'!$B$6:$B$3005,"Devolução de venda"))</f>
        <v/>
      </c>
      <c r="J414" s="16">
        <f>IF($B414="","",SUMIFS('Movimentações'!$D$6:$D$3005,'Movimentações'!$C$6:$C$3005,$B414,'Movimentações'!$B$6:$B$3005,"Ajuste para mais")-SUMIFS('Movimentações'!$D$6:$D$3005,'Movimentações'!$C$6:$C$3005,$B414,'Movimentações'!$B$6:$B$3005,"Ajuste para menos"))</f>
        <v/>
      </c>
      <c r="K414" s="16">
        <f>IF($B414="","",N(F414)+H414-I414+J414)</f>
        <v/>
      </c>
      <c r="L414" s="17">
        <f>IF($B414="","",IF(N(F414)+H414=0,0,(N(F414)*N(G414)+SUMIFS('Movimentações'!$I$6:$I$3005,'Movimentações'!$C$6:$C$3005,$B414,'Movimentações'!$B$6:$B$3005,"Compra"))/(N(F414)+H414)))</f>
        <v/>
      </c>
      <c r="M414" s="17">
        <f>IF($B414="","",MAX(K414,0)*L414)</f>
        <v/>
      </c>
      <c r="N414" s="17">
        <f>IF(OR($B414="",N(D414)=0),"",D414-L414)</f>
        <v/>
      </c>
      <c r="O414" s="18">
        <f>IF(OR($B414="",N(D414)=0),"",(D414-L414)/D414)</f>
        <v/>
      </c>
      <c r="P414" s="19">
        <f>IF(OR($B414="",N(D414)=0,N(L414)=0),"",D414/L414)</f>
        <v/>
      </c>
      <c r="Q414" s="20">
        <f>IF($B414="","",SUMPRODUCT(MAX(('Movimentações'!$C$6:$C$3005=$B414)*('Movimentações'!$B$6:$B$3005="Venda")*'Movimentações'!$A$6:$A$3005)))</f>
        <v/>
      </c>
      <c r="R414" s="21">
        <f>IF($B414="","",IF(COUNTIF($B$6:$B$505,$B414)&gt;1,"Nome repetido",IF(K414&lt;=0,"Sem estoque",IF(K414&lt;=N(E414),"Repor",IF(TODAY()-MAX(Q414,SUMPRODUCT(MAX(('Movimentações'!$C$6:$C$3005=$B414)*('Movimentações'!$B$6:$B$3005="Compra")*'Movimentações'!$A$6:$A$3005)),'Comece aqui'!$C$6)&gt;60,"Parado","OK")))))</f>
        <v/>
      </c>
      <c r="S414" s="17">
        <f>IF($B414="","",SUMIFS('Movimentações'!$I$6:$I$3005,'Movimentações'!$C$6:$C$3005,$B414,'Movimentações'!$B$6:$B$3005,"Venda")-SUMIFS('Movimentações'!$I$6:$I$3005,'Movimentações'!$C$6:$C$3005,$B414,'Movimentações'!$B$6:$B$3005,"Devolução de venda"))</f>
        <v/>
      </c>
      <c r="T414" s="17">
        <f>IF($B414="","",SUMIFS('Movimentações'!$K$6:$K$3005,'Movimentações'!$C$6:$C$3005,$B414))</f>
        <v/>
      </c>
      <c r="U414" s="21">
        <f>IF(OR($B414="",N(S414)&lt;=0),"",IF(SUMIF($S$6:$S$505,"&gt;"&amp;S414)/SUM($S$6:$S$505)&lt;0.8,"A",IF(SUMIF($S$6:$S$505,"&gt;"&amp;S414)/SUM($S$6:$S$505)&lt;0.95,"B","C")))</f>
        <v/>
      </c>
    </row>
    <row r="415">
      <c r="A415" s="14" t="n"/>
      <c r="B415" s="14" t="n"/>
      <c r="C415" s="14" t="n"/>
      <c r="D415" s="15" t="n"/>
      <c r="E415" s="14" t="n"/>
      <c r="F415" s="14" t="n"/>
      <c r="G415" s="15" t="n"/>
      <c r="H415" s="16">
        <f>IF($B415="","",SUMIFS('Movimentações'!$D$6:$D$3005,'Movimentações'!$C$6:$C$3005,$B415,'Movimentações'!$B$6:$B$3005,"Compra"))</f>
        <v/>
      </c>
      <c r="I415" s="16">
        <f>IF($B415="","",SUMIFS('Movimentações'!$D$6:$D$3005,'Movimentações'!$C$6:$C$3005,$B415,'Movimentações'!$B$6:$B$3005,"Venda")-SUMIFS('Movimentações'!$D$6:$D$3005,'Movimentações'!$C$6:$C$3005,$B415,'Movimentações'!$B$6:$B$3005,"Devolução de venda"))</f>
        <v/>
      </c>
      <c r="J415" s="16">
        <f>IF($B415="","",SUMIFS('Movimentações'!$D$6:$D$3005,'Movimentações'!$C$6:$C$3005,$B415,'Movimentações'!$B$6:$B$3005,"Ajuste para mais")-SUMIFS('Movimentações'!$D$6:$D$3005,'Movimentações'!$C$6:$C$3005,$B415,'Movimentações'!$B$6:$B$3005,"Ajuste para menos"))</f>
        <v/>
      </c>
      <c r="K415" s="16">
        <f>IF($B415="","",N(F415)+H415-I415+J415)</f>
        <v/>
      </c>
      <c r="L415" s="17">
        <f>IF($B415="","",IF(N(F415)+H415=0,0,(N(F415)*N(G415)+SUMIFS('Movimentações'!$I$6:$I$3005,'Movimentações'!$C$6:$C$3005,$B415,'Movimentações'!$B$6:$B$3005,"Compra"))/(N(F415)+H415)))</f>
        <v/>
      </c>
      <c r="M415" s="17">
        <f>IF($B415="","",MAX(K415,0)*L415)</f>
        <v/>
      </c>
      <c r="N415" s="17">
        <f>IF(OR($B415="",N(D415)=0),"",D415-L415)</f>
        <v/>
      </c>
      <c r="O415" s="18">
        <f>IF(OR($B415="",N(D415)=0),"",(D415-L415)/D415)</f>
        <v/>
      </c>
      <c r="P415" s="19">
        <f>IF(OR($B415="",N(D415)=0,N(L415)=0),"",D415/L415)</f>
        <v/>
      </c>
      <c r="Q415" s="20">
        <f>IF($B415="","",SUMPRODUCT(MAX(('Movimentações'!$C$6:$C$3005=$B415)*('Movimentações'!$B$6:$B$3005="Venda")*'Movimentações'!$A$6:$A$3005)))</f>
        <v/>
      </c>
      <c r="R415" s="21">
        <f>IF($B415="","",IF(COUNTIF($B$6:$B$505,$B415)&gt;1,"Nome repetido",IF(K415&lt;=0,"Sem estoque",IF(K415&lt;=N(E415),"Repor",IF(TODAY()-MAX(Q415,SUMPRODUCT(MAX(('Movimentações'!$C$6:$C$3005=$B415)*('Movimentações'!$B$6:$B$3005="Compra")*'Movimentações'!$A$6:$A$3005)),'Comece aqui'!$C$6)&gt;60,"Parado","OK")))))</f>
        <v/>
      </c>
      <c r="S415" s="17">
        <f>IF($B415="","",SUMIFS('Movimentações'!$I$6:$I$3005,'Movimentações'!$C$6:$C$3005,$B415,'Movimentações'!$B$6:$B$3005,"Venda")-SUMIFS('Movimentações'!$I$6:$I$3005,'Movimentações'!$C$6:$C$3005,$B415,'Movimentações'!$B$6:$B$3005,"Devolução de venda"))</f>
        <v/>
      </c>
      <c r="T415" s="17">
        <f>IF($B415="","",SUMIFS('Movimentações'!$K$6:$K$3005,'Movimentações'!$C$6:$C$3005,$B415))</f>
        <v/>
      </c>
      <c r="U415" s="21">
        <f>IF(OR($B415="",N(S415)&lt;=0),"",IF(SUMIF($S$6:$S$505,"&gt;"&amp;S415)/SUM($S$6:$S$505)&lt;0.8,"A",IF(SUMIF($S$6:$S$505,"&gt;"&amp;S415)/SUM($S$6:$S$505)&lt;0.95,"B","C")))</f>
        <v/>
      </c>
    </row>
    <row r="416">
      <c r="A416" s="14" t="n"/>
      <c r="B416" s="14" t="n"/>
      <c r="C416" s="14" t="n"/>
      <c r="D416" s="15" t="n"/>
      <c r="E416" s="14" t="n"/>
      <c r="F416" s="14" t="n"/>
      <c r="G416" s="15" t="n"/>
      <c r="H416" s="16">
        <f>IF($B416="","",SUMIFS('Movimentações'!$D$6:$D$3005,'Movimentações'!$C$6:$C$3005,$B416,'Movimentações'!$B$6:$B$3005,"Compra"))</f>
        <v/>
      </c>
      <c r="I416" s="16">
        <f>IF($B416="","",SUMIFS('Movimentações'!$D$6:$D$3005,'Movimentações'!$C$6:$C$3005,$B416,'Movimentações'!$B$6:$B$3005,"Venda")-SUMIFS('Movimentações'!$D$6:$D$3005,'Movimentações'!$C$6:$C$3005,$B416,'Movimentações'!$B$6:$B$3005,"Devolução de venda"))</f>
        <v/>
      </c>
      <c r="J416" s="16">
        <f>IF($B416="","",SUMIFS('Movimentações'!$D$6:$D$3005,'Movimentações'!$C$6:$C$3005,$B416,'Movimentações'!$B$6:$B$3005,"Ajuste para mais")-SUMIFS('Movimentações'!$D$6:$D$3005,'Movimentações'!$C$6:$C$3005,$B416,'Movimentações'!$B$6:$B$3005,"Ajuste para menos"))</f>
        <v/>
      </c>
      <c r="K416" s="16">
        <f>IF($B416="","",N(F416)+H416-I416+J416)</f>
        <v/>
      </c>
      <c r="L416" s="17">
        <f>IF($B416="","",IF(N(F416)+H416=0,0,(N(F416)*N(G416)+SUMIFS('Movimentações'!$I$6:$I$3005,'Movimentações'!$C$6:$C$3005,$B416,'Movimentações'!$B$6:$B$3005,"Compra"))/(N(F416)+H416)))</f>
        <v/>
      </c>
      <c r="M416" s="17">
        <f>IF($B416="","",MAX(K416,0)*L416)</f>
        <v/>
      </c>
      <c r="N416" s="17">
        <f>IF(OR($B416="",N(D416)=0),"",D416-L416)</f>
        <v/>
      </c>
      <c r="O416" s="18">
        <f>IF(OR($B416="",N(D416)=0),"",(D416-L416)/D416)</f>
        <v/>
      </c>
      <c r="P416" s="19">
        <f>IF(OR($B416="",N(D416)=0,N(L416)=0),"",D416/L416)</f>
        <v/>
      </c>
      <c r="Q416" s="20">
        <f>IF($B416="","",SUMPRODUCT(MAX(('Movimentações'!$C$6:$C$3005=$B416)*('Movimentações'!$B$6:$B$3005="Venda")*'Movimentações'!$A$6:$A$3005)))</f>
        <v/>
      </c>
      <c r="R416" s="21">
        <f>IF($B416="","",IF(COUNTIF($B$6:$B$505,$B416)&gt;1,"Nome repetido",IF(K416&lt;=0,"Sem estoque",IF(K416&lt;=N(E416),"Repor",IF(TODAY()-MAX(Q416,SUMPRODUCT(MAX(('Movimentações'!$C$6:$C$3005=$B416)*('Movimentações'!$B$6:$B$3005="Compra")*'Movimentações'!$A$6:$A$3005)),'Comece aqui'!$C$6)&gt;60,"Parado","OK")))))</f>
        <v/>
      </c>
      <c r="S416" s="17">
        <f>IF($B416="","",SUMIFS('Movimentações'!$I$6:$I$3005,'Movimentações'!$C$6:$C$3005,$B416,'Movimentações'!$B$6:$B$3005,"Venda")-SUMIFS('Movimentações'!$I$6:$I$3005,'Movimentações'!$C$6:$C$3005,$B416,'Movimentações'!$B$6:$B$3005,"Devolução de venda"))</f>
        <v/>
      </c>
      <c r="T416" s="17">
        <f>IF($B416="","",SUMIFS('Movimentações'!$K$6:$K$3005,'Movimentações'!$C$6:$C$3005,$B416))</f>
        <v/>
      </c>
      <c r="U416" s="21">
        <f>IF(OR($B416="",N(S416)&lt;=0),"",IF(SUMIF($S$6:$S$505,"&gt;"&amp;S416)/SUM($S$6:$S$505)&lt;0.8,"A",IF(SUMIF($S$6:$S$505,"&gt;"&amp;S416)/SUM($S$6:$S$505)&lt;0.95,"B","C")))</f>
        <v/>
      </c>
    </row>
    <row r="417">
      <c r="A417" s="14" t="n"/>
      <c r="B417" s="14" t="n"/>
      <c r="C417" s="14" t="n"/>
      <c r="D417" s="15" t="n"/>
      <c r="E417" s="14" t="n"/>
      <c r="F417" s="14" t="n"/>
      <c r="G417" s="15" t="n"/>
      <c r="H417" s="16">
        <f>IF($B417="","",SUMIFS('Movimentações'!$D$6:$D$3005,'Movimentações'!$C$6:$C$3005,$B417,'Movimentações'!$B$6:$B$3005,"Compra"))</f>
        <v/>
      </c>
      <c r="I417" s="16">
        <f>IF($B417="","",SUMIFS('Movimentações'!$D$6:$D$3005,'Movimentações'!$C$6:$C$3005,$B417,'Movimentações'!$B$6:$B$3005,"Venda")-SUMIFS('Movimentações'!$D$6:$D$3005,'Movimentações'!$C$6:$C$3005,$B417,'Movimentações'!$B$6:$B$3005,"Devolução de venda"))</f>
        <v/>
      </c>
      <c r="J417" s="16">
        <f>IF($B417="","",SUMIFS('Movimentações'!$D$6:$D$3005,'Movimentações'!$C$6:$C$3005,$B417,'Movimentações'!$B$6:$B$3005,"Ajuste para mais")-SUMIFS('Movimentações'!$D$6:$D$3005,'Movimentações'!$C$6:$C$3005,$B417,'Movimentações'!$B$6:$B$3005,"Ajuste para menos"))</f>
        <v/>
      </c>
      <c r="K417" s="16">
        <f>IF($B417="","",N(F417)+H417-I417+J417)</f>
        <v/>
      </c>
      <c r="L417" s="17">
        <f>IF($B417="","",IF(N(F417)+H417=0,0,(N(F417)*N(G417)+SUMIFS('Movimentações'!$I$6:$I$3005,'Movimentações'!$C$6:$C$3005,$B417,'Movimentações'!$B$6:$B$3005,"Compra"))/(N(F417)+H417)))</f>
        <v/>
      </c>
      <c r="M417" s="17">
        <f>IF($B417="","",MAX(K417,0)*L417)</f>
        <v/>
      </c>
      <c r="N417" s="17">
        <f>IF(OR($B417="",N(D417)=0),"",D417-L417)</f>
        <v/>
      </c>
      <c r="O417" s="18">
        <f>IF(OR($B417="",N(D417)=0),"",(D417-L417)/D417)</f>
        <v/>
      </c>
      <c r="P417" s="19">
        <f>IF(OR($B417="",N(D417)=0,N(L417)=0),"",D417/L417)</f>
        <v/>
      </c>
      <c r="Q417" s="20">
        <f>IF($B417="","",SUMPRODUCT(MAX(('Movimentações'!$C$6:$C$3005=$B417)*('Movimentações'!$B$6:$B$3005="Venda")*'Movimentações'!$A$6:$A$3005)))</f>
        <v/>
      </c>
      <c r="R417" s="21">
        <f>IF($B417="","",IF(COUNTIF($B$6:$B$505,$B417)&gt;1,"Nome repetido",IF(K417&lt;=0,"Sem estoque",IF(K417&lt;=N(E417),"Repor",IF(TODAY()-MAX(Q417,SUMPRODUCT(MAX(('Movimentações'!$C$6:$C$3005=$B417)*('Movimentações'!$B$6:$B$3005="Compra")*'Movimentações'!$A$6:$A$3005)),'Comece aqui'!$C$6)&gt;60,"Parado","OK")))))</f>
        <v/>
      </c>
      <c r="S417" s="17">
        <f>IF($B417="","",SUMIFS('Movimentações'!$I$6:$I$3005,'Movimentações'!$C$6:$C$3005,$B417,'Movimentações'!$B$6:$B$3005,"Venda")-SUMIFS('Movimentações'!$I$6:$I$3005,'Movimentações'!$C$6:$C$3005,$B417,'Movimentações'!$B$6:$B$3005,"Devolução de venda"))</f>
        <v/>
      </c>
      <c r="T417" s="17">
        <f>IF($B417="","",SUMIFS('Movimentações'!$K$6:$K$3005,'Movimentações'!$C$6:$C$3005,$B417))</f>
        <v/>
      </c>
      <c r="U417" s="21">
        <f>IF(OR($B417="",N(S417)&lt;=0),"",IF(SUMIF($S$6:$S$505,"&gt;"&amp;S417)/SUM($S$6:$S$505)&lt;0.8,"A",IF(SUMIF($S$6:$S$505,"&gt;"&amp;S417)/SUM($S$6:$S$505)&lt;0.95,"B","C")))</f>
        <v/>
      </c>
    </row>
    <row r="418">
      <c r="A418" s="14" t="n"/>
      <c r="B418" s="14" t="n"/>
      <c r="C418" s="14" t="n"/>
      <c r="D418" s="15" t="n"/>
      <c r="E418" s="14" t="n"/>
      <c r="F418" s="14" t="n"/>
      <c r="G418" s="15" t="n"/>
      <c r="H418" s="16">
        <f>IF($B418="","",SUMIFS('Movimentações'!$D$6:$D$3005,'Movimentações'!$C$6:$C$3005,$B418,'Movimentações'!$B$6:$B$3005,"Compra"))</f>
        <v/>
      </c>
      <c r="I418" s="16">
        <f>IF($B418="","",SUMIFS('Movimentações'!$D$6:$D$3005,'Movimentações'!$C$6:$C$3005,$B418,'Movimentações'!$B$6:$B$3005,"Venda")-SUMIFS('Movimentações'!$D$6:$D$3005,'Movimentações'!$C$6:$C$3005,$B418,'Movimentações'!$B$6:$B$3005,"Devolução de venda"))</f>
        <v/>
      </c>
      <c r="J418" s="16">
        <f>IF($B418="","",SUMIFS('Movimentações'!$D$6:$D$3005,'Movimentações'!$C$6:$C$3005,$B418,'Movimentações'!$B$6:$B$3005,"Ajuste para mais")-SUMIFS('Movimentações'!$D$6:$D$3005,'Movimentações'!$C$6:$C$3005,$B418,'Movimentações'!$B$6:$B$3005,"Ajuste para menos"))</f>
        <v/>
      </c>
      <c r="K418" s="16">
        <f>IF($B418="","",N(F418)+H418-I418+J418)</f>
        <v/>
      </c>
      <c r="L418" s="17">
        <f>IF($B418="","",IF(N(F418)+H418=0,0,(N(F418)*N(G418)+SUMIFS('Movimentações'!$I$6:$I$3005,'Movimentações'!$C$6:$C$3005,$B418,'Movimentações'!$B$6:$B$3005,"Compra"))/(N(F418)+H418)))</f>
        <v/>
      </c>
      <c r="M418" s="17">
        <f>IF($B418="","",MAX(K418,0)*L418)</f>
        <v/>
      </c>
      <c r="N418" s="17">
        <f>IF(OR($B418="",N(D418)=0),"",D418-L418)</f>
        <v/>
      </c>
      <c r="O418" s="18">
        <f>IF(OR($B418="",N(D418)=0),"",(D418-L418)/D418)</f>
        <v/>
      </c>
      <c r="P418" s="19">
        <f>IF(OR($B418="",N(D418)=0,N(L418)=0),"",D418/L418)</f>
        <v/>
      </c>
      <c r="Q418" s="20">
        <f>IF($B418="","",SUMPRODUCT(MAX(('Movimentações'!$C$6:$C$3005=$B418)*('Movimentações'!$B$6:$B$3005="Venda")*'Movimentações'!$A$6:$A$3005)))</f>
        <v/>
      </c>
      <c r="R418" s="21">
        <f>IF($B418="","",IF(COUNTIF($B$6:$B$505,$B418)&gt;1,"Nome repetido",IF(K418&lt;=0,"Sem estoque",IF(K418&lt;=N(E418),"Repor",IF(TODAY()-MAX(Q418,SUMPRODUCT(MAX(('Movimentações'!$C$6:$C$3005=$B418)*('Movimentações'!$B$6:$B$3005="Compra")*'Movimentações'!$A$6:$A$3005)),'Comece aqui'!$C$6)&gt;60,"Parado","OK")))))</f>
        <v/>
      </c>
      <c r="S418" s="17">
        <f>IF($B418="","",SUMIFS('Movimentações'!$I$6:$I$3005,'Movimentações'!$C$6:$C$3005,$B418,'Movimentações'!$B$6:$B$3005,"Venda")-SUMIFS('Movimentações'!$I$6:$I$3005,'Movimentações'!$C$6:$C$3005,$B418,'Movimentações'!$B$6:$B$3005,"Devolução de venda"))</f>
        <v/>
      </c>
      <c r="T418" s="17">
        <f>IF($B418="","",SUMIFS('Movimentações'!$K$6:$K$3005,'Movimentações'!$C$6:$C$3005,$B418))</f>
        <v/>
      </c>
      <c r="U418" s="21">
        <f>IF(OR($B418="",N(S418)&lt;=0),"",IF(SUMIF($S$6:$S$505,"&gt;"&amp;S418)/SUM($S$6:$S$505)&lt;0.8,"A",IF(SUMIF($S$6:$S$505,"&gt;"&amp;S418)/SUM($S$6:$S$505)&lt;0.95,"B","C")))</f>
        <v/>
      </c>
    </row>
    <row r="419">
      <c r="A419" s="14" t="n"/>
      <c r="B419" s="14" t="n"/>
      <c r="C419" s="14" t="n"/>
      <c r="D419" s="15" t="n"/>
      <c r="E419" s="14" t="n"/>
      <c r="F419" s="14" t="n"/>
      <c r="G419" s="15" t="n"/>
      <c r="H419" s="16">
        <f>IF($B419="","",SUMIFS('Movimentações'!$D$6:$D$3005,'Movimentações'!$C$6:$C$3005,$B419,'Movimentações'!$B$6:$B$3005,"Compra"))</f>
        <v/>
      </c>
      <c r="I419" s="16">
        <f>IF($B419="","",SUMIFS('Movimentações'!$D$6:$D$3005,'Movimentações'!$C$6:$C$3005,$B419,'Movimentações'!$B$6:$B$3005,"Venda")-SUMIFS('Movimentações'!$D$6:$D$3005,'Movimentações'!$C$6:$C$3005,$B419,'Movimentações'!$B$6:$B$3005,"Devolução de venda"))</f>
        <v/>
      </c>
      <c r="J419" s="16">
        <f>IF($B419="","",SUMIFS('Movimentações'!$D$6:$D$3005,'Movimentações'!$C$6:$C$3005,$B419,'Movimentações'!$B$6:$B$3005,"Ajuste para mais")-SUMIFS('Movimentações'!$D$6:$D$3005,'Movimentações'!$C$6:$C$3005,$B419,'Movimentações'!$B$6:$B$3005,"Ajuste para menos"))</f>
        <v/>
      </c>
      <c r="K419" s="16">
        <f>IF($B419="","",N(F419)+H419-I419+J419)</f>
        <v/>
      </c>
      <c r="L419" s="17">
        <f>IF($B419="","",IF(N(F419)+H419=0,0,(N(F419)*N(G419)+SUMIFS('Movimentações'!$I$6:$I$3005,'Movimentações'!$C$6:$C$3005,$B419,'Movimentações'!$B$6:$B$3005,"Compra"))/(N(F419)+H419)))</f>
        <v/>
      </c>
      <c r="M419" s="17">
        <f>IF($B419="","",MAX(K419,0)*L419)</f>
        <v/>
      </c>
      <c r="N419" s="17">
        <f>IF(OR($B419="",N(D419)=0),"",D419-L419)</f>
        <v/>
      </c>
      <c r="O419" s="18">
        <f>IF(OR($B419="",N(D419)=0),"",(D419-L419)/D419)</f>
        <v/>
      </c>
      <c r="P419" s="19">
        <f>IF(OR($B419="",N(D419)=0,N(L419)=0),"",D419/L419)</f>
        <v/>
      </c>
      <c r="Q419" s="20">
        <f>IF($B419="","",SUMPRODUCT(MAX(('Movimentações'!$C$6:$C$3005=$B419)*('Movimentações'!$B$6:$B$3005="Venda")*'Movimentações'!$A$6:$A$3005)))</f>
        <v/>
      </c>
      <c r="R419" s="21">
        <f>IF($B419="","",IF(COUNTIF($B$6:$B$505,$B419)&gt;1,"Nome repetido",IF(K419&lt;=0,"Sem estoque",IF(K419&lt;=N(E419),"Repor",IF(TODAY()-MAX(Q419,SUMPRODUCT(MAX(('Movimentações'!$C$6:$C$3005=$B419)*('Movimentações'!$B$6:$B$3005="Compra")*'Movimentações'!$A$6:$A$3005)),'Comece aqui'!$C$6)&gt;60,"Parado","OK")))))</f>
        <v/>
      </c>
      <c r="S419" s="17">
        <f>IF($B419="","",SUMIFS('Movimentações'!$I$6:$I$3005,'Movimentações'!$C$6:$C$3005,$B419,'Movimentações'!$B$6:$B$3005,"Venda")-SUMIFS('Movimentações'!$I$6:$I$3005,'Movimentações'!$C$6:$C$3005,$B419,'Movimentações'!$B$6:$B$3005,"Devolução de venda"))</f>
        <v/>
      </c>
      <c r="T419" s="17">
        <f>IF($B419="","",SUMIFS('Movimentações'!$K$6:$K$3005,'Movimentações'!$C$6:$C$3005,$B419))</f>
        <v/>
      </c>
      <c r="U419" s="21">
        <f>IF(OR($B419="",N(S419)&lt;=0),"",IF(SUMIF($S$6:$S$505,"&gt;"&amp;S419)/SUM($S$6:$S$505)&lt;0.8,"A",IF(SUMIF($S$6:$S$505,"&gt;"&amp;S419)/SUM($S$6:$S$505)&lt;0.95,"B","C")))</f>
        <v/>
      </c>
    </row>
    <row r="420">
      <c r="A420" s="14" t="n"/>
      <c r="B420" s="14" t="n"/>
      <c r="C420" s="14" t="n"/>
      <c r="D420" s="15" t="n"/>
      <c r="E420" s="14" t="n"/>
      <c r="F420" s="14" t="n"/>
      <c r="G420" s="15" t="n"/>
      <c r="H420" s="16">
        <f>IF($B420="","",SUMIFS('Movimentações'!$D$6:$D$3005,'Movimentações'!$C$6:$C$3005,$B420,'Movimentações'!$B$6:$B$3005,"Compra"))</f>
        <v/>
      </c>
      <c r="I420" s="16">
        <f>IF($B420="","",SUMIFS('Movimentações'!$D$6:$D$3005,'Movimentações'!$C$6:$C$3005,$B420,'Movimentações'!$B$6:$B$3005,"Venda")-SUMIFS('Movimentações'!$D$6:$D$3005,'Movimentações'!$C$6:$C$3005,$B420,'Movimentações'!$B$6:$B$3005,"Devolução de venda"))</f>
        <v/>
      </c>
      <c r="J420" s="16">
        <f>IF($B420="","",SUMIFS('Movimentações'!$D$6:$D$3005,'Movimentações'!$C$6:$C$3005,$B420,'Movimentações'!$B$6:$B$3005,"Ajuste para mais")-SUMIFS('Movimentações'!$D$6:$D$3005,'Movimentações'!$C$6:$C$3005,$B420,'Movimentações'!$B$6:$B$3005,"Ajuste para menos"))</f>
        <v/>
      </c>
      <c r="K420" s="16">
        <f>IF($B420="","",N(F420)+H420-I420+J420)</f>
        <v/>
      </c>
      <c r="L420" s="17">
        <f>IF($B420="","",IF(N(F420)+H420=0,0,(N(F420)*N(G420)+SUMIFS('Movimentações'!$I$6:$I$3005,'Movimentações'!$C$6:$C$3005,$B420,'Movimentações'!$B$6:$B$3005,"Compra"))/(N(F420)+H420)))</f>
        <v/>
      </c>
      <c r="M420" s="17">
        <f>IF($B420="","",MAX(K420,0)*L420)</f>
        <v/>
      </c>
      <c r="N420" s="17">
        <f>IF(OR($B420="",N(D420)=0),"",D420-L420)</f>
        <v/>
      </c>
      <c r="O420" s="18">
        <f>IF(OR($B420="",N(D420)=0),"",(D420-L420)/D420)</f>
        <v/>
      </c>
      <c r="P420" s="19">
        <f>IF(OR($B420="",N(D420)=0,N(L420)=0),"",D420/L420)</f>
        <v/>
      </c>
      <c r="Q420" s="20">
        <f>IF($B420="","",SUMPRODUCT(MAX(('Movimentações'!$C$6:$C$3005=$B420)*('Movimentações'!$B$6:$B$3005="Venda")*'Movimentações'!$A$6:$A$3005)))</f>
        <v/>
      </c>
      <c r="R420" s="21">
        <f>IF($B420="","",IF(COUNTIF($B$6:$B$505,$B420)&gt;1,"Nome repetido",IF(K420&lt;=0,"Sem estoque",IF(K420&lt;=N(E420),"Repor",IF(TODAY()-MAX(Q420,SUMPRODUCT(MAX(('Movimentações'!$C$6:$C$3005=$B420)*('Movimentações'!$B$6:$B$3005="Compra")*'Movimentações'!$A$6:$A$3005)),'Comece aqui'!$C$6)&gt;60,"Parado","OK")))))</f>
        <v/>
      </c>
      <c r="S420" s="17">
        <f>IF($B420="","",SUMIFS('Movimentações'!$I$6:$I$3005,'Movimentações'!$C$6:$C$3005,$B420,'Movimentações'!$B$6:$B$3005,"Venda")-SUMIFS('Movimentações'!$I$6:$I$3005,'Movimentações'!$C$6:$C$3005,$B420,'Movimentações'!$B$6:$B$3005,"Devolução de venda"))</f>
        <v/>
      </c>
      <c r="T420" s="17">
        <f>IF($B420="","",SUMIFS('Movimentações'!$K$6:$K$3005,'Movimentações'!$C$6:$C$3005,$B420))</f>
        <v/>
      </c>
      <c r="U420" s="21">
        <f>IF(OR($B420="",N(S420)&lt;=0),"",IF(SUMIF($S$6:$S$505,"&gt;"&amp;S420)/SUM($S$6:$S$505)&lt;0.8,"A",IF(SUMIF($S$6:$S$505,"&gt;"&amp;S420)/SUM($S$6:$S$505)&lt;0.95,"B","C")))</f>
        <v/>
      </c>
    </row>
    <row r="421">
      <c r="A421" s="14" t="n"/>
      <c r="B421" s="14" t="n"/>
      <c r="C421" s="14" t="n"/>
      <c r="D421" s="15" t="n"/>
      <c r="E421" s="14" t="n"/>
      <c r="F421" s="14" t="n"/>
      <c r="G421" s="15" t="n"/>
      <c r="H421" s="16">
        <f>IF($B421="","",SUMIFS('Movimentações'!$D$6:$D$3005,'Movimentações'!$C$6:$C$3005,$B421,'Movimentações'!$B$6:$B$3005,"Compra"))</f>
        <v/>
      </c>
      <c r="I421" s="16">
        <f>IF($B421="","",SUMIFS('Movimentações'!$D$6:$D$3005,'Movimentações'!$C$6:$C$3005,$B421,'Movimentações'!$B$6:$B$3005,"Venda")-SUMIFS('Movimentações'!$D$6:$D$3005,'Movimentações'!$C$6:$C$3005,$B421,'Movimentações'!$B$6:$B$3005,"Devolução de venda"))</f>
        <v/>
      </c>
      <c r="J421" s="16">
        <f>IF($B421="","",SUMIFS('Movimentações'!$D$6:$D$3005,'Movimentações'!$C$6:$C$3005,$B421,'Movimentações'!$B$6:$B$3005,"Ajuste para mais")-SUMIFS('Movimentações'!$D$6:$D$3005,'Movimentações'!$C$6:$C$3005,$B421,'Movimentações'!$B$6:$B$3005,"Ajuste para menos"))</f>
        <v/>
      </c>
      <c r="K421" s="16">
        <f>IF($B421="","",N(F421)+H421-I421+J421)</f>
        <v/>
      </c>
      <c r="L421" s="17">
        <f>IF($B421="","",IF(N(F421)+H421=0,0,(N(F421)*N(G421)+SUMIFS('Movimentações'!$I$6:$I$3005,'Movimentações'!$C$6:$C$3005,$B421,'Movimentações'!$B$6:$B$3005,"Compra"))/(N(F421)+H421)))</f>
        <v/>
      </c>
      <c r="M421" s="17">
        <f>IF($B421="","",MAX(K421,0)*L421)</f>
        <v/>
      </c>
      <c r="N421" s="17">
        <f>IF(OR($B421="",N(D421)=0),"",D421-L421)</f>
        <v/>
      </c>
      <c r="O421" s="18">
        <f>IF(OR($B421="",N(D421)=0),"",(D421-L421)/D421)</f>
        <v/>
      </c>
      <c r="P421" s="19">
        <f>IF(OR($B421="",N(D421)=0,N(L421)=0),"",D421/L421)</f>
        <v/>
      </c>
      <c r="Q421" s="20">
        <f>IF($B421="","",SUMPRODUCT(MAX(('Movimentações'!$C$6:$C$3005=$B421)*('Movimentações'!$B$6:$B$3005="Venda")*'Movimentações'!$A$6:$A$3005)))</f>
        <v/>
      </c>
      <c r="R421" s="21">
        <f>IF($B421="","",IF(COUNTIF($B$6:$B$505,$B421)&gt;1,"Nome repetido",IF(K421&lt;=0,"Sem estoque",IF(K421&lt;=N(E421),"Repor",IF(TODAY()-MAX(Q421,SUMPRODUCT(MAX(('Movimentações'!$C$6:$C$3005=$B421)*('Movimentações'!$B$6:$B$3005="Compra")*'Movimentações'!$A$6:$A$3005)),'Comece aqui'!$C$6)&gt;60,"Parado","OK")))))</f>
        <v/>
      </c>
      <c r="S421" s="17">
        <f>IF($B421="","",SUMIFS('Movimentações'!$I$6:$I$3005,'Movimentações'!$C$6:$C$3005,$B421,'Movimentações'!$B$6:$B$3005,"Venda")-SUMIFS('Movimentações'!$I$6:$I$3005,'Movimentações'!$C$6:$C$3005,$B421,'Movimentações'!$B$6:$B$3005,"Devolução de venda"))</f>
        <v/>
      </c>
      <c r="T421" s="17">
        <f>IF($B421="","",SUMIFS('Movimentações'!$K$6:$K$3005,'Movimentações'!$C$6:$C$3005,$B421))</f>
        <v/>
      </c>
      <c r="U421" s="21">
        <f>IF(OR($B421="",N(S421)&lt;=0),"",IF(SUMIF($S$6:$S$505,"&gt;"&amp;S421)/SUM($S$6:$S$505)&lt;0.8,"A",IF(SUMIF($S$6:$S$505,"&gt;"&amp;S421)/SUM($S$6:$S$505)&lt;0.95,"B","C")))</f>
        <v/>
      </c>
    </row>
    <row r="422">
      <c r="A422" s="14" t="n"/>
      <c r="B422" s="14" t="n"/>
      <c r="C422" s="14" t="n"/>
      <c r="D422" s="15" t="n"/>
      <c r="E422" s="14" t="n"/>
      <c r="F422" s="14" t="n"/>
      <c r="G422" s="15" t="n"/>
      <c r="H422" s="16">
        <f>IF($B422="","",SUMIFS('Movimentações'!$D$6:$D$3005,'Movimentações'!$C$6:$C$3005,$B422,'Movimentações'!$B$6:$B$3005,"Compra"))</f>
        <v/>
      </c>
      <c r="I422" s="16">
        <f>IF($B422="","",SUMIFS('Movimentações'!$D$6:$D$3005,'Movimentações'!$C$6:$C$3005,$B422,'Movimentações'!$B$6:$B$3005,"Venda")-SUMIFS('Movimentações'!$D$6:$D$3005,'Movimentações'!$C$6:$C$3005,$B422,'Movimentações'!$B$6:$B$3005,"Devolução de venda"))</f>
        <v/>
      </c>
      <c r="J422" s="16">
        <f>IF($B422="","",SUMIFS('Movimentações'!$D$6:$D$3005,'Movimentações'!$C$6:$C$3005,$B422,'Movimentações'!$B$6:$B$3005,"Ajuste para mais")-SUMIFS('Movimentações'!$D$6:$D$3005,'Movimentações'!$C$6:$C$3005,$B422,'Movimentações'!$B$6:$B$3005,"Ajuste para menos"))</f>
        <v/>
      </c>
      <c r="K422" s="16">
        <f>IF($B422="","",N(F422)+H422-I422+J422)</f>
        <v/>
      </c>
      <c r="L422" s="17">
        <f>IF($B422="","",IF(N(F422)+H422=0,0,(N(F422)*N(G422)+SUMIFS('Movimentações'!$I$6:$I$3005,'Movimentações'!$C$6:$C$3005,$B422,'Movimentações'!$B$6:$B$3005,"Compra"))/(N(F422)+H422)))</f>
        <v/>
      </c>
      <c r="M422" s="17">
        <f>IF($B422="","",MAX(K422,0)*L422)</f>
        <v/>
      </c>
      <c r="N422" s="17">
        <f>IF(OR($B422="",N(D422)=0),"",D422-L422)</f>
        <v/>
      </c>
      <c r="O422" s="18">
        <f>IF(OR($B422="",N(D422)=0),"",(D422-L422)/D422)</f>
        <v/>
      </c>
      <c r="P422" s="19">
        <f>IF(OR($B422="",N(D422)=0,N(L422)=0),"",D422/L422)</f>
        <v/>
      </c>
      <c r="Q422" s="20">
        <f>IF($B422="","",SUMPRODUCT(MAX(('Movimentações'!$C$6:$C$3005=$B422)*('Movimentações'!$B$6:$B$3005="Venda")*'Movimentações'!$A$6:$A$3005)))</f>
        <v/>
      </c>
      <c r="R422" s="21">
        <f>IF($B422="","",IF(COUNTIF($B$6:$B$505,$B422)&gt;1,"Nome repetido",IF(K422&lt;=0,"Sem estoque",IF(K422&lt;=N(E422),"Repor",IF(TODAY()-MAX(Q422,SUMPRODUCT(MAX(('Movimentações'!$C$6:$C$3005=$B422)*('Movimentações'!$B$6:$B$3005="Compra")*'Movimentações'!$A$6:$A$3005)),'Comece aqui'!$C$6)&gt;60,"Parado","OK")))))</f>
        <v/>
      </c>
      <c r="S422" s="17">
        <f>IF($B422="","",SUMIFS('Movimentações'!$I$6:$I$3005,'Movimentações'!$C$6:$C$3005,$B422,'Movimentações'!$B$6:$B$3005,"Venda")-SUMIFS('Movimentações'!$I$6:$I$3005,'Movimentações'!$C$6:$C$3005,$B422,'Movimentações'!$B$6:$B$3005,"Devolução de venda"))</f>
        <v/>
      </c>
      <c r="T422" s="17">
        <f>IF($B422="","",SUMIFS('Movimentações'!$K$6:$K$3005,'Movimentações'!$C$6:$C$3005,$B422))</f>
        <v/>
      </c>
      <c r="U422" s="21">
        <f>IF(OR($B422="",N(S422)&lt;=0),"",IF(SUMIF($S$6:$S$505,"&gt;"&amp;S422)/SUM($S$6:$S$505)&lt;0.8,"A",IF(SUMIF($S$6:$S$505,"&gt;"&amp;S422)/SUM($S$6:$S$505)&lt;0.95,"B","C")))</f>
        <v/>
      </c>
    </row>
    <row r="423">
      <c r="A423" s="14" t="n"/>
      <c r="B423" s="14" t="n"/>
      <c r="C423" s="14" t="n"/>
      <c r="D423" s="15" t="n"/>
      <c r="E423" s="14" t="n"/>
      <c r="F423" s="14" t="n"/>
      <c r="G423" s="15" t="n"/>
      <c r="H423" s="16">
        <f>IF($B423="","",SUMIFS('Movimentações'!$D$6:$D$3005,'Movimentações'!$C$6:$C$3005,$B423,'Movimentações'!$B$6:$B$3005,"Compra"))</f>
        <v/>
      </c>
      <c r="I423" s="16">
        <f>IF($B423="","",SUMIFS('Movimentações'!$D$6:$D$3005,'Movimentações'!$C$6:$C$3005,$B423,'Movimentações'!$B$6:$B$3005,"Venda")-SUMIFS('Movimentações'!$D$6:$D$3005,'Movimentações'!$C$6:$C$3005,$B423,'Movimentações'!$B$6:$B$3005,"Devolução de venda"))</f>
        <v/>
      </c>
      <c r="J423" s="16">
        <f>IF($B423="","",SUMIFS('Movimentações'!$D$6:$D$3005,'Movimentações'!$C$6:$C$3005,$B423,'Movimentações'!$B$6:$B$3005,"Ajuste para mais")-SUMIFS('Movimentações'!$D$6:$D$3005,'Movimentações'!$C$6:$C$3005,$B423,'Movimentações'!$B$6:$B$3005,"Ajuste para menos"))</f>
        <v/>
      </c>
      <c r="K423" s="16">
        <f>IF($B423="","",N(F423)+H423-I423+J423)</f>
        <v/>
      </c>
      <c r="L423" s="17">
        <f>IF($B423="","",IF(N(F423)+H423=0,0,(N(F423)*N(G423)+SUMIFS('Movimentações'!$I$6:$I$3005,'Movimentações'!$C$6:$C$3005,$B423,'Movimentações'!$B$6:$B$3005,"Compra"))/(N(F423)+H423)))</f>
        <v/>
      </c>
      <c r="M423" s="17">
        <f>IF($B423="","",MAX(K423,0)*L423)</f>
        <v/>
      </c>
      <c r="N423" s="17">
        <f>IF(OR($B423="",N(D423)=0),"",D423-L423)</f>
        <v/>
      </c>
      <c r="O423" s="18">
        <f>IF(OR($B423="",N(D423)=0),"",(D423-L423)/D423)</f>
        <v/>
      </c>
      <c r="P423" s="19">
        <f>IF(OR($B423="",N(D423)=0,N(L423)=0),"",D423/L423)</f>
        <v/>
      </c>
      <c r="Q423" s="20">
        <f>IF($B423="","",SUMPRODUCT(MAX(('Movimentações'!$C$6:$C$3005=$B423)*('Movimentações'!$B$6:$B$3005="Venda")*'Movimentações'!$A$6:$A$3005)))</f>
        <v/>
      </c>
      <c r="R423" s="21">
        <f>IF($B423="","",IF(COUNTIF($B$6:$B$505,$B423)&gt;1,"Nome repetido",IF(K423&lt;=0,"Sem estoque",IF(K423&lt;=N(E423),"Repor",IF(TODAY()-MAX(Q423,SUMPRODUCT(MAX(('Movimentações'!$C$6:$C$3005=$B423)*('Movimentações'!$B$6:$B$3005="Compra")*'Movimentações'!$A$6:$A$3005)),'Comece aqui'!$C$6)&gt;60,"Parado","OK")))))</f>
        <v/>
      </c>
      <c r="S423" s="17">
        <f>IF($B423="","",SUMIFS('Movimentações'!$I$6:$I$3005,'Movimentações'!$C$6:$C$3005,$B423,'Movimentações'!$B$6:$B$3005,"Venda")-SUMIFS('Movimentações'!$I$6:$I$3005,'Movimentações'!$C$6:$C$3005,$B423,'Movimentações'!$B$6:$B$3005,"Devolução de venda"))</f>
        <v/>
      </c>
      <c r="T423" s="17">
        <f>IF($B423="","",SUMIFS('Movimentações'!$K$6:$K$3005,'Movimentações'!$C$6:$C$3005,$B423))</f>
        <v/>
      </c>
      <c r="U423" s="21">
        <f>IF(OR($B423="",N(S423)&lt;=0),"",IF(SUMIF($S$6:$S$505,"&gt;"&amp;S423)/SUM($S$6:$S$505)&lt;0.8,"A",IF(SUMIF($S$6:$S$505,"&gt;"&amp;S423)/SUM($S$6:$S$505)&lt;0.95,"B","C")))</f>
        <v/>
      </c>
    </row>
    <row r="424">
      <c r="A424" s="14" t="n"/>
      <c r="B424" s="14" t="n"/>
      <c r="C424" s="14" t="n"/>
      <c r="D424" s="15" t="n"/>
      <c r="E424" s="14" t="n"/>
      <c r="F424" s="14" t="n"/>
      <c r="G424" s="15" t="n"/>
      <c r="H424" s="16">
        <f>IF($B424="","",SUMIFS('Movimentações'!$D$6:$D$3005,'Movimentações'!$C$6:$C$3005,$B424,'Movimentações'!$B$6:$B$3005,"Compra"))</f>
        <v/>
      </c>
      <c r="I424" s="16">
        <f>IF($B424="","",SUMIFS('Movimentações'!$D$6:$D$3005,'Movimentações'!$C$6:$C$3005,$B424,'Movimentações'!$B$6:$B$3005,"Venda")-SUMIFS('Movimentações'!$D$6:$D$3005,'Movimentações'!$C$6:$C$3005,$B424,'Movimentações'!$B$6:$B$3005,"Devolução de venda"))</f>
        <v/>
      </c>
      <c r="J424" s="16">
        <f>IF($B424="","",SUMIFS('Movimentações'!$D$6:$D$3005,'Movimentações'!$C$6:$C$3005,$B424,'Movimentações'!$B$6:$B$3005,"Ajuste para mais")-SUMIFS('Movimentações'!$D$6:$D$3005,'Movimentações'!$C$6:$C$3005,$B424,'Movimentações'!$B$6:$B$3005,"Ajuste para menos"))</f>
        <v/>
      </c>
      <c r="K424" s="16">
        <f>IF($B424="","",N(F424)+H424-I424+J424)</f>
        <v/>
      </c>
      <c r="L424" s="17">
        <f>IF($B424="","",IF(N(F424)+H424=0,0,(N(F424)*N(G424)+SUMIFS('Movimentações'!$I$6:$I$3005,'Movimentações'!$C$6:$C$3005,$B424,'Movimentações'!$B$6:$B$3005,"Compra"))/(N(F424)+H424)))</f>
        <v/>
      </c>
      <c r="M424" s="17">
        <f>IF($B424="","",MAX(K424,0)*L424)</f>
        <v/>
      </c>
      <c r="N424" s="17">
        <f>IF(OR($B424="",N(D424)=0),"",D424-L424)</f>
        <v/>
      </c>
      <c r="O424" s="18">
        <f>IF(OR($B424="",N(D424)=0),"",(D424-L424)/D424)</f>
        <v/>
      </c>
      <c r="P424" s="19">
        <f>IF(OR($B424="",N(D424)=0,N(L424)=0),"",D424/L424)</f>
        <v/>
      </c>
      <c r="Q424" s="20">
        <f>IF($B424="","",SUMPRODUCT(MAX(('Movimentações'!$C$6:$C$3005=$B424)*('Movimentações'!$B$6:$B$3005="Venda")*'Movimentações'!$A$6:$A$3005)))</f>
        <v/>
      </c>
      <c r="R424" s="21">
        <f>IF($B424="","",IF(COUNTIF($B$6:$B$505,$B424)&gt;1,"Nome repetido",IF(K424&lt;=0,"Sem estoque",IF(K424&lt;=N(E424),"Repor",IF(TODAY()-MAX(Q424,SUMPRODUCT(MAX(('Movimentações'!$C$6:$C$3005=$B424)*('Movimentações'!$B$6:$B$3005="Compra")*'Movimentações'!$A$6:$A$3005)),'Comece aqui'!$C$6)&gt;60,"Parado","OK")))))</f>
        <v/>
      </c>
      <c r="S424" s="17">
        <f>IF($B424="","",SUMIFS('Movimentações'!$I$6:$I$3005,'Movimentações'!$C$6:$C$3005,$B424,'Movimentações'!$B$6:$B$3005,"Venda")-SUMIFS('Movimentações'!$I$6:$I$3005,'Movimentações'!$C$6:$C$3005,$B424,'Movimentações'!$B$6:$B$3005,"Devolução de venda"))</f>
        <v/>
      </c>
      <c r="T424" s="17">
        <f>IF($B424="","",SUMIFS('Movimentações'!$K$6:$K$3005,'Movimentações'!$C$6:$C$3005,$B424))</f>
        <v/>
      </c>
      <c r="U424" s="21">
        <f>IF(OR($B424="",N(S424)&lt;=0),"",IF(SUMIF($S$6:$S$505,"&gt;"&amp;S424)/SUM($S$6:$S$505)&lt;0.8,"A",IF(SUMIF($S$6:$S$505,"&gt;"&amp;S424)/SUM($S$6:$S$505)&lt;0.95,"B","C")))</f>
        <v/>
      </c>
    </row>
    <row r="425">
      <c r="A425" s="14" t="n"/>
      <c r="B425" s="14" t="n"/>
      <c r="C425" s="14" t="n"/>
      <c r="D425" s="15" t="n"/>
      <c r="E425" s="14" t="n"/>
      <c r="F425" s="14" t="n"/>
      <c r="G425" s="15" t="n"/>
      <c r="H425" s="16">
        <f>IF($B425="","",SUMIFS('Movimentações'!$D$6:$D$3005,'Movimentações'!$C$6:$C$3005,$B425,'Movimentações'!$B$6:$B$3005,"Compra"))</f>
        <v/>
      </c>
      <c r="I425" s="16">
        <f>IF($B425="","",SUMIFS('Movimentações'!$D$6:$D$3005,'Movimentações'!$C$6:$C$3005,$B425,'Movimentações'!$B$6:$B$3005,"Venda")-SUMIFS('Movimentações'!$D$6:$D$3005,'Movimentações'!$C$6:$C$3005,$B425,'Movimentações'!$B$6:$B$3005,"Devolução de venda"))</f>
        <v/>
      </c>
      <c r="J425" s="16">
        <f>IF($B425="","",SUMIFS('Movimentações'!$D$6:$D$3005,'Movimentações'!$C$6:$C$3005,$B425,'Movimentações'!$B$6:$B$3005,"Ajuste para mais")-SUMIFS('Movimentações'!$D$6:$D$3005,'Movimentações'!$C$6:$C$3005,$B425,'Movimentações'!$B$6:$B$3005,"Ajuste para menos"))</f>
        <v/>
      </c>
      <c r="K425" s="16">
        <f>IF($B425="","",N(F425)+H425-I425+J425)</f>
        <v/>
      </c>
      <c r="L425" s="17">
        <f>IF($B425="","",IF(N(F425)+H425=0,0,(N(F425)*N(G425)+SUMIFS('Movimentações'!$I$6:$I$3005,'Movimentações'!$C$6:$C$3005,$B425,'Movimentações'!$B$6:$B$3005,"Compra"))/(N(F425)+H425)))</f>
        <v/>
      </c>
      <c r="M425" s="17">
        <f>IF($B425="","",MAX(K425,0)*L425)</f>
        <v/>
      </c>
      <c r="N425" s="17">
        <f>IF(OR($B425="",N(D425)=0),"",D425-L425)</f>
        <v/>
      </c>
      <c r="O425" s="18">
        <f>IF(OR($B425="",N(D425)=0),"",(D425-L425)/D425)</f>
        <v/>
      </c>
      <c r="P425" s="19">
        <f>IF(OR($B425="",N(D425)=0,N(L425)=0),"",D425/L425)</f>
        <v/>
      </c>
      <c r="Q425" s="20">
        <f>IF($B425="","",SUMPRODUCT(MAX(('Movimentações'!$C$6:$C$3005=$B425)*('Movimentações'!$B$6:$B$3005="Venda")*'Movimentações'!$A$6:$A$3005)))</f>
        <v/>
      </c>
      <c r="R425" s="21">
        <f>IF($B425="","",IF(COUNTIF($B$6:$B$505,$B425)&gt;1,"Nome repetido",IF(K425&lt;=0,"Sem estoque",IF(K425&lt;=N(E425),"Repor",IF(TODAY()-MAX(Q425,SUMPRODUCT(MAX(('Movimentações'!$C$6:$C$3005=$B425)*('Movimentações'!$B$6:$B$3005="Compra")*'Movimentações'!$A$6:$A$3005)),'Comece aqui'!$C$6)&gt;60,"Parado","OK")))))</f>
        <v/>
      </c>
      <c r="S425" s="17">
        <f>IF($B425="","",SUMIFS('Movimentações'!$I$6:$I$3005,'Movimentações'!$C$6:$C$3005,$B425,'Movimentações'!$B$6:$B$3005,"Venda")-SUMIFS('Movimentações'!$I$6:$I$3005,'Movimentações'!$C$6:$C$3005,$B425,'Movimentações'!$B$6:$B$3005,"Devolução de venda"))</f>
        <v/>
      </c>
      <c r="T425" s="17">
        <f>IF($B425="","",SUMIFS('Movimentações'!$K$6:$K$3005,'Movimentações'!$C$6:$C$3005,$B425))</f>
        <v/>
      </c>
      <c r="U425" s="21">
        <f>IF(OR($B425="",N(S425)&lt;=0),"",IF(SUMIF($S$6:$S$505,"&gt;"&amp;S425)/SUM($S$6:$S$505)&lt;0.8,"A",IF(SUMIF($S$6:$S$505,"&gt;"&amp;S425)/SUM($S$6:$S$505)&lt;0.95,"B","C")))</f>
        <v/>
      </c>
    </row>
    <row r="426">
      <c r="A426" s="14" t="n"/>
      <c r="B426" s="14" t="n"/>
      <c r="C426" s="14" t="n"/>
      <c r="D426" s="15" t="n"/>
      <c r="E426" s="14" t="n"/>
      <c r="F426" s="14" t="n"/>
      <c r="G426" s="15" t="n"/>
      <c r="H426" s="16">
        <f>IF($B426="","",SUMIFS('Movimentações'!$D$6:$D$3005,'Movimentações'!$C$6:$C$3005,$B426,'Movimentações'!$B$6:$B$3005,"Compra"))</f>
        <v/>
      </c>
      <c r="I426" s="16">
        <f>IF($B426="","",SUMIFS('Movimentações'!$D$6:$D$3005,'Movimentações'!$C$6:$C$3005,$B426,'Movimentações'!$B$6:$B$3005,"Venda")-SUMIFS('Movimentações'!$D$6:$D$3005,'Movimentações'!$C$6:$C$3005,$B426,'Movimentações'!$B$6:$B$3005,"Devolução de venda"))</f>
        <v/>
      </c>
      <c r="J426" s="16">
        <f>IF($B426="","",SUMIFS('Movimentações'!$D$6:$D$3005,'Movimentações'!$C$6:$C$3005,$B426,'Movimentações'!$B$6:$B$3005,"Ajuste para mais")-SUMIFS('Movimentações'!$D$6:$D$3005,'Movimentações'!$C$6:$C$3005,$B426,'Movimentações'!$B$6:$B$3005,"Ajuste para menos"))</f>
        <v/>
      </c>
      <c r="K426" s="16">
        <f>IF($B426="","",N(F426)+H426-I426+J426)</f>
        <v/>
      </c>
      <c r="L426" s="17">
        <f>IF($B426="","",IF(N(F426)+H426=0,0,(N(F426)*N(G426)+SUMIFS('Movimentações'!$I$6:$I$3005,'Movimentações'!$C$6:$C$3005,$B426,'Movimentações'!$B$6:$B$3005,"Compra"))/(N(F426)+H426)))</f>
        <v/>
      </c>
      <c r="M426" s="17">
        <f>IF($B426="","",MAX(K426,0)*L426)</f>
        <v/>
      </c>
      <c r="N426" s="17">
        <f>IF(OR($B426="",N(D426)=0),"",D426-L426)</f>
        <v/>
      </c>
      <c r="O426" s="18">
        <f>IF(OR($B426="",N(D426)=0),"",(D426-L426)/D426)</f>
        <v/>
      </c>
      <c r="P426" s="19">
        <f>IF(OR($B426="",N(D426)=0,N(L426)=0),"",D426/L426)</f>
        <v/>
      </c>
      <c r="Q426" s="20">
        <f>IF($B426="","",SUMPRODUCT(MAX(('Movimentações'!$C$6:$C$3005=$B426)*('Movimentações'!$B$6:$B$3005="Venda")*'Movimentações'!$A$6:$A$3005)))</f>
        <v/>
      </c>
      <c r="R426" s="21">
        <f>IF($B426="","",IF(COUNTIF($B$6:$B$505,$B426)&gt;1,"Nome repetido",IF(K426&lt;=0,"Sem estoque",IF(K426&lt;=N(E426),"Repor",IF(TODAY()-MAX(Q426,SUMPRODUCT(MAX(('Movimentações'!$C$6:$C$3005=$B426)*('Movimentações'!$B$6:$B$3005="Compra")*'Movimentações'!$A$6:$A$3005)),'Comece aqui'!$C$6)&gt;60,"Parado","OK")))))</f>
        <v/>
      </c>
      <c r="S426" s="17">
        <f>IF($B426="","",SUMIFS('Movimentações'!$I$6:$I$3005,'Movimentações'!$C$6:$C$3005,$B426,'Movimentações'!$B$6:$B$3005,"Venda")-SUMIFS('Movimentações'!$I$6:$I$3005,'Movimentações'!$C$6:$C$3005,$B426,'Movimentações'!$B$6:$B$3005,"Devolução de venda"))</f>
        <v/>
      </c>
      <c r="T426" s="17">
        <f>IF($B426="","",SUMIFS('Movimentações'!$K$6:$K$3005,'Movimentações'!$C$6:$C$3005,$B426))</f>
        <v/>
      </c>
      <c r="U426" s="21">
        <f>IF(OR($B426="",N(S426)&lt;=0),"",IF(SUMIF($S$6:$S$505,"&gt;"&amp;S426)/SUM($S$6:$S$505)&lt;0.8,"A",IF(SUMIF($S$6:$S$505,"&gt;"&amp;S426)/SUM($S$6:$S$505)&lt;0.95,"B","C")))</f>
        <v/>
      </c>
    </row>
    <row r="427">
      <c r="A427" s="14" t="n"/>
      <c r="B427" s="14" t="n"/>
      <c r="C427" s="14" t="n"/>
      <c r="D427" s="15" t="n"/>
      <c r="E427" s="14" t="n"/>
      <c r="F427" s="14" t="n"/>
      <c r="G427" s="15" t="n"/>
      <c r="H427" s="16">
        <f>IF($B427="","",SUMIFS('Movimentações'!$D$6:$D$3005,'Movimentações'!$C$6:$C$3005,$B427,'Movimentações'!$B$6:$B$3005,"Compra"))</f>
        <v/>
      </c>
      <c r="I427" s="16">
        <f>IF($B427="","",SUMIFS('Movimentações'!$D$6:$D$3005,'Movimentações'!$C$6:$C$3005,$B427,'Movimentações'!$B$6:$B$3005,"Venda")-SUMIFS('Movimentações'!$D$6:$D$3005,'Movimentações'!$C$6:$C$3005,$B427,'Movimentações'!$B$6:$B$3005,"Devolução de venda"))</f>
        <v/>
      </c>
      <c r="J427" s="16">
        <f>IF($B427="","",SUMIFS('Movimentações'!$D$6:$D$3005,'Movimentações'!$C$6:$C$3005,$B427,'Movimentações'!$B$6:$B$3005,"Ajuste para mais")-SUMIFS('Movimentações'!$D$6:$D$3005,'Movimentações'!$C$6:$C$3005,$B427,'Movimentações'!$B$6:$B$3005,"Ajuste para menos"))</f>
        <v/>
      </c>
      <c r="K427" s="16">
        <f>IF($B427="","",N(F427)+H427-I427+J427)</f>
        <v/>
      </c>
      <c r="L427" s="17">
        <f>IF($B427="","",IF(N(F427)+H427=0,0,(N(F427)*N(G427)+SUMIFS('Movimentações'!$I$6:$I$3005,'Movimentações'!$C$6:$C$3005,$B427,'Movimentações'!$B$6:$B$3005,"Compra"))/(N(F427)+H427)))</f>
        <v/>
      </c>
      <c r="M427" s="17">
        <f>IF($B427="","",MAX(K427,0)*L427)</f>
        <v/>
      </c>
      <c r="N427" s="17">
        <f>IF(OR($B427="",N(D427)=0),"",D427-L427)</f>
        <v/>
      </c>
      <c r="O427" s="18">
        <f>IF(OR($B427="",N(D427)=0),"",(D427-L427)/D427)</f>
        <v/>
      </c>
      <c r="P427" s="19">
        <f>IF(OR($B427="",N(D427)=0,N(L427)=0),"",D427/L427)</f>
        <v/>
      </c>
      <c r="Q427" s="20">
        <f>IF($B427="","",SUMPRODUCT(MAX(('Movimentações'!$C$6:$C$3005=$B427)*('Movimentações'!$B$6:$B$3005="Venda")*'Movimentações'!$A$6:$A$3005)))</f>
        <v/>
      </c>
      <c r="R427" s="21">
        <f>IF($B427="","",IF(COUNTIF($B$6:$B$505,$B427)&gt;1,"Nome repetido",IF(K427&lt;=0,"Sem estoque",IF(K427&lt;=N(E427),"Repor",IF(TODAY()-MAX(Q427,SUMPRODUCT(MAX(('Movimentações'!$C$6:$C$3005=$B427)*('Movimentações'!$B$6:$B$3005="Compra")*'Movimentações'!$A$6:$A$3005)),'Comece aqui'!$C$6)&gt;60,"Parado","OK")))))</f>
        <v/>
      </c>
      <c r="S427" s="17">
        <f>IF($B427="","",SUMIFS('Movimentações'!$I$6:$I$3005,'Movimentações'!$C$6:$C$3005,$B427,'Movimentações'!$B$6:$B$3005,"Venda")-SUMIFS('Movimentações'!$I$6:$I$3005,'Movimentações'!$C$6:$C$3005,$B427,'Movimentações'!$B$6:$B$3005,"Devolução de venda"))</f>
        <v/>
      </c>
      <c r="T427" s="17">
        <f>IF($B427="","",SUMIFS('Movimentações'!$K$6:$K$3005,'Movimentações'!$C$6:$C$3005,$B427))</f>
        <v/>
      </c>
      <c r="U427" s="21">
        <f>IF(OR($B427="",N(S427)&lt;=0),"",IF(SUMIF($S$6:$S$505,"&gt;"&amp;S427)/SUM($S$6:$S$505)&lt;0.8,"A",IF(SUMIF($S$6:$S$505,"&gt;"&amp;S427)/SUM($S$6:$S$505)&lt;0.95,"B","C")))</f>
        <v/>
      </c>
    </row>
    <row r="428">
      <c r="A428" s="14" t="n"/>
      <c r="B428" s="14" t="n"/>
      <c r="C428" s="14" t="n"/>
      <c r="D428" s="15" t="n"/>
      <c r="E428" s="14" t="n"/>
      <c r="F428" s="14" t="n"/>
      <c r="G428" s="15" t="n"/>
      <c r="H428" s="16">
        <f>IF($B428="","",SUMIFS('Movimentações'!$D$6:$D$3005,'Movimentações'!$C$6:$C$3005,$B428,'Movimentações'!$B$6:$B$3005,"Compra"))</f>
        <v/>
      </c>
      <c r="I428" s="16">
        <f>IF($B428="","",SUMIFS('Movimentações'!$D$6:$D$3005,'Movimentações'!$C$6:$C$3005,$B428,'Movimentações'!$B$6:$B$3005,"Venda")-SUMIFS('Movimentações'!$D$6:$D$3005,'Movimentações'!$C$6:$C$3005,$B428,'Movimentações'!$B$6:$B$3005,"Devolução de venda"))</f>
        <v/>
      </c>
      <c r="J428" s="16">
        <f>IF($B428="","",SUMIFS('Movimentações'!$D$6:$D$3005,'Movimentações'!$C$6:$C$3005,$B428,'Movimentações'!$B$6:$B$3005,"Ajuste para mais")-SUMIFS('Movimentações'!$D$6:$D$3005,'Movimentações'!$C$6:$C$3005,$B428,'Movimentações'!$B$6:$B$3005,"Ajuste para menos"))</f>
        <v/>
      </c>
      <c r="K428" s="16">
        <f>IF($B428="","",N(F428)+H428-I428+J428)</f>
        <v/>
      </c>
      <c r="L428" s="17">
        <f>IF($B428="","",IF(N(F428)+H428=0,0,(N(F428)*N(G428)+SUMIFS('Movimentações'!$I$6:$I$3005,'Movimentações'!$C$6:$C$3005,$B428,'Movimentações'!$B$6:$B$3005,"Compra"))/(N(F428)+H428)))</f>
        <v/>
      </c>
      <c r="M428" s="17">
        <f>IF($B428="","",MAX(K428,0)*L428)</f>
        <v/>
      </c>
      <c r="N428" s="17">
        <f>IF(OR($B428="",N(D428)=0),"",D428-L428)</f>
        <v/>
      </c>
      <c r="O428" s="18">
        <f>IF(OR($B428="",N(D428)=0),"",(D428-L428)/D428)</f>
        <v/>
      </c>
      <c r="P428" s="19">
        <f>IF(OR($B428="",N(D428)=0,N(L428)=0),"",D428/L428)</f>
        <v/>
      </c>
      <c r="Q428" s="20">
        <f>IF($B428="","",SUMPRODUCT(MAX(('Movimentações'!$C$6:$C$3005=$B428)*('Movimentações'!$B$6:$B$3005="Venda")*'Movimentações'!$A$6:$A$3005)))</f>
        <v/>
      </c>
      <c r="R428" s="21">
        <f>IF($B428="","",IF(COUNTIF($B$6:$B$505,$B428)&gt;1,"Nome repetido",IF(K428&lt;=0,"Sem estoque",IF(K428&lt;=N(E428),"Repor",IF(TODAY()-MAX(Q428,SUMPRODUCT(MAX(('Movimentações'!$C$6:$C$3005=$B428)*('Movimentações'!$B$6:$B$3005="Compra")*'Movimentações'!$A$6:$A$3005)),'Comece aqui'!$C$6)&gt;60,"Parado","OK")))))</f>
        <v/>
      </c>
      <c r="S428" s="17">
        <f>IF($B428="","",SUMIFS('Movimentações'!$I$6:$I$3005,'Movimentações'!$C$6:$C$3005,$B428,'Movimentações'!$B$6:$B$3005,"Venda")-SUMIFS('Movimentações'!$I$6:$I$3005,'Movimentações'!$C$6:$C$3005,$B428,'Movimentações'!$B$6:$B$3005,"Devolução de venda"))</f>
        <v/>
      </c>
      <c r="T428" s="17">
        <f>IF($B428="","",SUMIFS('Movimentações'!$K$6:$K$3005,'Movimentações'!$C$6:$C$3005,$B428))</f>
        <v/>
      </c>
      <c r="U428" s="21">
        <f>IF(OR($B428="",N(S428)&lt;=0),"",IF(SUMIF($S$6:$S$505,"&gt;"&amp;S428)/SUM($S$6:$S$505)&lt;0.8,"A",IF(SUMIF($S$6:$S$505,"&gt;"&amp;S428)/SUM($S$6:$S$505)&lt;0.95,"B","C")))</f>
        <v/>
      </c>
    </row>
    <row r="429">
      <c r="A429" s="14" t="n"/>
      <c r="B429" s="14" t="n"/>
      <c r="C429" s="14" t="n"/>
      <c r="D429" s="15" t="n"/>
      <c r="E429" s="14" t="n"/>
      <c r="F429" s="14" t="n"/>
      <c r="G429" s="15" t="n"/>
      <c r="H429" s="16">
        <f>IF($B429="","",SUMIFS('Movimentações'!$D$6:$D$3005,'Movimentações'!$C$6:$C$3005,$B429,'Movimentações'!$B$6:$B$3005,"Compra"))</f>
        <v/>
      </c>
      <c r="I429" s="16">
        <f>IF($B429="","",SUMIFS('Movimentações'!$D$6:$D$3005,'Movimentações'!$C$6:$C$3005,$B429,'Movimentações'!$B$6:$B$3005,"Venda")-SUMIFS('Movimentações'!$D$6:$D$3005,'Movimentações'!$C$6:$C$3005,$B429,'Movimentações'!$B$6:$B$3005,"Devolução de venda"))</f>
        <v/>
      </c>
      <c r="J429" s="16">
        <f>IF($B429="","",SUMIFS('Movimentações'!$D$6:$D$3005,'Movimentações'!$C$6:$C$3005,$B429,'Movimentações'!$B$6:$B$3005,"Ajuste para mais")-SUMIFS('Movimentações'!$D$6:$D$3005,'Movimentações'!$C$6:$C$3005,$B429,'Movimentações'!$B$6:$B$3005,"Ajuste para menos"))</f>
        <v/>
      </c>
      <c r="K429" s="16">
        <f>IF($B429="","",N(F429)+H429-I429+J429)</f>
        <v/>
      </c>
      <c r="L429" s="17">
        <f>IF($B429="","",IF(N(F429)+H429=0,0,(N(F429)*N(G429)+SUMIFS('Movimentações'!$I$6:$I$3005,'Movimentações'!$C$6:$C$3005,$B429,'Movimentações'!$B$6:$B$3005,"Compra"))/(N(F429)+H429)))</f>
        <v/>
      </c>
      <c r="M429" s="17">
        <f>IF($B429="","",MAX(K429,0)*L429)</f>
        <v/>
      </c>
      <c r="N429" s="17">
        <f>IF(OR($B429="",N(D429)=0),"",D429-L429)</f>
        <v/>
      </c>
      <c r="O429" s="18">
        <f>IF(OR($B429="",N(D429)=0),"",(D429-L429)/D429)</f>
        <v/>
      </c>
      <c r="P429" s="19">
        <f>IF(OR($B429="",N(D429)=0,N(L429)=0),"",D429/L429)</f>
        <v/>
      </c>
      <c r="Q429" s="20">
        <f>IF($B429="","",SUMPRODUCT(MAX(('Movimentações'!$C$6:$C$3005=$B429)*('Movimentações'!$B$6:$B$3005="Venda")*'Movimentações'!$A$6:$A$3005)))</f>
        <v/>
      </c>
      <c r="R429" s="21">
        <f>IF($B429="","",IF(COUNTIF($B$6:$B$505,$B429)&gt;1,"Nome repetido",IF(K429&lt;=0,"Sem estoque",IF(K429&lt;=N(E429),"Repor",IF(TODAY()-MAX(Q429,SUMPRODUCT(MAX(('Movimentações'!$C$6:$C$3005=$B429)*('Movimentações'!$B$6:$B$3005="Compra")*'Movimentações'!$A$6:$A$3005)),'Comece aqui'!$C$6)&gt;60,"Parado","OK")))))</f>
        <v/>
      </c>
      <c r="S429" s="17">
        <f>IF($B429="","",SUMIFS('Movimentações'!$I$6:$I$3005,'Movimentações'!$C$6:$C$3005,$B429,'Movimentações'!$B$6:$B$3005,"Venda")-SUMIFS('Movimentações'!$I$6:$I$3005,'Movimentações'!$C$6:$C$3005,$B429,'Movimentações'!$B$6:$B$3005,"Devolução de venda"))</f>
        <v/>
      </c>
      <c r="T429" s="17">
        <f>IF($B429="","",SUMIFS('Movimentações'!$K$6:$K$3005,'Movimentações'!$C$6:$C$3005,$B429))</f>
        <v/>
      </c>
      <c r="U429" s="21">
        <f>IF(OR($B429="",N(S429)&lt;=0),"",IF(SUMIF($S$6:$S$505,"&gt;"&amp;S429)/SUM($S$6:$S$505)&lt;0.8,"A",IF(SUMIF($S$6:$S$505,"&gt;"&amp;S429)/SUM($S$6:$S$505)&lt;0.95,"B","C")))</f>
        <v/>
      </c>
    </row>
    <row r="430">
      <c r="A430" s="14" t="n"/>
      <c r="B430" s="14" t="n"/>
      <c r="C430" s="14" t="n"/>
      <c r="D430" s="15" t="n"/>
      <c r="E430" s="14" t="n"/>
      <c r="F430" s="14" t="n"/>
      <c r="G430" s="15" t="n"/>
      <c r="H430" s="16">
        <f>IF($B430="","",SUMIFS('Movimentações'!$D$6:$D$3005,'Movimentações'!$C$6:$C$3005,$B430,'Movimentações'!$B$6:$B$3005,"Compra"))</f>
        <v/>
      </c>
      <c r="I430" s="16">
        <f>IF($B430="","",SUMIFS('Movimentações'!$D$6:$D$3005,'Movimentações'!$C$6:$C$3005,$B430,'Movimentações'!$B$6:$B$3005,"Venda")-SUMIFS('Movimentações'!$D$6:$D$3005,'Movimentações'!$C$6:$C$3005,$B430,'Movimentações'!$B$6:$B$3005,"Devolução de venda"))</f>
        <v/>
      </c>
      <c r="J430" s="16">
        <f>IF($B430="","",SUMIFS('Movimentações'!$D$6:$D$3005,'Movimentações'!$C$6:$C$3005,$B430,'Movimentações'!$B$6:$B$3005,"Ajuste para mais")-SUMIFS('Movimentações'!$D$6:$D$3005,'Movimentações'!$C$6:$C$3005,$B430,'Movimentações'!$B$6:$B$3005,"Ajuste para menos"))</f>
        <v/>
      </c>
      <c r="K430" s="16">
        <f>IF($B430="","",N(F430)+H430-I430+J430)</f>
        <v/>
      </c>
      <c r="L430" s="17">
        <f>IF($B430="","",IF(N(F430)+H430=0,0,(N(F430)*N(G430)+SUMIFS('Movimentações'!$I$6:$I$3005,'Movimentações'!$C$6:$C$3005,$B430,'Movimentações'!$B$6:$B$3005,"Compra"))/(N(F430)+H430)))</f>
        <v/>
      </c>
      <c r="M430" s="17">
        <f>IF($B430="","",MAX(K430,0)*L430)</f>
        <v/>
      </c>
      <c r="N430" s="17">
        <f>IF(OR($B430="",N(D430)=0),"",D430-L430)</f>
        <v/>
      </c>
      <c r="O430" s="18">
        <f>IF(OR($B430="",N(D430)=0),"",(D430-L430)/D430)</f>
        <v/>
      </c>
      <c r="P430" s="19">
        <f>IF(OR($B430="",N(D430)=0,N(L430)=0),"",D430/L430)</f>
        <v/>
      </c>
      <c r="Q430" s="20">
        <f>IF($B430="","",SUMPRODUCT(MAX(('Movimentações'!$C$6:$C$3005=$B430)*('Movimentações'!$B$6:$B$3005="Venda")*'Movimentações'!$A$6:$A$3005)))</f>
        <v/>
      </c>
      <c r="R430" s="21">
        <f>IF($B430="","",IF(COUNTIF($B$6:$B$505,$B430)&gt;1,"Nome repetido",IF(K430&lt;=0,"Sem estoque",IF(K430&lt;=N(E430),"Repor",IF(TODAY()-MAX(Q430,SUMPRODUCT(MAX(('Movimentações'!$C$6:$C$3005=$B430)*('Movimentações'!$B$6:$B$3005="Compra")*'Movimentações'!$A$6:$A$3005)),'Comece aqui'!$C$6)&gt;60,"Parado","OK")))))</f>
        <v/>
      </c>
      <c r="S430" s="17">
        <f>IF($B430="","",SUMIFS('Movimentações'!$I$6:$I$3005,'Movimentações'!$C$6:$C$3005,$B430,'Movimentações'!$B$6:$B$3005,"Venda")-SUMIFS('Movimentações'!$I$6:$I$3005,'Movimentações'!$C$6:$C$3005,$B430,'Movimentações'!$B$6:$B$3005,"Devolução de venda"))</f>
        <v/>
      </c>
      <c r="T430" s="17">
        <f>IF($B430="","",SUMIFS('Movimentações'!$K$6:$K$3005,'Movimentações'!$C$6:$C$3005,$B430))</f>
        <v/>
      </c>
      <c r="U430" s="21">
        <f>IF(OR($B430="",N(S430)&lt;=0),"",IF(SUMIF($S$6:$S$505,"&gt;"&amp;S430)/SUM($S$6:$S$505)&lt;0.8,"A",IF(SUMIF($S$6:$S$505,"&gt;"&amp;S430)/SUM($S$6:$S$505)&lt;0.95,"B","C")))</f>
        <v/>
      </c>
    </row>
    <row r="431">
      <c r="A431" s="14" t="n"/>
      <c r="B431" s="14" t="n"/>
      <c r="C431" s="14" t="n"/>
      <c r="D431" s="15" t="n"/>
      <c r="E431" s="14" t="n"/>
      <c r="F431" s="14" t="n"/>
      <c r="G431" s="15" t="n"/>
      <c r="H431" s="16">
        <f>IF($B431="","",SUMIFS('Movimentações'!$D$6:$D$3005,'Movimentações'!$C$6:$C$3005,$B431,'Movimentações'!$B$6:$B$3005,"Compra"))</f>
        <v/>
      </c>
      <c r="I431" s="16">
        <f>IF($B431="","",SUMIFS('Movimentações'!$D$6:$D$3005,'Movimentações'!$C$6:$C$3005,$B431,'Movimentações'!$B$6:$B$3005,"Venda")-SUMIFS('Movimentações'!$D$6:$D$3005,'Movimentações'!$C$6:$C$3005,$B431,'Movimentações'!$B$6:$B$3005,"Devolução de venda"))</f>
        <v/>
      </c>
      <c r="J431" s="16">
        <f>IF($B431="","",SUMIFS('Movimentações'!$D$6:$D$3005,'Movimentações'!$C$6:$C$3005,$B431,'Movimentações'!$B$6:$B$3005,"Ajuste para mais")-SUMIFS('Movimentações'!$D$6:$D$3005,'Movimentações'!$C$6:$C$3005,$B431,'Movimentações'!$B$6:$B$3005,"Ajuste para menos"))</f>
        <v/>
      </c>
      <c r="K431" s="16">
        <f>IF($B431="","",N(F431)+H431-I431+J431)</f>
        <v/>
      </c>
      <c r="L431" s="17">
        <f>IF($B431="","",IF(N(F431)+H431=0,0,(N(F431)*N(G431)+SUMIFS('Movimentações'!$I$6:$I$3005,'Movimentações'!$C$6:$C$3005,$B431,'Movimentações'!$B$6:$B$3005,"Compra"))/(N(F431)+H431)))</f>
        <v/>
      </c>
      <c r="M431" s="17">
        <f>IF($B431="","",MAX(K431,0)*L431)</f>
        <v/>
      </c>
      <c r="N431" s="17">
        <f>IF(OR($B431="",N(D431)=0),"",D431-L431)</f>
        <v/>
      </c>
      <c r="O431" s="18">
        <f>IF(OR($B431="",N(D431)=0),"",(D431-L431)/D431)</f>
        <v/>
      </c>
      <c r="P431" s="19">
        <f>IF(OR($B431="",N(D431)=0,N(L431)=0),"",D431/L431)</f>
        <v/>
      </c>
      <c r="Q431" s="20">
        <f>IF($B431="","",SUMPRODUCT(MAX(('Movimentações'!$C$6:$C$3005=$B431)*('Movimentações'!$B$6:$B$3005="Venda")*'Movimentações'!$A$6:$A$3005)))</f>
        <v/>
      </c>
      <c r="R431" s="21">
        <f>IF($B431="","",IF(COUNTIF($B$6:$B$505,$B431)&gt;1,"Nome repetido",IF(K431&lt;=0,"Sem estoque",IF(K431&lt;=N(E431),"Repor",IF(TODAY()-MAX(Q431,SUMPRODUCT(MAX(('Movimentações'!$C$6:$C$3005=$B431)*('Movimentações'!$B$6:$B$3005="Compra")*'Movimentações'!$A$6:$A$3005)),'Comece aqui'!$C$6)&gt;60,"Parado","OK")))))</f>
        <v/>
      </c>
      <c r="S431" s="17">
        <f>IF($B431="","",SUMIFS('Movimentações'!$I$6:$I$3005,'Movimentações'!$C$6:$C$3005,$B431,'Movimentações'!$B$6:$B$3005,"Venda")-SUMIFS('Movimentações'!$I$6:$I$3005,'Movimentações'!$C$6:$C$3005,$B431,'Movimentações'!$B$6:$B$3005,"Devolução de venda"))</f>
        <v/>
      </c>
      <c r="T431" s="17">
        <f>IF($B431="","",SUMIFS('Movimentações'!$K$6:$K$3005,'Movimentações'!$C$6:$C$3005,$B431))</f>
        <v/>
      </c>
      <c r="U431" s="21">
        <f>IF(OR($B431="",N(S431)&lt;=0),"",IF(SUMIF($S$6:$S$505,"&gt;"&amp;S431)/SUM($S$6:$S$505)&lt;0.8,"A",IF(SUMIF($S$6:$S$505,"&gt;"&amp;S431)/SUM($S$6:$S$505)&lt;0.95,"B","C")))</f>
        <v/>
      </c>
    </row>
    <row r="432">
      <c r="A432" s="14" t="n"/>
      <c r="B432" s="14" t="n"/>
      <c r="C432" s="14" t="n"/>
      <c r="D432" s="15" t="n"/>
      <c r="E432" s="14" t="n"/>
      <c r="F432" s="14" t="n"/>
      <c r="G432" s="15" t="n"/>
      <c r="H432" s="16">
        <f>IF($B432="","",SUMIFS('Movimentações'!$D$6:$D$3005,'Movimentações'!$C$6:$C$3005,$B432,'Movimentações'!$B$6:$B$3005,"Compra"))</f>
        <v/>
      </c>
      <c r="I432" s="16">
        <f>IF($B432="","",SUMIFS('Movimentações'!$D$6:$D$3005,'Movimentações'!$C$6:$C$3005,$B432,'Movimentações'!$B$6:$B$3005,"Venda")-SUMIFS('Movimentações'!$D$6:$D$3005,'Movimentações'!$C$6:$C$3005,$B432,'Movimentações'!$B$6:$B$3005,"Devolução de venda"))</f>
        <v/>
      </c>
      <c r="J432" s="16">
        <f>IF($B432="","",SUMIFS('Movimentações'!$D$6:$D$3005,'Movimentações'!$C$6:$C$3005,$B432,'Movimentações'!$B$6:$B$3005,"Ajuste para mais")-SUMIFS('Movimentações'!$D$6:$D$3005,'Movimentações'!$C$6:$C$3005,$B432,'Movimentações'!$B$6:$B$3005,"Ajuste para menos"))</f>
        <v/>
      </c>
      <c r="K432" s="16">
        <f>IF($B432="","",N(F432)+H432-I432+J432)</f>
        <v/>
      </c>
      <c r="L432" s="17">
        <f>IF($B432="","",IF(N(F432)+H432=0,0,(N(F432)*N(G432)+SUMIFS('Movimentações'!$I$6:$I$3005,'Movimentações'!$C$6:$C$3005,$B432,'Movimentações'!$B$6:$B$3005,"Compra"))/(N(F432)+H432)))</f>
        <v/>
      </c>
      <c r="M432" s="17">
        <f>IF($B432="","",MAX(K432,0)*L432)</f>
        <v/>
      </c>
      <c r="N432" s="17">
        <f>IF(OR($B432="",N(D432)=0),"",D432-L432)</f>
        <v/>
      </c>
      <c r="O432" s="18">
        <f>IF(OR($B432="",N(D432)=0),"",(D432-L432)/D432)</f>
        <v/>
      </c>
      <c r="P432" s="19">
        <f>IF(OR($B432="",N(D432)=0,N(L432)=0),"",D432/L432)</f>
        <v/>
      </c>
      <c r="Q432" s="20">
        <f>IF($B432="","",SUMPRODUCT(MAX(('Movimentações'!$C$6:$C$3005=$B432)*('Movimentações'!$B$6:$B$3005="Venda")*'Movimentações'!$A$6:$A$3005)))</f>
        <v/>
      </c>
      <c r="R432" s="21">
        <f>IF($B432="","",IF(COUNTIF($B$6:$B$505,$B432)&gt;1,"Nome repetido",IF(K432&lt;=0,"Sem estoque",IF(K432&lt;=N(E432),"Repor",IF(TODAY()-MAX(Q432,SUMPRODUCT(MAX(('Movimentações'!$C$6:$C$3005=$B432)*('Movimentações'!$B$6:$B$3005="Compra")*'Movimentações'!$A$6:$A$3005)),'Comece aqui'!$C$6)&gt;60,"Parado","OK")))))</f>
        <v/>
      </c>
      <c r="S432" s="17">
        <f>IF($B432="","",SUMIFS('Movimentações'!$I$6:$I$3005,'Movimentações'!$C$6:$C$3005,$B432,'Movimentações'!$B$6:$B$3005,"Venda")-SUMIFS('Movimentações'!$I$6:$I$3005,'Movimentações'!$C$6:$C$3005,$B432,'Movimentações'!$B$6:$B$3005,"Devolução de venda"))</f>
        <v/>
      </c>
      <c r="T432" s="17">
        <f>IF($B432="","",SUMIFS('Movimentações'!$K$6:$K$3005,'Movimentações'!$C$6:$C$3005,$B432))</f>
        <v/>
      </c>
      <c r="U432" s="21">
        <f>IF(OR($B432="",N(S432)&lt;=0),"",IF(SUMIF($S$6:$S$505,"&gt;"&amp;S432)/SUM($S$6:$S$505)&lt;0.8,"A",IF(SUMIF($S$6:$S$505,"&gt;"&amp;S432)/SUM($S$6:$S$505)&lt;0.95,"B","C")))</f>
        <v/>
      </c>
    </row>
    <row r="433">
      <c r="A433" s="14" t="n"/>
      <c r="B433" s="14" t="n"/>
      <c r="C433" s="14" t="n"/>
      <c r="D433" s="15" t="n"/>
      <c r="E433" s="14" t="n"/>
      <c r="F433" s="14" t="n"/>
      <c r="G433" s="15" t="n"/>
      <c r="H433" s="16">
        <f>IF($B433="","",SUMIFS('Movimentações'!$D$6:$D$3005,'Movimentações'!$C$6:$C$3005,$B433,'Movimentações'!$B$6:$B$3005,"Compra"))</f>
        <v/>
      </c>
      <c r="I433" s="16">
        <f>IF($B433="","",SUMIFS('Movimentações'!$D$6:$D$3005,'Movimentações'!$C$6:$C$3005,$B433,'Movimentações'!$B$6:$B$3005,"Venda")-SUMIFS('Movimentações'!$D$6:$D$3005,'Movimentações'!$C$6:$C$3005,$B433,'Movimentações'!$B$6:$B$3005,"Devolução de venda"))</f>
        <v/>
      </c>
      <c r="J433" s="16">
        <f>IF($B433="","",SUMIFS('Movimentações'!$D$6:$D$3005,'Movimentações'!$C$6:$C$3005,$B433,'Movimentações'!$B$6:$B$3005,"Ajuste para mais")-SUMIFS('Movimentações'!$D$6:$D$3005,'Movimentações'!$C$6:$C$3005,$B433,'Movimentações'!$B$6:$B$3005,"Ajuste para menos"))</f>
        <v/>
      </c>
      <c r="K433" s="16">
        <f>IF($B433="","",N(F433)+H433-I433+J433)</f>
        <v/>
      </c>
      <c r="L433" s="17">
        <f>IF($B433="","",IF(N(F433)+H433=0,0,(N(F433)*N(G433)+SUMIFS('Movimentações'!$I$6:$I$3005,'Movimentações'!$C$6:$C$3005,$B433,'Movimentações'!$B$6:$B$3005,"Compra"))/(N(F433)+H433)))</f>
        <v/>
      </c>
      <c r="M433" s="17">
        <f>IF($B433="","",MAX(K433,0)*L433)</f>
        <v/>
      </c>
      <c r="N433" s="17">
        <f>IF(OR($B433="",N(D433)=0),"",D433-L433)</f>
        <v/>
      </c>
      <c r="O433" s="18">
        <f>IF(OR($B433="",N(D433)=0),"",(D433-L433)/D433)</f>
        <v/>
      </c>
      <c r="P433" s="19">
        <f>IF(OR($B433="",N(D433)=0,N(L433)=0),"",D433/L433)</f>
        <v/>
      </c>
      <c r="Q433" s="20">
        <f>IF($B433="","",SUMPRODUCT(MAX(('Movimentações'!$C$6:$C$3005=$B433)*('Movimentações'!$B$6:$B$3005="Venda")*'Movimentações'!$A$6:$A$3005)))</f>
        <v/>
      </c>
      <c r="R433" s="21">
        <f>IF($B433="","",IF(COUNTIF($B$6:$B$505,$B433)&gt;1,"Nome repetido",IF(K433&lt;=0,"Sem estoque",IF(K433&lt;=N(E433),"Repor",IF(TODAY()-MAX(Q433,SUMPRODUCT(MAX(('Movimentações'!$C$6:$C$3005=$B433)*('Movimentações'!$B$6:$B$3005="Compra")*'Movimentações'!$A$6:$A$3005)),'Comece aqui'!$C$6)&gt;60,"Parado","OK")))))</f>
        <v/>
      </c>
      <c r="S433" s="17">
        <f>IF($B433="","",SUMIFS('Movimentações'!$I$6:$I$3005,'Movimentações'!$C$6:$C$3005,$B433,'Movimentações'!$B$6:$B$3005,"Venda")-SUMIFS('Movimentações'!$I$6:$I$3005,'Movimentações'!$C$6:$C$3005,$B433,'Movimentações'!$B$6:$B$3005,"Devolução de venda"))</f>
        <v/>
      </c>
      <c r="T433" s="17">
        <f>IF($B433="","",SUMIFS('Movimentações'!$K$6:$K$3005,'Movimentações'!$C$6:$C$3005,$B433))</f>
        <v/>
      </c>
      <c r="U433" s="21">
        <f>IF(OR($B433="",N(S433)&lt;=0),"",IF(SUMIF($S$6:$S$505,"&gt;"&amp;S433)/SUM($S$6:$S$505)&lt;0.8,"A",IF(SUMIF($S$6:$S$505,"&gt;"&amp;S433)/SUM($S$6:$S$505)&lt;0.95,"B","C")))</f>
        <v/>
      </c>
    </row>
    <row r="434">
      <c r="A434" s="14" t="n"/>
      <c r="B434" s="14" t="n"/>
      <c r="C434" s="14" t="n"/>
      <c r="D434" s="15" t="n"/>
      <c r="E434" s="14" t="n"/>
      <c r="F434" s="14" t="n"/>
      <c r="G434" s="15" t="n"/>
      <c r="H434" s="16">
        <f>IF($B434="","",SUMIFS('Movimentações'!$D$6:$D$3005,'Movimentações'!$C$6:$C$3005,$B434,'Movimentações'!$B$6:$B$3005,"Compra"))</f>
        <v/>
      </c>
      <c r="I434" s="16">
        <f>IF($B434="","",SUMIFS('Movimentações'!$D$6:$D$3005,'Movimentações'!$C$6:$C$3005,$B434,'Movimentações'!$B$6:$B$3005,"Venda")-SUMIFS('Movimentações'!$D$6:$D$3005,'Movimentações'!$C$6:$C$3005,$B434,'Movimentações'!$B$6:$B$3005,"Devolução de venda"))</f>
        <v/>
      </c>
      <c r="J434" s="16">
        <f>IF($B434="","",SUMIFS('Movimentações'!$D$6:$D$3005,'Movimentações'!$C$6:$C$3005,$B434,'Movimentações'!$B$6:$B$3005,"Ajuste para mais")-SUMIFS('Movimentações'!$D$6:$D$3005,'Movimentações'!$C$6:$C$3005,$B434,'Movimentações'!$B$6:$B$3005,"Ajuste para menos"))</f>
        <v/>
      </c>
      <c r="K434" s="16">
        <f>IF($B434="","",N(F434)+H434-I434+J434)</f>
        <v/>
      </c>
      <c r="L434" s="17">
        <f>IF($B434="","",IF(N(F434)+H434=0,0,(N(F434)*N(G434)+SUMIFS('Movimentações'!$I$6:$I$3005,'Movimentações'!$C$6:$C$3005,$B434,'Movimentações'!$B$6:$B$3005,"Compra"))/(N(F434)+H434)))</f>
        <v/>
      </c>
      <c r="M434" s="17">
        <f>IF($B434="","",MAX(K434,0)*L434)</f>
        <v/>
      </c>
      <c r="N434" s="17">
        <f>IF(OR($B434="",N(D434)=0),"",D434-L434)</f>
        <v/>
      </c>
      <c r="O434" s="18">
        <f>IF(OR($B434="",N(D434)=0),"",(D434-L434)/D434)</f>
        <v/>
      </c>
      <c r="P434" s="19">
        <f>IF(OR($B434="",N(D434)=0,N(L434)=0),"",D434/L434)</f>
        <v/>
      </c>
      <c r="Q434" s="20">
        <f>IF($B434="","",SUMPRODUCT(MAX(('Movimentações'!$C$6:$C$3005=$B434)*('Movimentações'!$B$6:$B$3005="Venda")*'Movimentações'!$A$6:$A$3005)))</f>
        <v/>
      </c>
      <c r="R434" s="21">
        <f>IF($B434="","",IF(COUNTIF($B$6:$B$505,$B434)&gt;1,"Nome repetido",IF(K434&lt;=0,"Sem estoque",IF(K434&lt;=N(E434),"Repor",IF(TODAY()-MAX(Q434,SUMPRODUCT(MAX(('Movimentações'!$C$6:$C$3005=$B434)*('Movimentações'!$B$6:$B$3005="Compra")*'Movimentações'!$A$6:$A$3005)),'Comece aqui'!$C$6)&gt;60,"Parado","OK")))))</f>
        <v/>
      </c>
      <c r="S434" s="17">
        <f>IF($B434="","",SUMIFS('Movimentações'!$I$6:$I$3005,'Movimentações'!$C$6:$C$3005,$B434,'Movimentações'!$B$6:$B$3005,"Venda")-SUMIFS('Movimentações'!$I$6:$I$3005,'Movimentações'!$C$6:$C$3005,$B434,'Movimentações'!$B$6:$B$3005,"Devolução de venda"))</f>
        <v/>
      </c>
      <c r="T434" s="17">
        <f>IF($B434="","",SUMIFS('Movimentações'!$K$6:$K$3005,'Movimentações'!$C$6:$C$3005,$B434))</f>
        <v/>
      </c>
      <c r="U434" s="21">
        <f>IF(OR($B434="",N(S434)&lt;=0),"",IF(SUMIF($S$6:$S$505,"&gt;"&amp;S434)/SUM($S$6:$S$505)&lt;0.8,"A",IF(SUMIF($S$6:$S$505,"&gt;"&amp;S434)/SUM($S$6:$S$505)&lt;0.95,"B","C")))</f>
        <v/>
      </c>
    </row>
    <row r="435">
      <c r="A435" s="14" t="n"/>
      <c r="B435" s="14" t="n"/>
      <c r="C435" s="14" t="n"/>
      <c r="D435" s="15" t="n"/>
      <c r="E435" s="14" t="n"/>
      <c r="F435" s="14" t="n"/>
      <c r="G435" s="15" t="n"/>
      <c r="H435" s="16">
        <f>IF($B435="","",SUMIFS('Movimentações'!$D$6:$D$3005,'Movimentações'!$C$6:$C$3005,$B435,'Movimentações'!$B$6:$B$3005,"Compra"))</f>
        <v/>
      </c>
      <c r="I435" s="16">
        <f>IF($B435="","",SUMIFS('Movimentações'!$D$6:$D$3005,'Movimentações'!$C$6:$C$3005,$B435,'Movimentações'!$B$6:$B$3005,"Venda")-SUMIFS('Movimentações'!$D$6:$D$3005,'Movimentações'!$C$6:$C$3005,$B435,'Movimentações'!$B$6:$B$3005,"Devolução de venda"))</f>
        <v/>
      </c>
      <c r="J435" s="16">
        <f>IF($B435="","",SUMIFS('Movimentações'!$D$6:$D$3005,'Movimentações'!$C$6:$C$3005,$B435,'Movimentações'!$B$6:$B$3005,"Ajuste para mais")-SUMIFS('Movimentações'!$D$6:$D$3005,'Movimentações'!$C$6:$C$3005,$B435,'Movimentações'!$B$6:$B$3005,"Ajuste para menos"))</f>
        <v/>
      </c>
      <c r="K435" s="16">
        <f>IF($B435="","",N(F435)+H435-I435+J435)</f>
        <v/>
      </c>
      <c r="L435" s="17">
        <f>IF($B435="","",IF(N(F435)+H435=0,0,(N(F435)*N(G435)+SUMIFS('Movimentações'!$I$6:$I$3005,'Movimentações'!$C$6:$C$3005,$B435,'Movimentações'!$B$6:$B$3005,"Compra"))/(N(F435)+H435)))</f>
        <v/>
      </c>
      <c r="M435" s="17">
        <f>IF($B435="","",MAX(K435,0)*L435)</f>
        <v/>
      </c>
      <c r="N435" s="17">
        <f>IF(OR($B435="",N(D435)=0),"",D435-L435)</f>
        <v/>
      </c>
      <c r="O435" s="18">
        <f>IF(OR($B435="",N(D435)=0),"",(D435-L435)/D435)</f>
        <v/>
      </c>
      <c r="P435" s="19">
        <f>IF(OR($B435="",N(D435)=0,N(L435)=0),"",D435/L435)</f>
        <v/>
      </c>
      <c r="Q435" s="20">
        <f>IF($B435="","",SUMPRODUCT(MAX(('Movimentações'!$C$6:$C$3005=$B435)*('Movimentações'!$B$6:$B$3005="Venda")*'Movimentações'!$A$6:$A$3005)))</f>
        <v/>
      </c>
      <c r="R435" s="21">
        <f>IF($B435="","",IF(COUNTIF($B$6:$B$505,$B435)&gt;1,"Nome repetido",IF(K435&lt;=0,"Sem estoque",IF(K435&lt;=N(E435),"Repor",IF(TODAY()-MAX(Q435,SUMPRODUCT(MAX(('Movimentações'!$C$6:$C$3005=$B435)*('Movimentações'!$B$6:$B$3005="Compra")*'Movimentações'!$A$6:$A$3005)),'Comece aqui'!$C$6)&gt;60,"Parado","OK")))))</f>
        <v/>
      </c>
      <c r="S435" s="17">
        <f>IF($B435="","",SUMIFS('Movimentações'!$I$6:$I$3005,'Movimentações'!$C$6:$C$3005,$B435,'Movimentações'!$B$6:$B$3005,"Venda")-SUMIFS('Movimentações'!$I$6:$I$3005,'Movimentações'!$C$6:$C$3005,$B435,'Movimentações'!$B$6:$B$3005,"Devolução de venda"))</f>
        <v/>
      </c>
      <c r="T435" s="17">
        <f>IF($B435="","",SUMIFS('Movimentações'!$K$6:$K$3005,'Movimentações'!$C$6:$C$3005,$B435))</f>
        <v/>
      </c>
      <c r="U435" s="21">
        <f>IF(OR($B435="",N(S435)&lt;=0),"",IF(SUMIF($S$6:$S$505,"&gt;"&amp;S435)/SUM($S$6:$S$505)&lt;0.8,"A",IF(SUMIF($S$6:$S$505,"&gt;"&amp;S435)/SUM($S$6:$S$505)&lt;0.95,"B","C")))</f>
        <v/>
      </c>
    </row>
    <row r="436">
      <c r="A436" s="14" t="n"/>
      <c r="B436" s="14" t="n"/>
      <c r="C436" s="14" t="n"/>
      <c r="D436" s="15" t="n"/>
      <c r="E436" s="14" t="n"/>
      <c r="F436" s="14" t="n"/>
      <c r="G436" s="15" t="n"/>
      <c r="H436" s="16">
        <f>IF($B436="","",SUMIFS('Movimentações'!$D$6:$D$3005,'Movimentações'!$C$6:$C$3005,$B436,'Movimentações'!$B$6:$B$3005,"Compra"))</f>
        <v/>
      </c>
      <c r="I436" s="16">
        <f>IF($B436="","",SUMIFS('Movimentações'!$D$6:$D$3005,'Movimentações'!$C$6:$C$3005,$B436,'Movimentações'!$B$6:$B$3005,"Venda")-SUMIFS('Movimentações'!$D$6:$D$3005,'Movimentações'!$C$6:$C$3005,$B436,'Movimentações'!$B$6:$B$3005,"Devolução de venda"))</f>
        <v/>
      </c>
      <c r="J436" s="16">
        <f>IF($B436="","",SUMIFS('Movimentações'!$D$6:$D$3005,'Movimentações'!$C$6:$C$3005,$B436,'Movimentações'!$B$6:$B$3005,"Ajuste para mais")-SUMIFS('Movimentações'!$D$6:$D$3005,'Movimentações'!$C$6:$C$3005,$B436,'Movimentações'!$B$6:$B$3005,"Ajuste para menos"))</f>
        <v/>
      </c>
      <c r="K436" s="16">
        <f>IF($B436="","",N(F436)+H436-I436+J436)</f>
        <v/>
      </c>
      <c r="L436" s="17">
        <f>IF($B436="","",IF(N(F436)+H436=0,0,(N(F436)*N(G436)+SUMIFS('Movimentações'!$I$6:$I$3005,'Movimentações'!$C$6:$C$3005,$B436,'Movimentações'!$B$6:$B$3005,"Compra"))/(N(F436)+H436)))</f>
        <v/>
      </c>
      <c r="M436" s="17">
        <f>IF($B436="","",MAX(K436,0)*L436)</f>
        <v/>
      </c>
      <c r="N436" s="17">
        <f>IF(OR($B436="",N(D436)=0),"",D436-L436)</f>
        <v/>
      </c>
      <c r="O436" s="18">
        <f>IF(OR($B436="",N(D436)=0),"",(D436-L436)/D436)</f>
        <v/>
      </c>
      <c r="P436" s="19">
        <f>IF(OR($B436="",N(D436)=0,N(L436)=0),"",D436/L436)</f>
        <v/>
      </c>
      <c r="Q436" s="20">
        <f>IF($B436="","",SUMPRODUCT(MAX(('Movimentações'!$C$6:$C$3005=$B436)*('Movimentações'!$B$6:$B$3005="Venda")*'Movimentações'!$A$6:$A$3005)))</f>
        <v/>
      </c>
      <c r="R436" s="21">
        <f>IF($B436="","",IF(COUNTIF($B$6:$B$505,$B436)&gt;1,"Nome repetido",IF(K436&lt;=0,"Sem estoque",IF(K436&lt;=N(E436),"Repor",IF(TODAY()-MAX(Q436,SUMPRODUCT(MAX(('Movimentações'!$C$6:$C$3005=$B436)*('Movimentações'!$B$6:$B$3005="Compra")*'Movimentações'!$A$6:$A$3005)),'Comece aqui'!$C$6)&gt;60,"Parado","OK")))))</f>
        <v/>
      </c>
      <c r="S436" s="17">
        <f>IF($B436="","",SUMIFS('Movimentações'!$I$6:$I$3005,'Movimentações'!$C$6:$C$3005,$B436,'Movimentações'!$B$6:$B$3005,"Venda")-SUMIFS('Movimentações'!$I$6:$I$3005,'Movimentações'!$C$6:$C$3005,$B436,'Movimentações'!$B$6:$B$3005,"Devolução de venda"))</f>
        <v/>
      </c>
      <c r="T436" s="17">
        <f>IF($B436="","",SUMIFS('Movimentações'!$K$6:$K$3005,'Movimentações'!$C$6:$C$3005,$B436))</f>
        <v/>
      </c>
      <c r="U436" s="21">
        <f>IF(OR($B436="",N(S436)&lt;=0),"",IF(SUMIF($S$6:$S$505,"&gt;"&amp;S436)/SUM($S$6:$S$505)&lt;0.8,"A",IF(SUMIF($S$6:$S$505,"&gt;"&amp;S436)/SUM($S$6:$S$505)&lt;0.95,"B","C")))</f>
        <v/>
      </c>
    </row>
    <row r="437">
      <c r="A437" s="14" t="n"/>
      <c r="B437" s="14" t="n"/>
      <c r="C437" s="14" t="n"/>
      <c r="D437" s="15" t="n"/>
      <c r="E437" s="14" t="n"/>
      <c r="F437" s="14" t="n"/>
      <c r="G437" s="15" t="n"/>
      <c r="H437" s="16">
        <f>IF($B437="","",SUMIFS('Movimentações'!$D$6:$D$3005,'Movimentações'!$C$6:$C$3005,$B437,'Movimentações'!$B$6:$B$3005,"Compra"))</f>
        <v/>
      </c>
      <c r="I437" s="16">
        <f>IF($B437="","",SUMIFS('Movimentações'!$D$6:$D$3005,'Movimentações'!$C$6:$C$3005,$B437,'Movimentações'!$B$6:$B$3005,"Venda")-SUMIFS('Movimentações'!$D$6:$D$3005,'Movimentações'!$C$6:$C$3005,$B437,'Movimentações'!$B$6:$B$3005,"Devolução de venda"))</f>
        <v/>
      </c>
      <c r="J437" s="16">
        <f>IF($B437="","",SUMIFS('Movimentações'!$D$6:$D$3005,'Movimentações'!$C$6:$C$3005,$B437,'Movimentações'!$B$6:$B$3005,"Ajuste para mais")-SUMIFS('Movimentações'!$D$6:$D$3005,'Movimentações'!$C$6:$C$3005,$B437,'Movimentações'!$B$6:$B$3005,"Ajuste para menos"))</f>
        <v/>
      </c>
      <c r="K437" s="16">
        <f>IF($B437="","",N(F437)+H437-I437+J437)</f>
        <v/>
      </c>
      <c r="L437" s="17">
        <f>IF($B437="","",IF(N(F437)+H437=0,0,(N(F437)*N(G437)+SUMIFS('Movimentações'!$I$6:$I$3005,'Movimentações'!$C$6:$C$3005,$B437,'Movimentações'!$B$6:$B$3005,"Compra"))/(N(F437)+H437)))</f>
        <v/>
      </c>
      <c r="M437" s="17">
        <f>IF($B437="","",MAX(K437,0)*L437)</f>
        <v/>
      </c>
      <c r="N437" s="17">
        <f>IF(OR($B437="",N(D437)=0),"",D437-L437)</f>
        <v/>
      </c>
      <c r="O437" s="18">
        <f>IF(OR($B437="",N(D437)=0),"",(D437-L437)/D437)</f>
        <v/>
      </c>
      <c r="P437" s="19">
        <f>IF(OR($B437="",N(D437)=0,N(L437)=0),"",D437/L437)</f>
        <v/>
      </c>
      <c r="Q437" s="20">
        <f>IF($B437="","",SUMPRODUCT(MAX(('Movimentações'!$C$6:$C$3005=$B437)*('Movimentações'!$B$6:$B$3005="Venda")*'Movimentações'!$A$6:$A$3005)))</f>
        <v/>
      </c>
      <c r="R437" s="21">
        <f>IF($B437="","",IF(COUNTIF($B$6:$B$505,$B437)&gt;1,"Nome repetido",IF(K437&lt;=0,"Sem estoque",IF(K437&lt;=N(E437),"Repor",IF(TODAY()-MAX(Q437,SUMPRODUCT(MAX(('Movimentações'!$C$6:$C$3005=$B437)*('Movimentações'!$B$6:$B$3005="Compra")*'Movimentações'!$A$6:$A$3005)),'Comece aqui'!$C$6)&gt;60,"Parado","OK")))))</f>
        <v/>
      </c>
      <c r="S437" s="17">
        <f>IF($B437="","",SUMIFS('Movimentações'!$I$6:$I$3005,'Movimentações'!$C$6:$C$3005,$B437,'Movimentações'!$B$6:$B$3005,"Venda")-SUMIFS('Movimentações'!$I$6:$I$3005,'Movimentações'!$C$6:$C$3005,$B437,'Movimentações'!$B$6:$B$3005,"Devolução de venda"))</f>
        <v/>
      </c>
      <c r="T437" s="17">
        <f>IF($B437="","",SUMIFS('Movimentações'!$K$6:$K$3005,'Movimentações'!$C$6:$C$3005,$B437))</f>
        <v/>
      </c>
      <c r="U437" s="21">
        <f>IF(OR($B437="",N(S437)&lt;=0),"",IF(SUMIF($S$6:$S$505,"&gt;"&amp;S437)/SUM($S$6:$S$505)&lt;0.8,"A",IF(SUMIF($S$6:$S$505,"&gt;"&amp;S437)/SUM($S$6:$S$505)&lt;0.95,"B","C")))</f>
        <v/>
      </c>
    </row>
    <row r="438">
      <c r="A438" s="14" t="n"/>
      <c r="B438" s="14" t="n"/>
      <c r="C438" s="14" t="n"/>
      <c r="D438" s="15" t="n"/>
      <c r="E438" s="14" t="n"/>
      <c r="F438" s="14" t="n"/>
      <c r="G438" s="15" t="n"/>
      <c r="H438" s="16">
        <f>IF($B438="","",SUMIFS('Movimentações'!$D$6:$D$3005,'Movimentações'!$C$6:$C$3005,$B438,'Movimentações'!$B$6:$B$3005,"Compra"))</f>
        <v/>
      </c>
      <c r="I438" s="16">
        <f>IF($B438="","",SUMIFS('Movimentações'!$D$6:$D$3005,'Movimentações'!$C$6:$C$3005,$B438,'Movimentações'!$B$6:$B$3005,"Venda")-SUMIFS('Movimentações'!$D$6:$D$3005,'Movimentações'!$C$6:$C$3005,$B438,'Movimentações'!$B$6:$B$3005,"Devolução de venda"))</f>
        <v/>
      </c>
      <c r="J438" s="16">
        <f>IF($B438="","",SUMIFS('Movimentações'!$D$6:$D$3005,'Movimentações'!$C$6:$C$3005,$B438,'Movimentações'!$B$6:$B$3005,"Ajuste para mais")-SUMIFS('Movimentações'!$D$6:$D$3005,'Movimentações'!$C$6:$C$3005,$B438,'Movimentações'!$B$6:$B$3005,"Ajuste para menos"))</f>
        <v/>
      </c>
      <c r="K438" s="16">
        <f>IF($B438="","",N(F438)+H438-I438+J438)</f>
        <v/>
      </c>
      <c r="L438" s="17">
        <f>IF($B438="","",IF(N(F438)+H438=0,0,(N(F438)*N(G438)+SUMIFS('Movimentações'!$I$6:$I$3005,'Movimentações'!$C$6:$C$3005,$B438,'Movimentações'!$B$6:$B$3005,"Compra"))/(N(F438)+H438)))</f>
        <v/>
      </c>
      <c r="M438" s="17">
        <f>IF($B438="","",MAX(K438,0)*L438)</f>
        <v/>
      </c>
      <c r="N438" s="17">
        <f>IF(OR($B438="",N(D438)=0),"",D438-L438)</f>
        <v/>
      </c>
      <c r="O438" s="18">
        <f>IF(OR($B438="",N(D438)=0),"",(D438-L438)/D438)</f>
        <v/>
      </c>
      <c r="P438" s="19">
        <f>IF(OR($B438="",N(D438)=0,N(L438)=0),"",D438/L438)</f>
        <v/>
      </c>
      <c r="Q438" s="20">
        <f>IF($B438="","",SUMPRODUCT(MAX(('Movimentações'!$C$6:$C$3005=$B438)*('Movimentações'!$B$6:$B$3005="Venda")*'Movimentações'!$A$6:$A$3005)))</f>
        <v/>
      </c>
      <c r="R438" s="21">
        <f>IF($B438="","",IF(COUNTIF($B$6:$B$505,$B438)&gt;1,"Nome repetido",IF(K438&lt;=0,"Sem estoque",IF(K438&lt;=N(E438),"Repor",IF(TODAY()-MAX(Q438,SUMPRODUCT(MAX(('Movimentações'!$C$6:$C$3005=$B438)*('Movimentações'!$B$6:$B$3005="Compra")*'Movimentações'!$A$6:$A$3005)),'Comece aqui'!$C$6)&gt;60,"Parado","OK")))))</f>
        <v/>
      </c>
      <c r="S438" s="17">
        <f>IF($B438="","",SUMIFS('Movimentações'!$I$6:$I$3005,'Movimentações'!$C$6:$C$3005,$B438,'Movimentações'!$B$6:$B$3005,"Venda")-SUMIFS('Movimentações'!$I$6:$I$3005,'Movimentações'!$C$6:$C$3005,$B438,'Movimentações'!$B$6:$B$3005,"Devolução de venda"))</f>
        <v/>
      </c>
      <c r="T438" s="17">
        <f>IF($B438="","",SUMIFS('Movimentações'!$K$6:$K$3005,'Movimentações'!$C$6:$C$3005,$B438))</f>
        <v/>
      </c>
      <c r="U438" s="21">
        <f>IF(OR($B438="",N(S438)&lt;=0),"",IF(SUMIF($S$6:$S$505,"&gt;"&amp;S438)/SUM($S$6:$S$505)&lt;0.8,"A",IF(SUMIF($S$6:$S$505,"&gt;"&amp;S438)/SUM($S$6:$S$505)&lt;0.95,"B","C")))</f>
        <v/>
      </c>
    </row>
    <row r="439">
      <c r="A439" s="14" t="n"/>
      <c r="B439" s="14" t="n"/>
      <c r="C439" s="14" t="n"/>
      <c r="D439" s="15" t="n"/>
      <c r="E439" s="14" t="n"/>
      <c r="F439" s="14" t="n"/>
      <c r="G439" s="15" t="n"/>
      <c r="H439" s="16">
        <f>IF($B439="","",SUMIFS('Movimentações'!$D$6:$D$3005,'Movimentações'!$C$6:$C$3005,$B439,'Movimentações'!$B$6:$B$3005,"Compra"))</f>
        <v/>
      </c>
      <c r="I439" s="16">
        <f>IF($B439="","",SUMIFS('Movimentações'!$D$6:$D$3005,'Movimentações'!$C$6:$C$3005,$B439,'Movimentações'!$B$6:$B$3005,"Venda")-SUMIFS('Movimentações'!$D$6:$D$3005,'Movimentações'!$C$6:$C$3005,$B439,'Movimentações'!$B$6:$B$3005,"Devolução de venda"))</f>
        <v/>
      </c>
      <c r="J439" s="16">
        <f>IF($B439="","",SUMIFS('Movimentações'!$D$6:$D$3005,'Movimentações'!$C$6:$C$3005,$B439,'Movimentações'!$B$6:$B$3005,"Ajuste para mais")-SUMIFS('Movimentações'!$D$6:$D$3005,'Movimentações'!$C$6:$C$3005,$B439,'Movimentações'!$B$6:$B$3005,"Ajuste para menos"))</f>
        <v/>
      </c>
      <c r="K439" s="16">
        <f>IF($B439="","",N(F439)+H439-I439+J439)</f>
        <v/>
      </c>
      <c r="L439" s="17">
        <f>IF($B439="","",IF(N(F439)+H439=0,0,(N(F439)*N(G439)+SUMIFS('Movimentações'!$I$6:$I$3005,'Movimentações'!$C$6:$C$3005,$B439,'Movimentações'!$B$6:$B$3005,"Compra"))/(N(F439)+H439)))</f>
        <v/>
      </c>
      <c r="M439" s="17">
        <f>IF($B439="","",MAX(K439,0)*L439)</f>
        <v/>
      </c>
      <c r="N439" s="17">
        <f>IF(OR($B439="",N(D439)=0),"",D439-L439)</f>
        <v/>
      </c>
      <c r="O439" s="18">
        <f>IF(OR($B439="",N(D439)=0),"",(D439-L439)/D439)</f>
        <v/>
      </c>
      <c r="P439" s="19">
        <f>IF(OR($B439="",N(D439)=0,N(L439)=0),"",D439/L439)</f>
        <v/>
      </c>
      <c r="Q439" s="20">
        <f>IF($B439="","",SUMPRODUCT(MAX(('Movimentações'!$C$6:$C$3005=$B439)*('Movimentações'!$B$6:$B$3005="Venda")*'Movimentações'!$A$6:$A$3005)))</f>
        <v/>
      </c>
      <c r="R439" s="21">
        <f>IF($B439="","",IF(COUNTIF($B$6:$B$505,$B439)&gt;1,"Nome repetido",IF(K439&lt;=0,"Sem estoque",IF(K439&lt;=N(E439),"Repor",IF(TODAY()-MAX(Q439,SUMPRODUCT(MAX(('Movimentações'!$C$6:$C$3005=$B439)*('Movimentações'!$B$6:$B$3005="Compra")*'Movimentações'!$A$6:$A$3005)),'Comece aqui'!$C$6)&gt;60,"Parado","OK")))))</f>
        <v/>
      </c>
      <c r="S439" s="17">
        <f>IF($B439="","",SUMIFS('Movimentações'!$I$6:$I$3005,'Movimentações'!$C$6:$C$3005,$B439,'Movimentações'!$B$6:$B$3005,"Venda")-SUMIFS('Movimentações'!$I$6:$I$3005,'Movimentações'!$C$6:$C$3005,$B439,'Movimentações'!$B$6:$B$3005,"Devolução de venda"))</f>
        <v/>
      </c>
      <c r="T439" s="17">
        <f>IF($B439="","",SUMIFS('Movimentações'!$K$6:$K$3005,'Movimentações'!$C$6:$C$3005,$B439))</f>
        <v/>
      </c>
      <c r="U439" s="21">
        <f>IF(OR($B439="",N(S439)&lt;=0),"",IF(SUMIF($S$6:$S$505,"&gt;"&amp;S439)/SUM($S$6:$S$505)&lt;0.8,"A",IF(SUMIF($S$6:$S$505,"&gt;"&amp;S439)/SUM($S$6:$S$505)&lt;0.95,"B","C")))</f>
        <v/>
      </c>
    </row>
    <row r="440">
      <c r="A440" s="14" t="n"/>
      <c r="B440" s="14" t="n"/>
      <c r="C440" s="14" t="n"/>
      <c r="D440" s="15" t="n"/>
      <c r="E440" s="14" t="n"/>
      <c r="F440" s="14" t="n"/>
      <c r="G440" s="15" t="n"/>
      <c r="H440" s="16">
        <f>IF($B440="","",SUMIFS('Movimentações'!$D$6:$D$3005,'Movimentações'!$C$6:$C$3005,$B440,'Movimentações'!$B$6:$B$3005,"Compra"))</f>
        <v/>
      </c>
      <c r="I440" s="16">
        <f>IF($B440="","",SUMIFS('Movimentações'!$D$6:$D$3005,'Movimentações'!$C$6:$C$3005,$B440,'Movimentações'!$B$6:$B$3005,"Venda")-SUMIFS('Movimentações'!$D$6:$D$3005,'Movimentações'!$C$6:$C$3005,$B440,'Movimentações'!$B$6:$B$3005,"Devolução de venda"))</f>
        <v/>
      </c>
      <c r="J440" s="16">
        <f>IF($B440="","",SUMIFS('Movimentações'!$D$6:$D$3005,'Movimentações'!$C$6:$C$3005,$B440,'Movimentações'!$B$6:$B$3005,"Ajuste para mais")-SUMIFS('Movimentações'!$D$6:$D$3005,'Movimentações'!$C$6:$C$3005,$B440,'Movimentações'!$B$6:$B$3005,"Ajuste para menos"))</f>
        <v/>
      </c>
      <c r="K440" s="16">
        <f>IF($B440="","",N(F440)+H440-I440+J440)</f>
        <v/>
      </c>
      <c r="L440" s="17">
        <f>IF($B440="","",IF(N(F440)+H440=0,0,(N(F440)*N(G440)+SUMIFS('Movimentações'!$I$6:$I$3005,'Movimentações'!$C$6:$C$3005,$B440,'Movimentações'!$B$6:$B$3005,"Compra"))/(N(F440)+H440)))</f>
        <v/>
      </c>
      <c r="M440" s="17">
        <f>IF($B440="","",MAX(K440,0)*L440)</f>
        <v/>
      </c>
      <c r="N440" s="17">
        <f>IF(OR($B440="",N(D440)=0),"",D440-L440)</f>
        <v/>
      </c>
      <c r="O440" s="18">
        <f>IF(OR($B440="",N(D440)=0),"",(D440-L440)/D440)</f>
        <v/>
      </c>
      <c r="P440" s="19">
        <f>IF(OR($B440="",N(D440)=0,N(L440)=0),"",D440/L440)</f>
        <v/>
      </c>
      <c r="Q440" s="20">
        <f>IF($B440="","",SUMPRODUCT(MAX(('Movimentações'!$C$6:$C$3005=$B440)*('Movimentações'!$B$6:$B$3005="Venda")*'Movimentações'!$A$6:$A$3005)))</f>
        <v/>
      </c>
      <c r="R440" s="21">
        <f>IF($B440="","",IF(COUNTIF($B$6:$B$505,$B440)&gt;1,"Nome repetido",IF(K440&lt;=0,"Sem estoque",IF(K440&lt;=N(E440),"Repor",IF(TODAY()-MAX(Q440,SUMPRODUCT(MAX(('Movimentações'!$C$6:$C$3005=$B440)*('Movimentações'!$B$6:$B$3005="Compra")*'Movimentações'!$A$6:$A$3005)),'Comece aqui'!$C$6)&gt;60,"Parado","OK")))))</f>
        <v/>
      </c>
      <c r="S440" s="17">
        <f>IF($B440="","",SUMIFS('Movimentações'!$I$6:$I$3005,'Movimentações'!$C$6:$C$3005,$B440,'Movimentações'!$B$6:$B$3005,"Venda")-SUMIFS('Movimentações'!$I$6:$I$3005,'Movimentações'!$C$6:$C$3005,$B440,'Movimentações'!$B$6:$B$3005,"Devolução de venda"))</f>
        <v/>
      </c>
      <c r="T440" s="17">
        <f>IF($B440="","",SUMIFS('Movimentações'!$K$6:$K$3005,'Movimentações'!$C$6:$C$3005,$B440))</f>
        <v/>
      </c>
      <c r="U440" s="21">
        <f>IF(OR($B440="",N(S440)&lt;=0),"",IF(SUMIF($S$6:$S$505,"&gt;"&amp;S440)/SUM($S$6:$S$505)&lt;0.8,"A",IF(SUMIF($S$6:$S$505,"&gt;"&amp;S440)/SUM($S$6:$S$505)&lt;0.95,"B","C")))</f>
        <v/>
      </c>
    </row>
    <row r="441">
      <c r="A441" s="14" t="n"/>
      <c r="B441" s="14" t="n"/>
      <c r="C441" s="14" t="n"/>
      <c r="D441" s="15" t="n"/>
      <c r="E441" s="14" t="n"/>
      <c r="F441" s="14" t="n"/>
      <c r="G441" s="15" t="n"/>
      <c r="H441" s="16">
        <f>IF($B441="","",SUMIFS('Movimentações'!$D$6:$D$3005,'Movimentações'!$C$6:$C$3005,$B441,'Movimentações'!$B$6:$B$3005,"Compra"))</f>
        <v/>
      </c>
      <c r="I441" s="16">
        <f>IF($B441="","",SUMIFS('Movimentações'!$D$6:$D$3005,'Movimentações'!$C$6:$C$3005,$B441,'Movimentações'!$B$6:$B$3005,"Venda")-SUMIFS('Movimentações'!$D$6:$D$3005,'Movimentações'!$C$6:$C$3005,$B441,'Movimentações'!$B$6:$B$3005,"Devolução de venda"))</f>
        <v/>
      </c>
      <c r="J441" s="16">
        <f>IF($B441="","",SUMIFS('Movimentações'!$D$6:$D$3005,'Movimentações'!$C$6:$C$3005,$B441,'Movimentações'!$B$6:$B$3005,"Ajuste para mais")-SUMIFS('Movimentações'!$D$6:$D$3005,'Movimentações'!$C$6:$C$3005,$B441,'Movimentações'!$B$6:$B$3005,"Ajuste para menos"))</f>
        <v/>
      </c>
      <c r="K441" s="16">
        <f>IF($B441="","",N(F441)+H441-I441+J441)</f>
        <v/>
      </c>
      <c r="L441" s="17">
        <f>IF($B441="","",IF(N(F441)+H441=0,0,(N(F441)*N(G441)+SUMIFS('Movimentações'!$I$6:$I$3005,'Movimentações'!$C$6:$C$3005,$B441,'Movimentações'!$B$6:$B$3005,"Compra"))/(N(F441)+H441)))</f>
        <v/>
      </c>
      <c r="M441" s="17">
        <f>IF($B441="","",MAX(K441,0)*L441)</f>
        <v/>
      </c>
      <c r="N441" s="17">
        <f>IF(OR($B441="",N(D441)=0),"",D441-L441)</f>
        <v/>
      </c>
      <c r="O441" s="18">
        <f>IF(OR($B441="",N(D441)=0),"",(D441-L441)/D441)</f>
        <v/>
      </c>
      <c r="P441" s="19">
        <f>IF(OR($B441="",N(D441)=0,N(L441)=0),"",D441/L441)</f>
        <v/>
      </c>
      <c r="Q441" s="20">
        <f>IF($B441="","",SUMPRODUCT(MAX(('Movimentações'!$C$6:$C$3005=$B441)*('Movimentações'!$B$6:$B$3005="Venda")*'Movimentações'!$A$6:$A$3005)))</f>
        <v/>
      </c>
      <c r="R441" s="21">
        <f>IF($B441="","",IF(COUNTIF($B$6:$B$505,$B441)&gt;1,"Nome repetido",IF(K441&lt;=0,"Sem estoque",IF(K441&lt;=N(E441),"Repor",IF(TODAY()-MAX(Q441,SUMPRODUCT(MAX(('Movimentações'!$C$6:$C$3005=$B441)*('Movimentações'!$B$6:$B$3005="Compra")*'Movimentações'!$A$6:$A$3005)),'Comece aqui'!$C$6)&gt;60,"Parado","OK")))))</f>
        <v/>
      </c>
      <c r="S441" s="17">
        <f>IF($B441="","",SUMIFS('Movimentações'!$I$6:$I$3005,'Movimentações'!$C$6:$C$3005,$B441,'Movimentações'!$B$6:$B$3005,"Venda")-SUMIFS('Movimentações'!$I$6:$I$3005,'Movimentações'!$C$6:$C$3005,$B441,'Movimentações'!$B$6:$B$3005,"Devolução de venda"))</f>
        <v/>
      </c>
      <c r="T441" s="17">
        <f>IF($B441="","",SUMIFS('Movimentações'!$K$6:$K$3005,'Movimentações'!$C$6:$C$3005,$B441))</f>
        <v/>
      </c>
      <c r="U441" s="21">
        <f>IF(OR($B441="",N(S441)&lt;=0),"",IF(SUMIF($S$6:$S$505,"&gt;"&amp;S441)/SUM($S$6:$S$505)&lt;0.8,"A",IF(SUMIF($S$6:$S$505,"&gt;"&amp;S441)/SUM($S$6:$S$505)&lt;0.95,"B","C")))</f>
        <v/>
      </c>
    </row>
    <row r="442">
      <c r="A442" s="14" t="n"/>
      <c r="B442" s="14" t="n"/>
      <c r="C442" s="14" t="n"/>
      <c r="D442" s="15" t="n"/>
      <c r="E442" s="14" t="n"/>
      <c r="F442" s="14" t="n"/>
      <c r="G442" s="15" t="n"/>
      <c r="H442" s="16">
        <f>IF($B442="","",SUMIFS('Movimentações'!$D$6:$D$3005,'Movimentações'!$C$6:$C$3005,$B442,'Movimentações'!$B$6:$B$3005,"Compra"))</f>
        <v/>
      </c>
      <c r="I442" s="16">
        <f>IF($B442="","",SUMIFS('Movimentações'!$D$6:$D$3005,'Movimentações'!$C$6:$C$3005,$B442,'Movimentações'!$B$6:$B$3005,"Venda")-SUMIFS('Movimentações'!$D$6:$D$3005,'Movimentações'!$C$6:$C$3005,$B442,'Movimentações'!$B$6:$B$3005,"Devolução de venda"))</f>
        <v/>
      </c>
      <c r="J442" s="16">
        <f>IF($B442="","",SUMIFS('Movimentações'!$D$6:$D$3005,'Movimentações'!$C$6:$C$3005,$B442,'Movimentações'!$B$6:$B$3005,"Ajuste para mais")-SUMIFS('Movimentações'!$D$6:$D$3005,'Movimentações'!$C$6:$C$3005,$B442,'Movimentações'!$B$6:$B$3005,"Ajuste para menos"))</f>
        <v/>
      </c>
      <c r="K442" s="16">
        <f>IF($B442="","",N(F442)+H442-I442+J442)</f>
        <v/>
      </c>
      <c r="L442" s="17">
        <f>IF($B442="","",IF(N(F442)+H442=0,0,(N(F442)*N(G442)+SUMIFS('Movimentações'!$I$6:$I$3005,'Movimentações'!$C$6:$C$3005,$B442,'Movimentações'!$B$6:$B$3005,"Compra"))/(N(F442)+H442)))</f>
        <v/>
      </c>
      <c r="M442" s="17">
        <f>IF($B442="","",MAX(K442,0)*L442)</f>
        <v/>
      </c>
      <c r="N442" s="17">
        <f>IF(OR($B442="",N(D442)=0),"",D442-L442)</f>
        <v/>
      </c>
      <c r="O442" s="18">
        <f>IF(OR($B442="",N(D442)=0),"",(D442-L442)/D442)</f>
        <v/>
      </c>
      <c r="P442" s="19">
        <f>IF(OR($B442="",N(D442)=0,N(L442)=0),"",D442/L442)</f>
        <v/>
      </c>
      <c r="Q442" s="20">
        <f>IF($B442="","",SUMPRODUCT(MAX(('Movimentações'!$C$6:$C$3005=$B442)*('Movimentações'!$B$6:$B$3005="Venda")*'Movimentações'!$A$6:$A$3005)))</f>
        <v/>
      </c>
      <c r="R442" s="21">
        <f>IF($B442="","",IF(COUNTIF($B$6:$B$505,$B442)&gt;1,"Nome repetido",IF(K442&lt;=0,"Sem estoque",IF(K442&lt;=N(E442),"Repor",IF(TODAY()-MAX(Q442,SUMPRODUCT(MAX(('Movimentações'!$C$6:$C$3005=$B442)*('Movimentações'!$B$6:$B$3005="Compra")*'Movimentações'!$A$6:$A$3005)),'Comece aqui'!$C$6)&gt;60,"Parado","OK")))))</f>
        <v/>
      </c>
      <c r="S442" s="17">
        <f>IF($B442="","",SUMIFS('Movimentações'!$I$6:$I$3005,'Movimentações'!$C$6:$C$3005,$B442,'Movimentações'!$B$6:$B$3005,"Venda")-SUMIFS('Movimentações'!$I$6:$I$3005,'Movimentações'!$C$6:$C$3005,$B442,'Movimentações'!$B$6:$B$3005,"Devolução de venda"))</f>
        <v/>
      </c>
      <c r="T442" s="17">
        <f>IF($B442="","",SUMIFS('Movimentações'!$K$6:$K$3005,'Movimentações'!$C$6:$C$3005,$B442))</f>
        <v/>
      </c>
      <c r="U442" s="21">
        <f>IF(OR($B442="",N(S442)&lt;=0),"",IF(SUMIF($S$6:$S$505,"&gt;"&amp;S442)/SUM($S$6:$S$505)&lt;0.8,"A",IF(SUMIF($S$6:$S$505,"&gt;"&amp;S442)/SUM($S$6:$S$505)&lt;0.95,"B","C")))</f>
        <v/>
      </c>
    </row>
    <row r="443">
      <c r="A443" s="14" t="n"/>
      <c r="B443" s="14" t="n"/>
      <c r="C443" s="14" t="n"/>
      <c r="D443" s="15" t="n"/>
      <c r="E443" s="14" t="n"/>
      <c r="F443" s="14" t="n"/>
      <c r="G443" s="15" t="n"/>
      <c r="H443" s="16">
        <f>IF($B443="","",SUMIFS('Movimentações'!$D$6:$D$3005,'Movimentações'!$C$6:$C$3005,$B443,'Movimentações'!$B$6:$B$3005,"Compra"))</f>
        <v/>
      </c>
      <c r="I443" s="16">
        <f>IF($B443="","",SUMIFS('Movimentações'!$D$6:$D$3005,'Movimentações'!$C$6:$C$3005,$B443,'Movimentações'!$B$6:$B$3005,"Venda")-SUMIFS('Movimentações'!$D$6:$D$3005,'Movimentações'!$C$6:$C$3005,$B443,'Movimentações'!$B$6:$B$3005,"Devolução de venda"))</f>
        <v/>
      </c>
      <c r="J443" s="16">
        <f>IF($B443="","",SUMIFS('Movimentações'!$D$6:$D$3005,'Movimentações'!$C$6:$C$3005,$B443,'Movimentações'!$B$6:$B$3005,"Ajuste para mais")-SUMIFS('Movimentações'!$D$6:$D$3005,'Movimentações'!$C$6:$C$3005,$B443,'Movimentações'!$B$6:$B$3005,"Ajuste para menos"))</f>
        <v/>
      </c>
      <c r="K443" s="16">
        <f>IF($B443="","",N(F443)+H443-I443+J443)</f>
        <v/>
      </c>
      <c r="L443" s="17">
        <f>IF($B443="","",IF(N(F443)+H443=0,0,(N(F443)*N(G443)+SUMIFS('Movimentações'!$I$6:$I$3005,'Movimentações'!$C$6:$C$3005,$B443,'Movimentações'!$B$6:$B$3005,"Compra"))/(N(F443)+H443)))</f>
        <v/>
      </c>
      <c r="M443" s="17">
        <f>IF($B443="","",MAX(K443,0)*L443)</f>
        <v/>
      </c>
      <c r="N443" s="17">
        <f>IF(OR($B443="",N(D443)=0),"",D443-L443)</f>
        <v/>
      </c>
      <c r="O443" s="18">
        <f>IF(OR($B443="",N(D443)=0),"",(D443-L443)/D443)</f>
        <v/>
      </c>
      <c r="P443" s="19">
        <f>IF(OR($B443="",N(D443)=0,N(L443)=0),"",D443/L443)</f>
        <v/>
      </c>
      <c r="Q443" s="20">
        <f>IF($B443="","",SUMPRODUCT(MAX(('Movimentações'!$C$6:$C$3005=$B443)*('Movimentações'!$B$6:$B$3005="Venda")*'Movimentações'!$A$6:$A$3005)))</f>
        <v/>
      </c>
      <c r="R443" s="21">
        <f>IF($B443="","",IF(COUNTIF($B$6:$B$505,$B443)&gt;1,"Nome repetido",IF(K443&lt;=0,"Sem estoque",IF(K443&lt;=N(E443),"Repor",IF(TODAY()-MAX(Q443,SUMPRODUCT(MAX(('Movimentações'!$C$6:$C$3005=$B443)*('Movimentações'!$B$6:$B$3005="Compra")*'Movimentações'!$A$6:$A$3005)),'Comece aqui'!$C$6)&gt;60,"Parado","OK")))))</f>
        <v/>
      </c>
      <c r="S443" s="17">
        <f>IF($B443="","",SUMIFS('Movimentações'!$I$6:$I$3005,'Movimentações'!$C$6:$C$3005,$B443,'Movimentações'!$B$6:$B$3005,"Venda")-SUMIFS('Movimentações'!$I$6:$I$3005,'Movimentações'!$C$6:$C$3005,$B443,'Movimentações'!$B$6:$B$3005,"Devolução de venda"))</f>
        <v/>
      </c>
      <c r="T443" s="17">
        <f>IF($B443="","",SUMIFS('Movimentações'!$K$6:$K$3005,'Movimentações'!$C$6:$C$3005,$B443))</f>
        <v/>
      </c>
      <c r="U443" s="21">
        <f>IF(OR($B443="",N(S443)&lt;=0),"",IF(SUMIF($S$6:$S$505,"&gt;"&amp;S443)/SUM($S$6:$S$505)&lt;0.8,"A",IF(SUMIF($S$6:$S$505,"&gt;"&amp;S443)/SUM($S$6:$S$505)&lt;0.95,"B","C")))</f>
        <v/>
      </c>
    </row>
    <row r="444">
      <c r="A444" s="14" t="n"/>
      <c r="B444" s="14" t="n"/>
      <c r="C444" s="14" t="n"/>
      <c r="D444" s="15" t="n"/>
      <c r="E444" s="14" t="n"/>
      <c r="F444" s="14" t="n"/>
      <c r="G444" s="15" t="n"/>
      <c r="H444" s="16">
        <f>IF($B444="","",SUMIFS('Movimentações'!$D$6:$D$3005,'Movimentações'!$C$6:$C$3005,$B444,'Movimentações'!$B$6:$B$3005,"Compra"))</f>
        <v/>
      </c>
      <c r="I444" s="16">
        <f>IF($B444="","",SUMIFS('Movimentações'!$D$6:$D$3005,'Movimentações'!$C$6:$C$3005,$B444,'Movimentações'!$B$6:$B$3005,"Venda")-SUMIFS('Movimentações'!$D$6:$D$3005,'Movimentações'!$C$6:$C$3005,$B444,'Movimentações'!$B$6:$B$3005,"Devolução de venda"))</f>
        <v/>
      </c>
      <c r="J444" s="16">
        <f>IF($B444="","",SUMIFS('Movimentações'!$D$6:$D$3005,'Movimentações'!$C$6:$C$3005,$B444,'Movimentações'!$B$6:$B$3005,"Ajuste para mais")-SUMIFS('Movimentações'!$D$6:$D$3005,'Movimentações'!$C$6:$C$3005,$B444,'Movimentações'!$B$6:$B$3005,"Ajuste para menos"))</f>
        <v/>
      </c>
      <c r="K444" s="16">
        <f>IF($B444="","",N(F444)+H444-I444+J444)</f>
        <v/>
      </c>
      <c r="L444" s="17">
        <f>IF($B444="","",IF(N(F444)+H444=0,0,(N(F444)*N(G444)+SUMIFS('Movimentações'!$I$6:$I$3005,'Movimentações'!$C$6:$C$3005,$B444,'Movimentações'!$B$6:$B$3005,"Compra"))/(N(F444)+H444)))</f>
        <v/>
      </c>
      <c r="M444" s="17">
        <f>IF($B444="","",MAX(K444,0)*L444)</f>
        <v/>
      </c>
      <c r="N444" s="17">
        <f>IF(OR($B444="",N(D444)=0),"",D444-L444)</f>
        <v/>
      </c>
      <c r="O444" s="18">
        <f>IF(OR($B444="",N(D444)=0),"",(D444-L444)/D444)</f>
        <v/>
      </c>
      <c r="P444" s="19">
        <f>IF(OR($B444="",N(D444)=0,N(L444)=0),"",D444/L444)</f>
        <v/>
      </c>
      <c r="Q444" s="20">
        <f>IF($B444="","",SUMPRODUCT(MAX(('Movimentações'!$C$6:$C$3005=$B444)*('Movimentações'!$B$6:$B$3005="Venda")*'Movimentações'!$A$6:$A$3005)))</f>
        <v/>
      </c>
      <c r="R444" s="21">
        <f>IF($B444="","",IF(COUNTIF($B$6:$B$505,$B444)&gt;1,"Nome repetido",IF(K444&lt;=0,"Sem estoque",IF(K444&lt;=N(E444),"Repor",IF(TODAY()-MAX(Q444,SUMPRODUCT(MAX(('Movimentações'!$C$6:$C$3005=$B444)*('Movimentações'!$B$6:$B$3005="Compra")*'Movimentações'!$A$6:$A$3005)),'Comece aqui'!$C$6)&gt;60,"Parado","OK")))))</f>
        <v/>
      </c>
      <c r="S444" s="17">
        <f>IF($B444="","",SUMIFS('Movimentações'!$I$6:$I$3005,'Movimentações'!$C$6:$C$3005,$B444,'Movimentações'!$B$6:$B$3005,"Venda")-SUMIFS('Movimentações'!$I$6:$I$3005,'Movimentações'!$C$6:$C$3005,$B444,'Movimentações'!$B$6:$B$3005,"Devolução de venda"))</f>
        <v/>
      </c>
      <c r="T444" s="17">
        <f>IF($B444="","",SUMIFS('Movimentações'!$K$6:$K$3005,'Movimentações'!$C$6:$C$3005,$B444))</f>
        <v/>
      </c>
      <c r="U444" s="21">
        <f>IF(OR($B444="",N(S444)&lt;=0),"",IF(SUMIF($S$6:$S$505,"&gt;"&amp;S444)/SUM($S$6:$S$505)&lt;0.8,"A",IF(SUMIF($S$6:$S$505,"&gt;"&amp;S444)/SUM($S$6:$S$505)&lt;0.95,"B","C")))</f>
        <v/>
      </c>
    </row>
    <row r="445">
      <c r="A445" s="14" t="n"/>
      <c r="B445" s="14" t="n"/>
      <c r="C445" s="14" t="n"/>
      <c r="D445" s="15" t="n"/>
      <c r="E445" s="14" t="n"/>
      <c r="F445" s="14" t="n"/>
      <c r="G445" s="15" t="n"/>
      <c r="H445" s="16">
        <f>IF($B445="","",SUMIFS('Movimentações'!$D$6:$D$3005,'Movimentações'!$C$6:$C$3005,$B445,'Movimentações'!$B$6:$B$3005,"Compra"))</f>
        <v/>
      </c>
      <c r="I445" s="16">
        <f>IF($B445="","",SUMIFS('Movimentações'!$D$6:$D$3005,'Movimentações'!$C$6:$C$3005,$B445,'Movimentações'!$B$6:$B$3005,"Venda")-SUMIFS('Movimentações'!$D$6:$D$3005,'Movimentações'!$C$6:$C$3005,$B445,'Movimentações'!$B$6:$B$3005,"Devolução de venda"))</f>
        <v/>
      </c>
      <c r="J445" s="16">
        <f>IF($B445="","",SUMIFS('Movimentações'!$D$6:$D$3005,'Movimentações'!$C$6:$C$3005,$B445,'Movimentações'!$B$6:$B$3005,"Ajuste para mais")-SUMIFS('Movimentações'!$D$6:$D$3005,'Movimentações'!$C$6:$C$3005,$B445,'Movimentações'!$B$6:$B$3005,"Ajuste para menos"))</f>
        <v/>
      </c>
      <c r="K445" s="16">
        <f>IF($B445="","",N(F445)+H445-I445+J445)</f>
        <v/>
      </c>
      <c r="L445" s="17">
        <f>IF($B445="","",IF(N(F445)+H445=0,0,(N(F445)*N(G445)+SUMIFS('Movimentações'!$I$6:$I$3005,'Movimentações'!$C$6:$C$3005,$B445,'Movimentações'!$B$6:$B$3005,"Compra"))/(N(F445)+H445)))</f>
        <v/>
      </c>
      <c r="M445" s="17">
        <f>IF($B445="","",MAX(K445,0)*L445)</f>
        <v/>
      </c>
      <c r="N445" s="17">
        <f>IF(OR($B445="",N(D445)=0),"",D445-L445)</f>
        <v/>
      </c>
      <c r="O445" s="18">
        <f>IF(OR($B445="",N(D445)=0),"",(D445-L445)/D445)</f>
        <v/>
      </c>
      <c r="P445" s="19">
        <f>IF(OR($B445="",N(D445)=0,N(L445)=0),"",D445/L445)</f>
        <v/>
      </c>
      <c r="Q445" s="20">
        <f>IF($B445="","",SUMPRODUCT(MAX(('Movimentações'!$C$6:$C$3005=$B445)*('Movimentações'!$B$6:$B$3005="Venda")*'Movimentações'!$A$6:$A$3005)))</f>
        <v/>
      </c>
      <c r="R445" s="21">
        <f>IF($B445="","",IF(COUNTIF($B$6:$B$505,$B445)&gt;1,"Nome repetido",IF(K445&lt;=0,"Sem estoque",IF(K445&lt;=N(E445),"Repor",IF(TODAY()-MAX(Q445,SUMPRODUCT(MAX(('Movimentações'!$C$6:$C$3005=$B445)*('Movimentações'!$B$6:$B$3005="Compra")*'Movimentações'!$A$6:$A$3005)),'Comece aqui'!$C$6)&gt;60,"Parado","OK")))))</f>
        <v/>
      </c>
      <c r="S445" s="17">
        <f>IF($B445="","",SUMIFS('Movimentações'!$I$6:$I$3005,'Movimentações'!$C$6:$C$3005,$B445,'Movimentações'!$B$6:$B$3005,"Venda")-SUMIFS('Movimentações'!$I$6:$I$3005,'Movimentações'!$C$6:$C$3005,$B445,'Movimentações'!$B$6:$B$3005,"Devolução de venda"))</f>
        <v/>
      </c>
      <c r="T445" s="17">
        <f>IF($B445="","",SUMIFS('Movimentações'!$K$6:$K$3005,'Movimentações'!$C$6:$C$3005,$B445))</f>
        <v/>
      </c>
      <c r="U445" s="21">
        <f>IF(OR($B445="",N(S445)&lt;=0),"",IF(SUMIF($S$6:$S$505,"&gt;"&amp;S445)/SUM($S$6:$S$505)&lt;0.8,"A",IF(SUMIF($S$6:$S$505,"&gt;"&amp;S445)/SUM($S$6:$S$505)&lt;0.95,"B","C")))</f>
        <v/>
      </c>
    </row>
    <row r="446">
      <c r="A446" s="14" t="n"/>
      <c r="B446" s="14" t="n"/>
      <c r="C446" s="14" t="n"/>
      <c r="D446" s="15" t="n"/>
      <c r="E446" s="14" t="n"/>
      <c r="F446" s="14" t="n"/>
      <c r="G446" s="15" t="n"/>
      <c r="H446" s="16">
        <f>IF($B446="","",SUMIFS('Movimentações'!$D$6:$D$3005,'Movimentações'!$C$6:$C$3005,$B446,'Movimentações'!$B$6:$B$3005,"Compra"))</f>
        <v/>
      </c>
      <c r="I446" s="16">
        <f>IF($B446="","",SUMIFS('Movimentações'!$D$6:$D$3005,'Movimentações'!$C$6:$C$3005,$B446,'Movimentações'!$B$6:$B$3005,"Venda")-SUMIFS('Movimentações'!$D$6:$D$3005,'Movimentações'!$C$6:$C$3005,$B446,'Movimentações'!$B$6:$B$3005,"Devolução de venda"))</f>
        <v/>
      </c>
      <c r="J446" s="16">
        <f>IF($B446="","",SUMIFS('Movimentações'!$D$6:$D$3005,'Movimentações'!$C$6:$C$3005,$B446,'Movimentações'!$B$6:$B$3005,"Ajuste para mais")-SUMIFS('Movimentações'!$D$6:$D$3005,'Movimentações'!$C$6:$C$3005,$B446,'Movimentações'!$B$6:$B$3005,"Ajuste para menos"))</f>
        <v/>
      </c>
      <c r="K446" s="16">
        <f>IF($B446="","",N(F446)+H446-I446+J446)</f>
        <v/>
      </c>
      <c r="L446" s="17">
        <f>IF($B446="","",IF(N(F446)+H446=0,0,(N(F446)*N(G446)+SUMIFS('Movimentações'!$I$6:$I$3005,'Movimentações'!$C$6:$C$3005,$B446,'Movimentações'!$B$6:$B$3005,"Compra"))/(N(F446)+H446)))</f>
        <v/>
      </c>
      <c r="M446" s="17">
        <f>IF($B446="","",MAX(K446,0)*L446)</f>
        <v/>
      </c>
      <c r="N446" s="17">
        <f>IF(OR($B446="",N(D446)=0),"",D446-L446)</f>
        <v/>
      </c>
      <c r="O446" s="18">
        <f>IF(OR($B446="",N(D446)=0),"",(D446-L446)/D446)</f>
        <v/>
      </c>
      <c r="P446" s="19">
        <f>IF(OR($B446="",N(D446)=0,N(L446)=0),"",D446/L446)</f>
        <v/>
      </c>
      <c r="Q446" s="20">
        <f>IF($B446="","",SUMPRODUCT(MAX(('Movimentações'!$C$6:$C$3005=$B446)*('Movimentações'!$B$6:$B$3005="Venda")*'Movimentações'!$A$6:$A$3005)))</f>
        <v/>
      </c>
      <c r="R446" s="21">
        <f>IF($B446="","",IF(COUNTIF($B$6:$B$505,$B446)&gt;1,"Nome repetido",IF(K446&lt;=0,"Sem estoque",IF(K446&lt;=N(E446),"Repor",IF(TODAY()-MAX(Q446,SUMPRODUCT(MAX(('Movimentações'!$C$6:$C$3005=$B446)*('Movimentações'!$B$6:$B$3005="Compra")*'Movimentações'!$A$6:$A$3005)),'Comece aqui'!$C$6)&gt;60,"Parado","OK")))))</f>
        <v/>
      </c>
      <c r="S446" s="17">
        <f>IF($B446="","",SUMIFS('Movimentações'!$I$6:$I$3005,'Movimentações'!$C$6:$C$3005,$B446,'Movimentações'!$B$6:$B$3005,"Venda")-SUMIFS('Movimentações'!$I$6:$I$3005,'Movimentações'!$C$6:$C$3005,$B446,'Movimentações'!$B$6:$B$3005,"Devolução de venda"))</f>
        <v/>
      </c>
      <c r="T446" s="17">
        <f>IF($B446="","",SUMIFS('Movimentações'!$K$6:$K$3005,'Movimentações'!$C$6:$C$3005,$B446))</f>
        <v/>
      </c>
      <c r="U446" s="21">
        <f>IF(OR($B446="",N(S446)&lt;=0),"",IF(SUMIF($S$6:$S$505,"&gt;"&amp;S446)/SUM($S$6:$S$505)&lt;0.8,"A",IF(SUMIF($S$6:$S$505,"&gt;"&amp;S446)/SUM($S$6:$S$505)&lt;0.95,"B","C")))</f>
        <v/>
      </c>
    </row>
    <row r="447">
      <c r="A447" s="14" t="n"/>
      <c r="B447" s="14" t="n"/>
      <c r="C447" s="14" t="n"/>
      <c r="D447" s="15" t="n"/>
      <c r="E447" s="14" t="n"/>
      <c r="F447" s="14" t="n"/>
      <c r="G447" s="15" t="n"/>
      <c r="H447" s="16">
        <f>IF($B447="","",SUMIFS('Movimentações'!$D$6:$D$3005,'Movimentações'!$C$6:$C$3005,$B447,'Movimentações'!$B$6:$B$3005,"Compra"))</f>
        <v/>
      </c>
      <c r="I447" s="16">
        <f>IF($B447="","",SUMIFS('Movimentações'!$D$6:$D$3005,'Movimentações'!$C$6:$C$3005,$B447,'Movimentações'!$B$6:$B$3005,"Venda")-SUMIFS('Movimentações'!$D$6:$D$3005,'Movimentações'!$C$6:$C$3005,$B447,'Movimentações'!$B$6:$B$3005,"Devolução de venda"))</f>
        <v/>
      </c>
      <c r="J447" s="16">
        <f>IF($B447="","",SUMIFS('Movimentações'!$D$6:$D$3005,'Movimentações'!$C$6:$C$3005,$B447,'Movimentações'!$B$6:$B$3005,"Ajuste para mais")-SUMIFS('Movimentações'!$D$6:$D$3005,'Movimentações'!$C$6:$C$3005,$B447,'Movimentações'!$B$6:$B$3005,"Ajuste para menos"))</f>
        <v/>
      </c>
      <c r="K447" s="16">
        <f>IF($B447="","",N(F447)+H447-I447+J447)</f>
        <v/>
      </c>
      <c r="L447" s="17">
        <f>IF($B447="","",IF(N(F447)+H447=0,0,(N(F447)*N(G447)+SUMIFS('Movimentações'!$I$6:$I$3005,'Movimentações'!$C$6:$C$3005,$B447,'Movimentações'!$B$6:$B$3005,"Compra"))/(N(F447)+H447)))</f>
        <v/>
      </c>
      <c r="M447" s="17">
        <f>IF($B447="","",MAX(K447,0)*L447)</f>
        <v/>
      </c>
      <c r="N447" s="17">
        <f>IF(OR($B447="",N(D447)=0),"",D447-L447)</f>
        <v/>
      </c>
      <c r="O447" s="18">
        <f>IF(OR($B447="",N(D447)=0),"",(D447-L447)/D447)</f>
        <v/>
      </c>
      <c r="P447" s="19">
        <f>IF(OR($B447="",N(D447)=0,N(L447)=0),"",D447/L447)</f>
        <v/>
      </c>
      <c r="Q447" s="20">
        <f>IF($B447="","",SUMPRODUCT(MAX(('Movimentações'!$C$6:$C$3005=$B447)*('Movimentações'!$B$6:$B$3005="Venda")*'Movimentações'!$A$6:$A$3005)))</f>
        <v/>
      </c>
      <c r="R447" s="21">
        <f>IF($B447="","",IF(COUNTIF($B$6:$B$505,$B447)&gt;1,"Nome repetido",IF(K447&lt;=0,"Sem estoque",IF(K447&lt;=N(E447),"Repor",IF(TODAY()-MAX(Q447,SUMPRODUCT(MAX(('Movimentações'!$C$6:$C$3005=$B447)*('Movimentações'!$B$6:$B$3005="Compra")*'Movimentações'!$A$6:$A$3005)),'Comece aqui'!$C$6)&gt;60,"Parado","OK")))))</f>
        <v/>
      </c>
      <c r="S447" s="17">
        <f>IF($B447="","",SUMIFS('Movimentações'!$I$6:$I$3005,'Movimentações'!$C$6:$C$3005,$B447,'Movimentações'!$B$6:$B$3005,"Venda")-SUMIFS('Movimentações'!$I$6:$I$3005,'Movimentações'!$C$6:$C$3005,$B447,'Movimentações'!$B$6:$B$3005,"Devolução de venda"))</f>
        <v/>
      </c>
      <c r="T447" s="17">
        <f>IF($B447="","",SUMIFS('Movimentações'!$K$6:$K$3005,'Movimentações'!$C$6:$C$3005,$B447))</f>
        <v/>
      </c>
      <c r="U447" s="21">
        <f>IF(OR($B447="",N(S447)&lt;=0),"",IF(SUMIF($S$6:$S$505,"&gt;"&amp;S447)/SUM($S$6:$S$505)&lt;0.8,"A",IF(SUMIF($S$6:$S$505,"&gt;"&amp;S447)/SUM($S$6:$S$505)&lt;0.95,"B","C")))</f>
        <v/>
      </c>
    </row>
    <row r="448">
      <c r="A448" s="14" t="n"/>
      <c r="B448" s="14" t="n"/>
      <c r="C448" s="14" t="n"/>
      <c r="D448" s="15" t="n"/>
      <c r="E448" s="14" t="n"/>
      <c r="F448" s="14" t="n"/>
      <c r="G448" s="15" t="n"/>
      <c r="H448" s="16">
        <f>IF($B448="","",SUMIFS('Movimentações'!$D$6:$D$3005,'Movimentações'!$C$6:$C$3005,$B448,'Movimentações'!$B$6:$B$3005,"Compra"))</f>
        <v/>
      </c>
      <c r="I448" s="16">
        <f>IF($B448="","",SUMIFS('Movimentações'!$D$6:$D$3005,'Movimentações'!$C$6:$C$3005,$B448,'Movimentações'!$B$6:$B$3005,"Venda")-SUMIFS('Movimentações'!$D$6:$D$3005,'Movimentações'!$C$6:$C$3005,$B448,'Movimentações'!$B$6:$B$3005,"Devolução de venda"))</f>
        <v/>
      </c>
      <c r="J448" s="16">
        <f>IF($B448="","",SUMIFS('Movimentações'!$D$6:$D$3005,'Movimentações'!$C$6:$C$3005,$B448,'Movimentações'!$B$6:$B$3005,"Ajuste para mais")-SUMIFS('Movimentações'!$D$6:$D$3005,'Movimentações'!$C$6:$C$3005,$B448,'Movimentações'!$B$6:$B$3005,"Ajuste para menos"))</f>
        <v/>
      </c>
      <c r="K448" s="16">
        <f>IF($B448="","",N(F448)+H448-I448+J448)</f>
        <v/>
      </c>
      <c r="L448" s="17">
        <f>IF($B448="","",IF(N(F448)+H448=0,0,(N(F448)*N(G448)+SUMIFS('Movimentações'!$I$6:$I$3005,'Movimentações'!$C$6:$C$3005,$B448,'Movimentações'!$B$6:$B$3005,"Compra"))/(N(F448)+H448)))</f>
        <v/>
      </c>
      <c r="M448" s="17">
        <f>IF($B448="","",MAX(K448,0)*L448)</f>
        <v/>
      </c>
      <c r="N448" s="17">
        <f>IF(OR($B448="",N(D448)=0),"",D448-L448)</f>
        <v/>
      </c>
      <c r="O448" s="18">
        <f>IF(OR($B448="",N(D448)=0),"",(D448-L448)/D448)</f>
        <v/>
      </c>
      <c r="P448" s="19">
        <f>IF(OR($B448="",N(D448)=0,N(L448)=0),"",D448/L448)</f>
        <v/>
      </c>
      <c r="Q448" s="20">
        <f>IF($B448="","",SUMPRODUCT(MAX(('Movimentações'!$C$6:$C$3005=$B448)*('Movimentações'!$B$6:$B$3005="Venda")*'Movimentações'!$A$6:$A$3005)))</f>
        <v/>
      </c>
      <c r="R448" s="21">
        <f>IF($B448="","",IF(COUNTIF($B$6:$B$505,$B448)&gt;1,"Nome repetido",IF(K448&lt;=0,"Sem estoque",IF(K448&lt;=N(E448),"Repor",IF(TODAY()-MAX(Q448,SUMPRODUCT(MAX(('Movimentações'!$C$6:$C$3005=$B448)*('Movimentações'!$B$6:$B$3005="Compra")*'Movimentações'!$A$6:$A$3005)),'Comece aqui'!$C$6)&gt;60,"Parado","OK")))))</f>
        <v/>
      </c>
      <c r="S448" s="17">
        <f>IF($B448="","",SUMIFS('Movimentações'!$I$6:$I$3005,'Movimentações'!$C$6:$C$3005,$B448,'Movimentações'!$B$6:$B$3005,"Venda")-SUMIFS('Movimentações'!$I$6:$I$3005,'Movimentações'!$C$6:$C$3005,$B448,'Movimentações'!$B$6:$B$3005,"Devolução de venda"))</f>
        <v/>
      </c>
      <c r="T448" s="17">
        <f>IF($B448="","",SUMIFS('Movimentações'!$K$6:$K$3005,'Movimentações'!$C$6:$C$3005,$B448))</f>
        <v/>
      </c>
      <c r="U448" s="21">
        <f>IF(OR($B448="",N(S448)&lt;=0),"",IF(SUMIF($S$6:$S$505,"&gt;"&amp;S448)/SUM($S$6:$S$505)&lt;0.8,"A",IF(SUMIF($S$6:$S$505,"&gt;"&amp;S448)/SUM($S$6:$S$505)&lt;0.95,"B","C")))</f>
        <v/>
      </c>
    </row>
    <row r="449">
      <c r="A449" s="14" t="n"/>
      <c r="B449" s="14" t="n"/>
      <c r="C449" s="14" t="n"/>
      <c r="D449" s="15" t="n"/>
      <c r="E449" s="14" t="n"/>
      <c r="F449" s="14" t="n"/>
      <c r="G449" s="15" t="n"/>
      <c r="H449" s="16">
        <f>IF($B449="","",SUMIFS('Movimentações'!$D$6:$D$3005,'Movimentações'!$C$6:$C$3005,$B449,'Movimentações'!$B$6:$B$3005,"Compra"))</f>
        <v/>
      </c>
      <c r="I449" s="16">
        <f>IF($B449="","",SUMIFS('Movimentações'!$D$6:$D$3005,'Movimentações'!$C$6:$C$3005,$B449,'Movimentações'!$B$6:$B$3005,"Venda")-SUMIFS('Movimentações'!$D$6:$D$3005,'Movimentações'!$C$6:$C$3005,$B449,'Movimentações'!$B$6:$B$3005,"Devolução de venda"))</f>
        <v/>
      </c>
      <c r="J449" s="16">
        <f>IF($B449="","",SUMIFS('Movimentações'!$D$6:$D$3005,'Movimentações'!$C$6:$C$3005,$B449,'Movimentações'!$B$6:$B$3005,"Ajuste para mais")-SUMIFS('Movimentações'!$D$6:$D$3005,'Movimentações'!$C$6:$C$3005,$B449,'Movimentações'!$B$6:$B$3005,"Ajuste para menos"))</f>
        <v/>
      </c>
      <c r="K449" s="16">
        <f>IF($B449="","",N(F449)+H449-I449+J449)</f>
        <v/>
      </c>
      <c r="L449" s="17">
        <f>IF($B449="","",IF(N(F449)+H449=0,0,(N(F449)*N(G449)+SUMIFS('Movimentações'!$I$6:$I$3005,'Movimentações'!$C$6:$C$3005,$B449,'Movimentações'!$B$6:$B$3005,"Compra"))/(N(F449)+H449)))</f>
        <v/>
      </c>
      <c r="M449" s="17">
        <f>IF($B449="","",MAX(K449,0)*L449)</f>
        <v/>
      </c>
      <c r="N449" s="17">
        <f>IF(OR($B449="",N(D449)=0),"",D449-L449)</f>
        <v/>
      </c>
      <c r="O449" s="18">
        <f>IF(OR($B449="",N(D449)=0),"",(D449-L449)/D449)</f>
        <v/>
      </c>
      <c r="P449" s="19">
        <f>IF(OR($B449="",N(D449)=0,N(L449)=0),"",D449/L449)</f>
        <v/>
      </c>
      <c r="Q449" s="20">
        <f>IF($B449="","",SUMPRODUCT(MAX(('Movimentações'!$C$6:$C$3005=$B449)*('Movimentações'!$B$6:$B$3005="Venda")*'Movimentações'!$A$6:$A$3005)))</f>
        <v/>
      </c>
      <c r="R449" s="21">
        <f>IF($B449="","",IF(COUNTIF($B$6:$B$505,$B449)&gt;1,"Nome repetido",IF(K449&lt;=0,"Sem estoque",IF(K449&lt;=N(E449),"Repor",IF(TODAY()-MAX(Q449,SUMPRODUCT(MAX(('Movimentações'!$C$6:$C$3005=$B449)*('Movimentações'!$B$6:$B$3005="Compra")*'Movimentações'!$A$6:$A$3005)),'Comece aqui'!$C$6)&gt;60,"Parado","OK")))))</f>
        <v/>
      </c>
      <c r="S449" s="17">
        <f>IF($B449="","",SUMIFS('Movimentações'!$I$6:$I$3005,'Movimentações'!$C$6:$C$3005,$B449,'Movimentações'!$B$6:$B$3005,"Venda")-SUMIFS('Movimentações'!$I$6:$I$3005,'Movimentações'!$C$6:$C$3005,$B449,'Movimentações'!$B$6:$B$3005,"Devolução de venda"))</f>
        <v/>
      </c>
      <c r="T449" s="17">
        <f>IF($B449="","",SUMIFS('Movimentações'!$K$6:$K$3005,'Movimentações'!$C$6:$C$3005,$B449))</f>
        <v/>
      </c>
      <c r="U449" s="21">
        <f>IF(OR($B449="",N(S449)&lt;=0),"",IF(SUMIF($S$6:$S$505,"&gt;"&amp;S449)/SUM($S$6:$S$505)&lt;0.8,"A",IF(SUMIF($S$6:$S$505,"&gt;"&amp;S449)/SUM($S$6:$S$505)&lt;0.95,"B","C")))</f>
        <v/>
      </c>
    </row>
    <row r="450">
      <c r="A450" s="14" t="n"/>
      <c r="B450" s="14" t="n"/>
      <c r="C450" s="14" t="n"/>
      <c r="D450" s="15" t="n"/>
      <c r="E450" s="14" t="n"/>
      <c r="F450" s="14" t="n"/>
      <c r="G450" s="15" t="n"/>
      <c r="H450" s="16">
        <f>IF($B450="","",SUMIFS('Movimentações'!$D$6:$D$3005,'Movimentações'!$C$6:$C$3005,$B450,'Movimentações'!$B$6:$B$3005,"Compra"))</f>
        <v/>
      </c>
      <c r="I450" s="16">
        <f>IF($B450="","",SUMIFS('Movimentações'!$D$6:$D$3005,'Movimentações'!$C$6:$C$3005,$B450,'Movimentações'!$B$6:$B$3005,"Venda")-SUMIFS('Movimentações'!$D$6:$D$3005,'Movimentações'!$C$6:$C$3005,$B450,'Movimentações'!$B$6:$B$3005,"Devolução de venda"))</f>
        <v/>
      </c>
      <c r="J450" s="16">
        <f>IF($B450="","",SUMIFS('Movimentações'!$D$6:$D$3005,'Movimentações'!$C$6:$C$3005,$B450,'Movimentações'!$B$6:$B$3005,"Ajuste para mais")-SUMIFS('Movimentações'!$D$6:$D$3005,'Movimentações'!$C$6:$C$3005,$B450,'Movimentações'!$B$6:$B$3005,"Ajuste para menos"))</f>
        <v/>
      </c>
      <c r="K450" s="16">
        <f>IF($B450="","",N(F450)+H450-I450+J450)</f>
        <v/>
      </c>
      <c r="L450" s="17">
        <f>IF($B450="","",IF(N(F450)+H450=0,0,(N(F450)*N(G450)+SUMIFS('Movimentações'!$I$6:$I$3005,'Movimentações'!$C$6:$C$3005,$B450,'Movimentações'!$B$6:$B$3005,"Compra"))/(N(F450)+H450)))</f>
        <v/>
      </c>
      <c r="M450" s="17">
        <f>IF($B450="","",MAX(K450,0)*L450)</f>
        <v/>
      </c>
      <c r="N450" s="17">
        <f>IF(OR($B450="",N(D450)=0),"",D450-L450)</f>
        <v/>
      </c>
      <c r="O450" s="18">
        <f>IF(OR($B450="",N(D450)=0),"",(D450-L450)/D450)</f>
        <v/>
      </c>
      <c r="P450" s="19">
        <f>IF(OR($B450="",N(D450)=0,N(L450)=0),"",D450/L450)</f>
        <v/>
      </c>
      <c r="Q450" s="20">
        <f>IF($B450="","",SUMPRODUCT(MAX(('Movimentações'!$C$6:$C$3005=$B450)*('Movimentações'!$B$6:$B$3005="Venda")*'Movimentações'!$A$6:$A$3005)))</f>
        <v/>
      </c>
      <c r="R450" s="21">
        <f>IF($B450="","",IF(COUNTIF($B$6:$B$505,$B450)&gt;1,"Nome repetido",IF(K450&lt;=0,"Sem estoque",IF(K450&lt;=N(E450),"Repor",IF(TODAY()-MAX(Q450,SUMPRODUCT(MAX(('Movimentações'!$C$6:$C$3005=$B450)*('Movimentações'!$B$6:$B$3005="Compra")*'Movimentações'!$A$6:$A$3005)),'Comece aqui'!$C$6)&gt;60,"Parado","OK")))))</f>
        <v/>
      </c>
      <c r="S450" s="17">
        <f>IF($B450="","",SUMIFS('Movimentações'!$I$6:$I$3005,'Movimentações'!$C$6:$C$3005,$B450,'Movimentações'!$B$6:$B$3005,"Venda")-SUMIFS('Movimentações'!$I$6:$I$3005,'Movimentações'!$C$6:$C$3005,$B450,'Movimentações'!$B$6:$B$3005,"Devolução de venda"))</f>
        <v/>
      </c>
      <c r="T450" s="17">
        <f>IF($B450="","",SUMIFS('Movimentações'!$K$6:$K$3005,'Movimentações'!$C$6:$C$3005,$B450))</f>
        <v/>
      </c>
      <c r="U450" s="21">
        <f>IF(OR($B450="",N(S450)&lt;=0),"",IF(SUMIF($S$6:$S$505,"&gt;"&amp;S450)/SUM($S$6:$S$505)&lt;0.8,"A",IF(SUMIF($S$6:$S$505,"&gt;"&amp;S450)/SUM($S$6:$S$505)&lt;0.95,"B","C")))</f>
        <v/>
      </c>
    </row>
    <row r="451">
      <c r="A451" s="14" t="n"/>
      <c r="B451" s="14" t="n"/>
      <c r="C451" s="14" t="n"/>
      <c r="D451" s="15" t="n"/>
      <c r="E451" s="14" t="n"/>
      <c r="F451" s="14" t="n"/>
      <c r="G451" s="15" t="n"/>
      <c r="H451" s="16">
        <f>IF($B451="","",SUMIFS('Movimentações'!$D$6:$D$3005,'Movimentações'!$C$6:$C$3005,$B451,'Movimentações'!$B$6:$B$3005,"Compra"))</f>
        <v/>
      </c>
      <c r="I451" s="16">
        <f>IF($B451="","",SUMIFS('Movimentações'!$D$6:$D$3005,'Movimentações'!$C$6:$C$3005,$B451,'Movimentações'!$B$6:$B$3005,"Venda")-SUMIFS('Movimentações'!$D$6:$D$3005,'Movimentações'!$C$6:$C$3005,$B451,'Movimentações'!$B$6:$B$3005,"Devolução de venda"))</f>
        <v/>
      </c>
      <c r="J451" s="16">
        <f>IF($B451="","",SUMIFS('Movimentações'!$D$6:$D$3005,'Movimentações'!$C$6:$C$3005,$B451,'Movimentações'!$B$6:$B$3005,"Ajuste para mais")-SUMIFS('Movimentações'!$D$6:$D$3005,'Movimentações'!$C$6:$C$3005,$B451,'Movimentações'!$B$6:$B$3005,"Ajuste para menos"))</f>
        <v/>
      </c>
      <c r="K451" s="16">
        <f>IF($B451="","",N(F451)+H451-I451+J451)</f>
        <v/>
      </c>
      <c r="L451" s="17">
        <f>IF($B451="","",IF(N(F451)+H451=0,0,(N(F451)*N(G451)+SUMIFS('Movimentações'!$I$6:$I$3005,'Movimentações'!$C$6:$C$3005,$B451,'Movimentações'!$B$6:$B$3005,"Compra"))/(N(F451)+H451)))</f>
        <v/>
      </c>
      <c r="M451" s="17">
        <f>IF($B451="","",MAX(K451,0)*L451)</f>
        <v/>
      </c>
      <c r="N451" s="17">
        <f>IF(OR($B451="",N(D451)=0),"",D451-L451)</f>
        <v/>
      </c>
      <c r="O451" s="18">
        <f>IF(OR($B451="",N(D451)=0),"",(D451-L451)/D451)</f>
        <v/>
      </c>
      <c r="P451" s="19">
        <f>IF(OR($B451="",N(D451)=0,N(L451)=0),"",D451/L451)</f>
        <v/>
      </c>
      <c r="Q451" s="20">
        <f>IF($B451="","",SUMPRODUCT(MAX(('Movimentações'!$C$6:$C$3005=$B451)*('Movimentações'!$B$6:$B$3005="Venda")*'Movimentações'!$A$6:$A$3005)))</f>
        <v/>
      </c>
      <c r="R451" s="21">
        <f>IF($B451="","",IF(COUNTIF($B$6:$B$505,$B451)&gt;1,"Nome repetido",IF(K451&lt;=0,"Sem estoque",IF(K451&lt;=N(E451),"Repor",IF(TODAY()-MAX(Q451,SUMPRODUCT(MAX(('Movimentações'!$C$6:$C$3005=$B451)*('Movimentações'!$B$6:$B$3005="Compra")*'Movimentações'!$A$6:$A$3005)),'Comece aqui'!$C$6)&gt;60,"Parado","OK")))))</f>
        <v/>
      </c>
      <c r="S451" s="17">
        <f>IF($B451="","",SUMIFS('Movimentações'!$I$6:$I$3005,'Movimentações'!$C$6:$C$3005,$B451,'Movimentações'!$B$6:$B$3005,"Venda")-SUMIFS('Movimentações'!$I$6:$I$3005,'Movimentações'!$C$6:$C$3005,$B451,'Movimentações'!$B$6:$B$3005,"Devolução de venda"))</f>
        <v/>
      </c>
      <c r="T451" s="17">
        <f>IF($B451="","",SUMIFS('Movimentações'!$K$6:$K$3005,'Movimentações'!$C$6:$C$3005,$B451))</f>
        <v/>
      </c>
      <c r="U451" s="21">
        <f>IF(OR($B451="",N(S451)&lt;=0),"",IF(SUMIF($S$6:$S$505,"&gt;"&amp;S451)/SUM($S$6:$S$505)&lt;0.8,"A",IF(SUMIF($S$6:$S$505,"&gt;"&amp;S451)/SUM($S$6:$S$505)&lt;0.95,"B","C")))</f>
        <v/>
      </c>
    </row>
    <row r="452">
      <c r="A452" s="14" t="n"/>
      <c r="B452" s="14" t="n"/>
      <c r="C452" s="14" t="n"/>
      <c r="D452" s="15" t="n"/>
      <c r="E452" s="14" t="n"/>
      <c r="F452" s="14" t="n"/>
      <c r="G452" s="15" t="n"/>
      <c r="H452" s="16">
        <f>IF($B452="","",SUMIFS('Movimentações'!$D$6:$D$3005,'Movimentações'!$C$6:$C$3005,$B452,'Movimentações'!$B$6:$B$3005,"Compra"))</f>
        <v/>
      </c>
      <c r="I452" s="16">
        <f>IF($B452="","",SUMIFS('Movimentações'!$D$6:$D$3005,'Movimentações'!$C$6:$C$3005,$B452,'Movimentações'!$B$6:$B$3005,"Venda")-SUMIFS('Movimentações'!$D$6:$D$3005,'Movimentações'!$C$6:$C$3005,$B452,'Movimentações'!$B$6:$B$3005,"Devolução de venda"))</f>
        <v/>
      </c>
      <c r="J452" s="16">
        <f>IF($B452="","",SUMIFS('Movimentações'!$D$6:$D$3005,'Movimentações'!$C$6:$C$3005,$B452,'Movimentações'!$B$6:$B$3005,"Ajuste para mais")-SUMIFS('Movimentações'!$D$6:$D$3005,'Movimentações'!$C$6:$C$3005,$B452,'Movimentações'!$B$6:$B$3005,"Ajuste para menos"))</f>
        <v/>
      </c>
      <c r="K452" s="16">
        <f>IF($B452="","",N(F452)+H452-I452+J452)</f>
        <v/>
      </c>
      <c r="L452" s="17">
        <f>IF($B452="","",IF(N(F452)+H452=0,0,(N(F452)*N(G452)+SUMIFS('Movimentações'!$I$6:$I$3005,'Movimentações'!$C$6:$C$3005,$B452,'Movimentações'!$B$6:$B$3005,"Compra"))/(N(F452)+H452)))</f>
        <v/>
      </c>
      <c r="M452" s="17">
        <f>IF($B452="","",MAX(K452,0)*L452)</f>
        <v/>
      </c>
      <c r="N452" s="17">
        <f>IF(OR($B452="",N(D452)=0),"",D452-L452)</f>
        <v/>
      </c>
      <c r="O452" s="18">
        <f>IF(OR($B452="",N(D452)=0),"",(D452-L452)/D452)</f>
        <v/>
      </c>
      <c r="P452" s="19">
        <f>IF(OR($B452="",N(D452)=0,N(L452)=0),"",D452/L452)</f>
        <v/>
      </c>
      <c r="Q452" s="20">
        <f>IF($B452="","",SUMPRODUCT(MAX(('Movimentações'!$C$6:$C$3005=$B452)*('Movimentações'!$B$6:$B$3005="Venda")*'Movimentações'!$A$6:$A$3005)))</f>
        <v/>
      </c>
      <c r="R452" s="21">
        <f>IF($B452="","",IF(COUNTIF($B$6:$B$505,$B452)&gt;1,"Nome repetido",IF(K452&lt;=0,"Sem estoque",IF(K452&lt;=N(E452),"Repor",IF(TODAY()-MAX(Q452,SUMPRODUCT(MAX(('Movimentações'!$C$6:$C$3005=$B452)*('Movimentações'!$B$6:$B$3005="Compra")*'Movimentações'!$A$6:$A$3005)),'Comece aqui'!$C$6)&gt;60,"Parado","OK")))))</f>
        <v/>
      </c>
      <c r="S452" s="17">
        <f>IF($B452="","",SUMIFS('Movimentações'!$I$6:$I$3005,'Movimentações'!$C$6:$C$3005,$B452,'Movimentações'!$B$6:$B$3005,"Venda")-SUMIFS('Movimentações'!$I$6:$I$3005,'Movimentações'!$C$6:$C$3005,$B452,'Movimentações'!$B$6:$B$3005,"Devolução de venda"))</f>
        <v/>
      </c>
      <c r="T452" s="17">
        <f>IF($B452="","",SUMIFS('Movimentações'!$K$6:$K$3005,'Movimentações'!$C$6:$C$3005,$B452))</f>
        <v/>
      </c>
      <c r="U452" s="21">
        <f>IF(OR($B452="",N(S452)&lt;=0),"",IF(SUMIF($S$6:$S$505,"&gt;"&amp;S452)/SUM($S$6:$S$505)&lt;0.8,"A",IF(SUMIF($S$6:$S$505,"&gt;"&amp;S452)/SUM($S$6:$S$505)&lt;0.95,"B","C")))</f>
        <v/>
      </c>
    </row>
    <row r="453">
      <c r="A453" s="14" t="n"/>
      <c r="B453" s="14" t="n"/>
      <c r="C453" s="14" t="n"/>
      <c r="D453" s="15" t="n"/>
      <c r="E453" s="14" t="n"/>
      <c r="F453" s="14" t="n"/>
      <c r="G453" s="15" t="n"/>
      <c r="H453" s="16">
        <f>IF($B453="","",SUMIFS('Movimentações'!$D$6:$D$3005,'Movimentações'!$C$6:$C$3005,$B453,'Movimentações'!$B$6:$B$3005,"Compra"))</f>
        <v/>
      </c>
      <c r="I453" s="16">
        <f>IF($B453="","",SUMIFS('Movimentações'!$D$6:$D$3005,'Movimentações'!$C$6:$C$3005,$B453,'Movimentações'!$B$6:$B$3005,"Venda")-SUMIFS('Movimentações'!$D$6:$D$3005,'Movimentações'!$C$6:$C$3005,$B453,'Movimentações'!$B$6:$B$3005,"Devolução de venda"))</f>
        <v/>
      </c>
      <c r="J453" s="16">
        <f>IF($B453="","",SUMIFS('Movimentações'!$D$6:$D$3005,'Movimentações'!$C$6:$C$3005,$B453,'Movimentações'!$B$6:$B$3005,"Ajuste para mais")-SUMIFS('Movimentações'!$D$6:$D$3005,'Movimentações'!$C$6:$C$3005,$B453,'Movimentações'!$B$6:$B$3005,"Ajuste para menos"))</f>
        <v/>
      </c>
      <c r="K453" s="16">
        <f>IF($B453="","",N(F453)+H453-I453+J453)</f>
        <v/>
      </c>
      <c r="L453" s="17">
        <f>IF($B453="","",IF(N(F453)+H453=0,0,(N(F453)*N(G453)+SUMIFS('Movimentações'!$I$6:$I$3005,'Movimentações'!$C$6:$C$3005,$B453,'Movimentações'!$B$6:$B$3005,"Compra"))/(N(F453)+H453)))</f>
        <v/>
      </c>
      <c r="M453" s="17">
        <f>IF($B453="","",MAX(K453,0)*L453)</f>
        <v/>
      </c>
      <c r="N453" s="17">
        <f>IF(OR($B453="",N(D453)=0),"",D453-L453)</f>
        <v/>
      </c>
      <c r="O453" s="18">
        <f>IF(OR($B453="",N(D453)=0),"",(D453-L453)/D453)</f>
        <v/>
      </c>
      <c r="P453" s="19">
        <f>IF(OR($B453="",N(D453)=0,N(L453)=0),"",D453/L453)</f>
        <v/>
      </c>
      <c r="Q453" s="20">
        <f>IF($B453="","",SUMPRODUCT(MAX(('Movimentações'!$C$6:$C$3005=$B453)*('Movimentações'!$B$6:$B$3005="Venda")*'Movimentações'!$A$6:$A$3005)))</f>
        <v/>
      </c>
      <c r="R453" s="21">
        <f>IF($B453="","",IF(COUNTIF($B$6:$B$505,$B453)&gt;1,"Nome repetido",IF(K453&lt;=0,"Sem estoque",IF(K453&lt;=N(E453),"Repor",IF(TODAY()-MAX(Q453,SUMPRODUCT(MAX(('Movimentações'!$C$6:$C$3005=$B453)*('Movimentações'!$B$6:$B$3005="Compra")*'Movimentações'!$A$6:$A$3005)),'Comece aqui'!$C$6)&gt;60,"Parado","OK")))))</f>
        <v/>
      </c>
      <c r="S453" s="17">
        <f>IF($B453="","",SUMIFS('Movimentações'!$I$6:$I$3005,'Movimentações'!$C$6:$C$3005,$B453,'Movimentações'!$B$6:$B$3005,"Venda")-SUMIFS('Movimentações'!$I$6:$I$3005,'Movimentações'!$C$6:$C$3005,$B453,'Movimentações'!$B$6:$B$3005,"Devolução de venda"))</f>
        <v/>
      </c>
      <c r="T453" s="17">
        <f>IF($B453="","",SUMIFS('Movimentações'!$K$6:$K$3005,'Movimentações'!$C$6:$C$3005,$B453))</f>
        <v/>
      </c>
      <c r="U453" s="21">
        <f>IF(OR($B453="",N(S453)&lt;=0),"",IF(SUMIF($S$6:$S$505,"&gt;"&amp;S453)/SUM($S$6:$S$505)&lt;0.8,"A",IF(SUMIF($S$6:$S$505,"&gt;"&amp;S453)/SUM($S$6:$S$505)&lt;0.95,"B","C")))</f>
        <v/>
      </c>
    </row>
    <row r="454">
      <c r="A454" s="14" t="n"/>
      <c r="B454" s="14" t="n"/>
      <c r="C454" s="14" t="n"/>
      <c r="D454" s="15" t="n"/>
      <c r="E454" s="14" t="n"/>
      <c r="F454" s="14" t="n"/>
      <c r="G454" s="15" t="n"/>
      <c r="H454" s="16">
        <f>IF($B454="","",SUMIFS('Movimentações'!$D$6:$D$3005,'Movimentações'!$C$6:$C$3005,$B454,'Movimentações'!$B$6:$B$3005,"Compra"))</f>
        <v/>
      </c>
      <c r="I454" s="16">
        <f>IF($B454="","",SUMIFS('Movimentações'!$D$6:$D$3005,'Movimentações'!$C$6:$C$3005,$B454,'Movimentações'!$B$6:$B$3005,"Venda")-SUMIFS('Movimentações'!$D$6:$D$3005,'Movimentações'!$C$6:$C$3005,$B454,'Movimentações'!$B$6:$B$3005,"Devolução de venda"))</f>
        <v/>
      </c>
      <c r="J454" s="16">
        <f>IF($B454="","",SUMIFS('Movimentações'!$D$6:$D$3005,'Movimentações'!$C$6:$C$3005,$B454,'Movimentações'!$B$6:$B$3005,"Ajuste para mais")-SUMIFS('Movimentações'!$D$6:$D$3005,'Movimentações'!$C$6:$C$3005,$B454,'Movimentações'!$B$6:$B$3005,"Ajuste para menos"))</f>
        <v/>
      </c>
      <c r="K454" s="16">
        <f>IF($B454="","",N(F454)+H454-I454+J454)</f>
        <v/>
      </c>
      <c r="L454" s="17">
        <f>IF($B454="","",IF(N(F454)+H454=0,0,(N(F454)*N(G454)+SUMIFS('Movimentações'!$I$6:$I$3005,'Movimentações'!$C$6:$C$3005,$B454,'Movimentações'!$B$6:$B$3005,"Compra"))/(N(F454)+H454)))</f>
        <v/>
      </c>
      <c r="M454" s="17">
        <f>IF($B454="","",MAX(K454,0)*L454)</f>
        <v/>
      </c>
      <c r="N454" s="17">
        <f>IF(OR($B454="",N(D454)=0),"",D454-L454)</f>
        <v/>
      </c>
      <c r="O454" s="18">
        <f>IF(OR($B454="",N(D454)=0),"",(D454-L454)/D454)</f>
        <v/>
      </c>
      <c r="P454" s="19">
        <f>IF(OR($B454="",N(D454)=0,N(L454)=0),"",D454/L454)</f>
        <v/>
      </c>
      <c r="Q454" s="20">
        <f>IF($B454="","",SUMPRODUCT(MAX(('Movimentações'!$C$6:$C$3005=$B454)*('Movimentações'!$B$6:$B$3005="Venda")*'Movimentações'!$A$6:$A$3005)))</f>
        <v/>
      </c>
      <c r="R454" s="21">
        <f>IF($B454="","",IF(COUNTIF($B$6:$B$505,$B454)&gt;1,"Nome repetido",IF(K454&lt;=0,"Sem estoque",IF(K454&lt;=N(E454),"Repor",IF(TODAY()-MAX(Q454,SUMPRODUCT(MAX(('Movimentações'!$C$6:$C$3005=$B454)*('Movimentações'!$B$6:$B$3005="Compra")*'Movimentações'!$A$6:$A$3005)),'Comece aqui'!$C$6)&gt;60,"Parado","OK")))))</f>
        <v/>
      </c>
      <c r="S454" s="17">
        <f>IF($B454="","",SUMIFS('Movimentações'!$I$6:$I$3005,'Movimentações'!$C$6:$C$3005,$B454,'Movimentações'!$B$6:$B$3005,"Venda")-SUMIFS('Movimentações'!$I$6:$I$3005,'Movimentações'!$C$6:$C$3005,$B454,'Movimentações'!$B$6:$B$3005,"Devolução de venda"))</f>
        <v/>
      </c>
      <c r="T454" s="17">
        <f>IF($B454="","",SUMIFS('Movimentações'!$K$6:$K$3005,'Movimentações'!$C$6:$C$3005,$B454))</f>
        <v/>
      </c>
      <c r="U454" s="21">
        <f>IF(OR($B454="",N(S454)&lt;=0),"",IF(SUMIF($S$6:$S$505,"&gt;"&amp;S454)/SUM($S$6:$S$505)&lt;0.8,"A",IF(SUMIF($S$6:$S$505,"&gt;"&amp;S454)/SUM($S$6:$S$505)&lt;0.95,"B","C")))</f>
        <v/>
      </c>
    </row>
    <row r="455">
      <c r="A455" s="14" t="n"/>
      <c r="B455" s="14" t="n"/>
      <c r="C455" s="14" t="n"/>
      <c r="D455" s="15" t="n"/>
      <c r="E455" s="14" t="n"/>
      <c r="F455" s="14" t="n"/>
      <c r="G455" s="15" t="n"/>
      <c r="H455" s="16">
        <f>IF($B455="","",SUMIFS('Movimentações'!$D$6:$D$3005,'Movimentações'!$C$6:$C$3005,$B455,'Movimentações'!$B$6:$B$3005,"Compra"))</f>
        <v/>
      </c>
      <c r="I455" s="16">
        <f>IF($B455="","",SUMIFS('Movimentações'!$D$6:$D$3005,'Movimentações'!$C$6:$C$3005,$B455,'Movimentações'!$B$6:$B$3005,"Venda")-SUMIFS('Movimentações'!$D$6:$D$3005,'Movimentações'!$C$6:$C$3005,$B455,'Movimentações'!$B$6:$B$3005,"Devolução de venda"))</f>
        <v/>
      </c>
      <c r="J455" s="16">
        <f>IF($B455="","",SUMIFS('Movimentações'!$D$6:$D$3005,'Movimentações'!$C$6:$C$3005,$B455,'Movimentações'!$B$6:$B$3005,"Ajuste para mais")-SUMIFS('Movimentações'!$D$6:$D$3005,'Movimentações'!$C$6:$C$3005,$B455,'Movimentações'!$B$6:$B$3005,"Ajuste para menos"))</f>
        <v/>
      </c>
      <c r="K455" s="16">
        <f>IF($B455="","",N(F455)+H455-I455+J455)</f>
        <v/>
      </c>
      <c r="L455" s="17">
        <f>IF($B455="","",IF(N(F455)+H455=0,0,(N(F455)*N(G455)+SUMIFS('Movimentações'!$I$6:$I$3005,'Movimentações'!$C$6:$C$3005,$B455,'Movimentações'!$B$6:$B$3005,"Compra"))/(N(F455)+H455)))</f>
        <v/>
      </c>
      <c r="M455" s="17">
        <f>IF($B455="","",MAX(K455,0)*L455)</f>
        <v/>
      </c>
      <c r="N455" s="17">
        <f>IF(OR($B455="",N(D455)=0),"",D455-L455)</f>
        <v/>
      </c>
      <c r="O455" s="18">
        <f>IF(OR($B455="",N(D455)=0),"",(D455-L455)/D455)</f>
        <v/>
      </c>
      <c r="P455" s="19">
        <f>IF(OR($B455="",N(D455)=0,N(L455)=0),"",D455/L455)</f>
        <v/>
      </c>
      <c r="Q455" s="20">
        <f>IF($B455="","",SUMPRODUCT(MAX(('Movimentações'!$C$6:$C$3005=$B455)*('Movimentações'!$B$6:$B$3005="Venda")*'Movimentações'!$A$6:$A$3005)))</f>
        <v/>
      </c>
      <c r="R455" s="21">
        <f>IF($B455="","",IF(COUNTIF($B$6:$B$505,$B455)&gt;1,"Nome repetido",IF(K455&lt;=0,"Sem estoque",IF(K455&lt;=N(E455),"Repor",IF(TODAY()-MAX(Q455,SUMPRODUCT(MAX(('Movimentações'!$C$6:$C$3005=$B455)*('Movimentações'!$B$6:$B$3005="Compra")*'Movimentações'!$A$6:$A$3005)),'Comece aqui'!$C$6)&gt;60,"Parado","OK")))))</f>
        <v/>
      </c>
      <c r="S455" s="17">
        <f>IF($B455="","",SUMIFS('Movimentações'!$I$6:$I$3005,'Movimentações'!$C$6:$C$3005,$B455,'Movimentações'!$B$6:$B$3005,"Venda")-SUMIFS('Movimentações'!$I$6:$I$3005,'Movimentações'!$C$6:$C$3005,$B455,'Movimentações'!$B$6:$B$3005,"Devolução de venda"))</f>
        <v/>
      </c>
      <c r="T455" s="17">
        <f>IF($B455="","",SUMIFS('Movimentações'!$K$6:$K$3005,'Movimentações'!$C$6:$C$3005,$B455))</f>
        <v/>
      </c>
      <c r="U455" s="21">
        <f>IF(OR($B455="",N(S455)&lt;=0),"",IF(SUMIF($S$6:$S$505,"&gt;"&amp;S455)/SUM($S$6:$S$505)&lt;0.8,"A",IF(SUMIF($S$6:$S$505,"&gt;"&amp;S455)/SUM($S$6:$S$505)&lt;0.95,"B","C")))</f>
        <v/>
      </c>
    </row>
    <row r="456">
      <c r="A456" s="14" t="n"/>
      <c r="B456" s="14" t="n"/>
      <c r="C456" s="14" t="n"/>
      <c r="D456" s="15" t="n"/>
      <c r="E456" s="14" t="n"/>
      <c r="F456" s="14" t="n"/>
      <c r="G456" s="15" t="n"/>
      <c r="H456" s="16">
        <f>IF($B456="","",SUMIFS('Movimentações'!$D$6:$D$3005,'Movimentações'!$C$6:$C$3005,$B456,'Movimentações'!$B$6:$B$3005,"Compra"))</f>
        <v/>
      </c>
      <c r="I456" s="16">
        <f>IF($B456="","",SUMIFS('Movimentações'!$D$6:$D$3005,'Movimentações'!$C$6:$C$3005,$B456,'Movimentações'!$B$6:$B$3005,"Venda")-SUMIFS('Movimentações'!$D$6:$D$3005,'Movimentações'!$C$6:$C$3005,$B456,'Movimentações'!$B$6:$B$3005,"Devolução de venda"))</f>
        <v/>
      </c>
      <c r="J456" s="16">
        <f>IF($B456="","",SUMIFS('Movimentações'!$D$6:$D$3005,'Movimentações'!$C$6:$C$3005,$B456,'Movimentações'!$B$6:$B$3005,"Ajuste para mais")-SUMIFS('Movimentações'!$D$6:$D$3005,'Movimentações'!$C$6:$C$3005,$B456,'Movimentações'!$B$6:$B$3005,"Ajuste para menos"))</f>
        <v/>
      </c>
      <c r="K456" s="16">
        <f>IF($B456="","",N(F456)+H456-I456+J456)</f>
        <v/>
      </c>
      <c r="L456" s="17">
        <f>IF($B456="","",IF(N(F456)+H456=0,0,(N(F456)*N(G456)+SUMIFS('Movimentações'!$I$6:$I$3005,'Movimentações'!$C$6:$C$3005,$B456,'Movimentações'!$B$6:$B$3005,"Compra"))/(N(F456)+H456)))</f>
        <v/>
      </c>
      <c r="M456" s="17">
        <f>IF($B456="","",MAX(K456,0)*L456)</f>
        <v/>
      </c>
      <c r="N456" s="17">
        <f>IF(OR($B456="",N(D456)=0),"",D456-L456)</f>
        <v/>
      </c>
      <c r="O456" s="18">
        <f>IF(OR($B456="",N(D456)=0),"",(D456-L456)/D456)</f>
        <v/>
      </c>
      <c r="P456" s="19">
        <f>IF(OR($B456="",N(D456)=0,N(L456)=0),"",D456/L456)</f>
        <v/>
      </c>
      <c r="Q456" s="20">
        <f>IF($B456="","",SUMPRODUCT(MAX(('Movimentações'!$C$6:$C$3005=$B456)*('Movimentações'!$B$6:$B$3005="Venda")*'Movimentações'!$A$6:$A$3005)))</f>
        <v/>
      </c>
      <c r="R456" s="21">
        <f>IF($B456="","",IF(COUNTIF($B$6:$B$505,$B456)&gt;1,"Nome repetido",IF(K456&lt;=0,"Sem estoque",IF(K456&lt;=N(E456),"Repor",IF(TODAY()-MAX(Q456,SUMPRODUCT(MAX(('Movimentações'!$C$6:$C$3005=$B456)*('Movimentações'!$B$6:$B$3005="Compra")*'Movimentações'!$A$6:$A$3005)),'Comece aqui'!$C$6)&gt;60,"Parado","OK")))))</f>
        <v/>
      </c>
      <c r="S456" s="17">
        <f>IF($B456="","",SUMIFS('Movimentações'!$I$6:$I$3005,'Movimentações'!$C$6:$C$3005,$B456,'Movimentações'!$B$6:$B$3005,"Venda")-SUMIFS('Movimentações'!$I$6:$I$3005,'Movimentações'!$C$6:$C$3005,$B456,'Movimentações'!$B$6:$B$3005,"Devolução de venda"))</f>
        <v/>
      </c>
      <c r="T456" s="17">
        <f>IF($B456="","",SUMIFS('Movimentações'!$K$6:$K$3005,'Movimentações'!$C$6:$C$3005,$B456))</f>
        <v/>
      </c>
      <c r="U456" s="21">
        <f>IF(OR($B456="",N(S456)&lt;=0),"",IF(SUMIF($S$6:$S$505,"&gt;"&amp;S456)/SUM($S$6:$S$505)&lt;0.8,"A",IF(SUMIF($S$6:$S$505,"&gt;"&amp;S456)/SUM($S$6:$S$505)&lt;0.95,"B","C")))</f>
        <v/>
      </c>
    </row>
    <row r="457">
      <c r="A457" s="14" t="n"/>
      <c r="B457" s="14" t="n"/>
      <c r="C457" s="14" t="n"/>
      <c r="D457" s="15" t="n"/>
      <c r="E457" s="14" t="n"/>
      <c r="F457" s="14" t="n"/>
      <c r="G457" s="15" t="n"/>
      <c r="H457" s="16">
        <f>IF($B457="","",SUMIFS('Movimentações'!$D$6:$D$3005,'Movimentações'!$C$6:$C$3005,$B457,'Movimentações'!$B$6:$B$3005,"Compra"))</f>
        <v/>
      </c>
      <c r="I457" s="16">
        <f>IF($B457="","",SUMIFS('Movimentações'!$D$6:$D$3005,'Movimentações'!$C$6:$C$3005,$B457,'Movimentações'!$B$6:$B$3005,"Venda")-SUMIFS('Movimentações'!$D$6:$D$3005,'Movimentações'!$C$6:$C$3005,$B457,'Movimentações'!$B$6:$B$3005,"Devolução de venda"))</f>
        <v/>
      </c>
      <c r="J457" s="16">
        <f>IF($B457="","",SUMIFS('Movimentações'!$D$6:$D$3005,'Movimentações'!$C$6:$C$3005,$B457,'Movimentações'!$B$6:$B$3005,"Ajuste para mais")-SUMIFS('Movimentações'!$D$6:$D$3005,'Movimentações'!$C$6:$C$3005,$B457,'Movimentações'!$B$6:$B$3005,"Ajuste para menos"))</f>
        <v/>
      </c>
      <c r="K457" s="16">
        <f>IF($B457="","",N(F457)+H457-I457+J457)</f>
        <v/>
      </c>
      <c r="L457" s="17">
        <f>IF($B457="","",IF(N(F457)+H457=0,0,(N(F457)*N(G457)+SUMIFS('Movimentações'!$I$6:$I$3005,'Movimentações'!$C$6:$C$3005,$B457,'Movimentações'!$B$6:$B$3005,"Compra"))/(N(F457)+H457)))</f>
        <v/>
      </c>
      <c r="M457" s="17">
        <f>IF($B457="","",MAX(K457,0)*L457)</f>
        <v/>
      </c>
      <c r="N457" s="17">
        <f>IF(OR($B457="",N(D457)=0),"",D457-L457)</f>
        <v/>
      </c>
      <c r="O457" s="18">
        <f>IF(OR($B457="",N(D457)=0),"",(D457-L457)/D457)</f>
        <v/>
      </c>
      <c r="P457" s="19">
        <f>IF(OR($B457="",N(D457)=0,N(L457)=0),"",D457/L457)</f>
        <v/>
      </c>
      <c r="Q457" s="20">
        <f>IF($B457="","",SUMPRODUCT(MAX(('Movimentações'!$C$6:$C$3005=$B457)*('Movimentações'!$B$6:$B$3005="Venda")*'Movimentações'!$A$6:$A$3005)))</f>
        <v/>
      </c>
      <c r="R457" s="21">
        <f>IF($B457="","",IF(COUNTIF($B$6:$B$505,$B457)&gt;1,"Nome repetido",IF(K457&lt;=0,"Sem estoque",IF(K457&lt;=N(E457),"Repor",IF(TODAY()-MAX(Q457,SUMPRODUCT(MAX(('Movimentações'!$C$6:$C$3005=$B457)*('Movimentações'!$B$6:$B$3005="Compra")*'Movimentações'!$A$6:$A$3005)),'Comece aqui'!$C$6)&gt;60,"Parado","OK")))))</f>
        <v/>
      </c>
      <c r="S457" s="17">
        <f>IF($B457="","",SUMIFS('Movimentações'!$I$6:$I$3005,'Movimentações'!$C$6:$C$3005,$B457,'Movimentações'!$B$6:$B$3005,"Venda")-SUMIFS('Movimentações'!$I$6:$I$3005,'Movimentações'!$C$6:$C$3005,$B457,'Movimentações'!$B$6:$B$3005,"Devolução de venda"))</f>
        <v/>
      </c>
      <c r="T457" s="17">
        <f>IF($B457="","",SUMIFS('Movimentações'!$K$6:$K$3005,'Movimentações'!$C$6:$C$3005,$B457))</f>
        <v/>
      </c>
      <c r="U457" s="21">
        <f>IF(OR($B457="",N(S457)&lt;=0),"",IF(SUMIF($S$6:$S$505,"&gt;"&amp;S457)/SUM($S$6:$S$505)&lt;0.8,"A",IF(SUMIF($S$6:$S$505,"&gt;"&amp;S457)/SUM($S$6:$S$505)&lt;0.95,"B","C")))</f>
        <v/>
      </c>
    </row>
    <row r="458">
      <c r="A458" s="14" t="n"/>
      <c r="B458" s="14" t="n"/>
      <c r="C458" s="14" t="n"/>
      <c r="D458" s="15" t="n"/>
      <c r="E458" s="14" t="n"/>
      <c r="F458" s="14" t="n"/>
      <c r="G458" s="15" t="n"/>
      <c r="H458" s="16">
        <f>IF($B458="","",SUMIFS('Movimentações'!$D$6:$D$3005,'Movimentações'!$C$6:$C$3005,$B458,'Movimentações'!$B$6:$B$3005,"Compra"))</f>
        <v/>
      </c>
      <c r="I458" s="16">
        <f>IF($B458="","",SUMIFS('Movimentações'!$D$6:$D$3005,'Movimentações'!$C$6:$C$3005,$B458,'Movimentações'!$B$6:$B$3005,"Venda")-SUMIFS('Movimentações'!$D$6:$D$3005,'Movimentações'!$C$6:$C$3005,$B458,'Movimentações'!$B$6:$B$3005,"Devolução de venda"))</f>
        <v/>
      </c>
      <c r="J458" s="16">
        <f>IF($B458="","",SUMIFS('Movimentações'!$D$6:$D$3005,'Movimentações'!$C$6:$C$3005,$B458,'Movimentações'!$B$6:$B$3005,"Ajuste para mais")-SUMIFS('Movimentações'!$D$6:$D$3005,'Movimentações'!$C$6:$C$3005,$B458,'Movimentações'!$B$6:$B$3005,"Ajuste para menos"))</f>
        <v/>
      </c>
      <c r="K458" s="16">
        <f>IF($B458="","",N(F458)+H458-I458+J458)</f>
        <v/>
      </c>
      <c r="L458" s="17">
        <f>IF($B458="","",IF(N(F458)+H458=0,0,(N(F458)*N(G458)+SUMIFS('Movimentações'!$I$6:$I$3005,'Movimentações'!$C$6:$C$3005,$B458,'Movimentações'!$B$6:$B$3005,"Compra"))/(N(F458)+H458)))</f>
        <v/>
      </c>
      <c r="M458" s="17">
        <f>IF($B458="","",MAX(K458,0)*L458)</f>
        <v/>
      </c>
      <c r="N458" s="17">
        <f>IF(OR($B458="",N(D458)=0),"",D458-L458)</f>
        <v/>
      </c>
      <c r="O458" s="18">
        <f>IF(OR($B458="",N(D458)=0),"",(D458-L458)/D458)</f>
        <v/>
      </c>
      <c r="P458" s="19">
        <f>IF(OR($B458="",N(D458)=0,N(L458)=0),"",D458/L458)</f>
        <v/>
      </c>
      <c r="Q458" s="20">
        <f>IF($B458="","",SUMPRODUCT(MAX(('Movimentações'!$C$6:$C$3005=$B458)*('Movimentações'!$B$6:$B$3005="Venda")*'Movimentações'!$A$6:$A$3005)))</f>
        <v/>
      </c>
      <c r="R458" s="21">
        <f>IF($B458="","",IF(COUNTIF($B$6:$B$505,$B458)&gt;1,"Nome repetido",IF(K458&lt;=0,"Sem estoque",IF(K458&lt;=N(E458),"Repor",IF(TODAY()-MAX(Q458,SUMPRODUCT(MAX(('Movimentações'!$C$6:$C$3005=$B458)*('Movimentações'!$B$6:$B$3005="Compra")*'Movimentações'!$A$6:$A$3005)),'Comece aqui'!$C$6)&gt;60,"Parado","OK")))))</f>
        <v/>
      </c>
      <c r="S458" s="17">
        <f>IF($B458="","",SUMIFS('Movimentações'!$I$6:$I$3005,'Movimentações'!$C$6:$C$3005,$B458,'Movimentações'!$B$6:$B$3005,"Venda")-SUMIFS('Movimentações'!$I$6:$I$3005,'Movimentações'!$C$6:$C$3005,$B458,'Movimentações'!$B$6:$B$3005,"Devolução de venda"))</f>
        <v/>
      </c>
      <c r="T458" s="17">
        <f>IF($B458="","",SUMIFS('Movimentações'!$K$6:$K$3005,'Movimentações'!$C$6:$C$3005,$B458))</f>
        <v/>
      </c>
      <c r="U458" s="21">
        <f>IF(OR($B458="",N(S458)&lt;=0),"",IF(SUMIF($S$6:$S$505,"&gt;"&amp;S458)/SUM($S$6:$S$505)&lt;0.8,"A",IF(SUMIF($S$6:$S$505,"&gt;"&amp;S458)/SUM($S$6:$S$505)&lt;0.95,"B","C")))</f>
        <v/>
      </c>
    </row>
    <row r="459">
      <c r="A459" s="14" t="n"/>
      <c r="B459" s="14" t="n"/>
      <c r="C459" s="14" t="n"/>
      <c r="D459" s="15" t="n"/>
      <c r="E459" s="14" t="n"/>
      <c r="F459" s="14" t="n"/>
      <c r="G459" s="15" t="n"/>
      <c r="H459" s="16">
        <f>IF($B459="","",SUMIFS('Movimentações'!$D$6:$D$3005,'Movimentações'!$C$6:$C$3005,$B459,'Movimentações'!$B$6:$B$3005,"Compra"))</f>
        <v/>
      </c>
      <c r="I459" s="16">
        <f>IF($B459="","",SUMIFS('Movimentações'!$D$6:$D$3005,'Movimentações'!$C$6:$C$3005,$B459,'Movimentações'!$B$6:$B$3005,"Venda")-SUMIFS('Movimentações'!$D$6:$D$3005,'Movimentações'!$C$6:$C$3005,$B459,'Movimentações'!$B$6:$B$3005,"Devolução de venda"))</f>
        <v/>
      </c>
      <c r="J459" s="16">
        <f>IF($B459="","",SUMIFS('Movimentações'!$D$6:$D$3005,'Movimentações'!$C$6:$C$3005,$B459,'Movimentações'!$B$6:$B$3005,"Ajuste para mais")-SUMIFS('Movimentações'!$D$6:$D$3005,'Movimentações'!$C$6:$C$3005,$B459,'Movimentações'!$B$6:$B$3005,"Ajuste para menos"))</f>
        <v/>
      </c>
      <c r="K459" s="16">
        <f>IF($B459="","",N(F459)+H459-I459+J459)</f>
        <v/>
      </c>
      <c r="L459" s="17">
        <f>IF($B459="","",IF(N(F459)+H459=0,0,(N(F459)*N(G459)+SUMIFS('Movimentações'!$I$6:$I$3005,'Movimentações'!$C$6:$C$3005,$B459,'Movimentações'!$B$6:$B$3005,"Compra"))/(N(F459)+H459)))</f>
        <v/>
      </c>
      <c r="M459" s="17">
        <f>IF($B459="","",MAX(K459,0)*L459)</f>
        <v/>
      </c>
      <c r="N459" s="17">
        <f>IF(OR($B459="",N(D459)=0),"",D459-L459)</f>
        <v/>
      </c>
      <c r="O459" s="18">
        <f>IF(OR($B459="",N(D459)=0),"",(D459-L459)/D459)</f>
        <v/>
      </c>
      <c r="P459" s="19">
        <f>IF(OR($B459="",N(D459)=0,N(L459)=0),"",D459/L459)</f>
        <v/>
      </c>
      <c r="Q459" s="20">
        <f>IF($B459="","",SUMPRODUCT(MAX(('Movimentações'!$C$6:$C$3005=$B459)*('Movimentações'!$B$6:$B$3005="Venda")*'Movimentações'!$A$6:$A$3005)))</f>
        <v/>
      </c>
      <c r="R459" s="21">
        <f>IF($B459="","",IF(COUNTIF($B$6:$B$505,$B459)&gt;1,"Nome repetido",IF(K459&lt;=0,"Sem estoque",IF(K459&lt;=N(E459),"Repor",IF(TODAY()-MAX(Q459,SUMPRODUCT(MAX(('Movimentações'!$C$6:$C$3005=$B459)*('Movimentações'!$B$6:$B$3005="Compra")*'Movimentações'!$A$6:$A$3005)),'Comece aqui'!$C$6)&gt;60,"Parado","OK")))))</f>
        <v/>
      </c>
      <c r="S459" s="17">
        <f>IF($B459="","",SUMIFS('Movimentações'!$I$6:$I$3005,'Movimentações'!$C$6:$C$3005,$B459,'Movimentações'!$B$6:$B$3005,"Venda")-SUMIFS('Movimentações'!$I$6:$I$3005,'Movimentações'!$C$6:$C$3005,$B459,'Movimentações'!$B$6:$B$3005,"Devolução de venda"))</f>
        <v/>
      </c>
      <c r="T459" s="17">
        <f>IF($B459="","",SUMIFS('Movimentações'!$K$6:$K$3005,'Movimentações'!$C$6:$C$3005,$B459))</f>
        <v/>
      </c>
      <c r="U459" s="21">
        <f>IF(OR($B459="",N(S459)&lt;=0),"",IF(SUMIF($S$6:$S$505,"&gt;"&amp;S459)/SUM($S$6:$S$505)&lt;0.8,"A",IF(SUMIF($S$6:$S$505,"&gt;"&amp;S459)/SUM($S$6:$S$505)&lt;0.95,"B","C")))</f>
        <v/>
      </c>
    </row>
    <row r="460">
      <c r="A460" s="14" t="n"/>
      <c r="B460" s="14" t="n"/>
      <c r="C460" s="14" t="n"/>
      <c r="D460" s="15" t="n"/>
      <c r="E460" s="14" t="n"/>
      <c r="F460" s="14" t="n"/>
      <c r="G460" s="15" t="n"/>
      <c r="H460" s="16">
        <f>IF($B460="","",SUMIFS('Movimentações'!$D$6:$D$3005,'Movimentações'!$C$6:$C$3005,$B460,'Movimentações'!$B$6:$B$3005,"Compra"))</f>
        <v/>
      </c>
      <c r="I460" s="16">
        <f>IF($B460="","",SUMIFS('Movimentações'!$D$6:$D$3005,'Movimentações'!$C$6:$C$3005,$B460,'Movimentações'!$B$6:$B$3005,"Venda")-SUMIFS('Movimentações'!$D$6:$D$3005,'Movimentações'!$C$6:$C$3005,$B460,'Movimentações'!$B$6:$B$3005,"Devolução de venda"))</f>
        <v/>
      </c>
      <c r="J460" s="16">
        <f>IF($B460="","",SUMIFS('Movimentações'!$D$6:$D$3005,'Movimentações'!$C$6:$C$3005,$B460,'Movimentações'!$B$6:$B$3005,"Ajuste para mais")-SUMIFS('Movimentações'!$D$6:$D$3005,'Movimentações'!$C$6:$C$3005,$B460,'Movimentações'!$B$6:$B$3005,"Ajuste para menos"))</f>
        <v/>
      </c>
      <c r="K460" s="16">
        <f>IF($B460="","",N(F460)+H460-I460+J460)</f>
        <v/>
      </c>
      <c r="L460" s="17">
        <f>IF($B460="","",IF(N(F460)+H460=0,0,(N(F460)*N(G460)+SUMIFS('Movimentações'!$I$6:$I$3005,'Movimentações'!$C$6:$C$3005,$B460,'Movimentações'!$B$6:$B$3005,"Compra"))/(N(F460)+H460)))</f>
        <v/>
      </c>
      <c r="M460" s="17">
        <f>IF($B460="","",MAX(K460,0)*L460)</f>
        <v/>
      </c>
      <c r="N460" s="17">
        <f>IF(OR($B460="",N(D460)=0),"",D460-L460)</f>
        <v/>
      </c>
      <c r="O460" s="18">
        <f>IF(OR($B460="",N(D460)=0),"",(D460-L460)/D460)</f>
        <v/>
      </c>
      <c r="P460" s="19">
        <f>IF(OR($B460="",N(D460)=0,N(L460)=0),"",D460/L460)</f>
        <v/>
      </c>
      <c r="Q460" s="20">
        <f>IF($B460="","",SUMPRODUCT(MAX(('Movimentações'!$C$6:$C$3005=$B460)*('Movimentações'!$B$6:$B$3005="Venda")*'Movimentações'!$A$6:$A$3005)))</f>
        <v/>
      </c>
      <c r="R460" s="21">
        <f>IF($B460="","",IF(COUNTIF($B$6:$B$505,$B460)&gt;1,"Nome repetido",IF(K460&lt;=0,"Sem estoque",IF(K460&lt;=N(E460),"Repor",IF(TODAY()-MAX(Q460,SUMPRODUCT(MAX(('Movimentações'!$C$6:$C$3005=$B460)*('Movimentações'!$B$6:$B$3005="Compra")*'Movimentações'!$A$6:$A$3005)),'Comece aqui'!$C$6)&gt;60,"Parado","OK")))))</f>
        <v/>
      </c>
      <c r="S460" s="17">
        <f>IF($B460="","",SUMIFS('Movimentações'!$I$6:$I$3005,'Movimentações'!$C$6:$C$3005,$B460,'Movimentações'!$B$6:$B$3005,"Venda")-SUMIFS('Movimentações'!$I$6:$I$3005,'Movimentações'!$C$6:$C$3005,$B460,'Movimentações'!$B$6:$B$3005,"Devolução de venda"))</f>
        <v/>
      </c>
      <c r="T460" s="17">
        <f>IF($B460="","",SUMIFS('Movimentações'!$K$6:$K$3005,'Movimentações'!$C$6:$C$3005,$B460))</f>
        <v/>
      </c>
      <c r="U460" s="21">
        <f>IF(OR($B460="",N(S460)&lt;=0),"",IF(SUMIF($S$6:$S$505,"&gt;"&amp;S460)/SUM($S$6:$S$505)&lt;0.8,"A",IF(SUMIF($S$6:$S$505,"&gt;"&amp;S460)/SUM($S$6:$S$505)&lt;0.95,"B","C")))</f>
        <v/>
      </c>
    </row>
    <row r="461">
      <c r="A461" s="14" t="n"/>
      <c r="B461" s="14" t="n"/>
      <c r="C461" s="14" t="n"/>
      <c r="D461" s="15" t="n"/>
      <c r="E461" s="14" t="n"/>
      <c r="F461" s="14" t="n"/>
      <c r="G461" s="15" t="n"/>
      <c r="H461" s="16">
        <f>IF($B461="","",SUMIFS('Movimentações'!$D$6:$D$3005,'Movimentações'!$C$6:$C$3005,$B461,'Movimentações'!$B$6:$B$3005,"Compra"))</f>
        <v/>
      </c>
      <c r="I461" s="16">
        <f>IF($B461="","",SUMIFS('Movimentações'!$D$6:$D$3005,'Movimentações'!$C$6:$C$3005,$B461,'Movimentações'!$B$6:$B$3005,"Venda")-SUMIFS('Movimentações'!$D$6:$D$3005,'Movimentações'!$C$6:$C$3005,$B461,'Movimentações'!$B$6:$B$3005,"Devolução de venda"))</f>
        <v/>
      </c>
      <c r="J461" s="16">
        <f>IF($B461="","",SUMIFS('Movimentações'!$D$6:$D$3005,'Movimentações'!$C$6:$C$3005,$B461,'Movimentações'!$B$6:$B$3005,"Ajuste para mais")-SUMIFS('Movimentações'!$D$6:$D$3005,'Movimentações'!$C$6:$C$3005,$B461,'Movimentações'!$B$6:$B$3005,"Ajuste para menos"))</f>
        <v/>
      </c>
      <c r="K461" s="16">
        <f>IF($B461="","",N(F461)+H461-I461+J461)</f>
        <v/>
      </c>
      <c r="L461" s="17">
        <f>IF($B461="","",IF(N(F461)+H461=0,0,(N(F461)*N(G461)+SUMIFS('Movimentações'!$I$6:$I$3005,'Movimentações'!$C$6:$C$3005,$B461,'Movimentações'!$B$6:$B$3005,"Compra"))/(N(F461)+H461)))</f>
        <v/>
      </c>
      <c r="M461" s="17">
        <f>IF($B461="","",MAX(K461,0)*L461)</f>
        <v/>
      </c>
      <c r="N461" s="17">
        <f>IF(OR($B461="",N(D461)=0),"",D461-L461)</f>
        <v/>
      </c>
      <c r="O461" s="18">
        <f>IF(OR($B461="",N(D461)=0),"",(D461-L461)/D461)</f>
        <v/>
      </c>
      <c r="P461" s="19">
        <f>IF(OR($B461="",N(D461)=0,N(L461)=0),"",D461/L461)</f>
        <v/>
      </c>
      <c r="Q461" s="20">
        <f>IF($B461="","",SUMPRODUCT(MAX(('Movimentações'!$C$6:$C$3005=$B461)*('Movimentações'!$B$6:$B$3005="Venda")*'Movimentações'!$A$6:$A$3005)))</f>
        <v/>
      </c>
      <c r="R461" s="21">
        <f>IF($B461="","",IF(COUNTIF($B$6:$B$505,$B461)&gt;1,"Nome repetido",IF(K461&lt;=0,"Sem estoque",IF(K461&lt;=N(E461),"Repor",IF(TODAY()-MAX(Q461,SUMPRODUCT(MAX(('Movimentações'!$C$6:$C$3005=$B461)*('Movimentações'!$B$6:$B$3005="Compra")*'Movimentações'!$A$6:$A$3005)),'Comece aqui'!$C$6)&gt;60,"Parado","OK")))))</f>
        <v/>
      </c>
      <c r="S461" s="17">
        <f>IF($B461="","",SUMIFS('Movimentações'!$I$6:$I$3005,'Movimentações'!$C$6:$C$3005,$B461,'Movimentações'!$B$6:$B$3005,"Venda")-SUMIFS('Movimentações'!$I$6:$I$3005,'Movimentações'!$C$6:$C$3005,$B461,'Movimentações'!$B$6:$B$3005,"Devolução de venda"))</f>
        <v/>
      </c>
      <c r="T461" s="17">
        <f>IF($B461="","",SUMIFS('Movimentações'!$K$6:$K$3005,'Movimentações'!$C$6:$C$3005,$B461))</f>
        <v/>
      </c>
      <c r="U461" s="21">
        <f>IF(OR($B461="",N(S461)&lt;=0),"",IF(SUMIF($S$6:$S$505,"&gt;"&amp;S461)/SUM($S$6:$S$505)&lt;0.8,"A",IF(SUMIF($S$6:$S$505,"&gt;"&amp;S461)/SUM($S$6:$S$505)&lt;0.95,"B","C")))</f>
        <v/>
      </c>
    </row>
    <row r="462">
      <c r="A462" s="14" t="n"/>
      <c r="B462" s="14" t="n"/>
      <c r="C462" s="14" t="n"/>
      <c r="D462" s="15" t="n"/>
      <c r="E462" s="14" t="n"/>
      <c r="F462" s="14" t="n"/>
      <c r="G462" s="15" t="n"/>
      <c r="H462" s="16">
        <f>IF($B462="","",SUMIFS('Movimentações'!$D$6:$D$3005,'Movimentações'!$C$6:$C$3005,$B462,'Movimentações'!$B$6:$B$3005,"Compra"))</f>
        <v/>
      </c>
      <c r="I462" s="16">
        <f>IF($B462="","",SUMIFS('Movimentações'!$D$6:$D$3005,'Movimentações'!$C$6:$C$3005,$B462,'Movimentações'!$B$6:$B$3005,"Venda")-SUMIFS('Movimentações'!$D$6:$D$3005,'Movimentações'!$C$6:$C$3005,$B462,'Movimentações'!$B$6:$B$3005,"Devolução de venda"))</f>
        <v/>
      </c>
      <c r="J462" s="16">
        <f>IF($B462="","",SUMIFS('Movimentações'!$D$6:$D$3005,'Movimentações'!$C$6:$C$3005,$B462,'Movimentações'!$B$6:$B$3005,"Ajuste para mais")-SUMIFS('Movimentações'!$D$6:$D$3005,'Movimentações'!$C$6:$C$3005,$B462,'Movimentações'!$B$6:$B$3005,"Ajuste para menos"))</f>
        <v/>
      </c>
      <c r="K462" s="16">
        <f>IF($B462="","",N(F462)+H462-I462+J462)</f>
        <v/>
      </c>
      <c r="L462" s="17">
        <f>IF($B462="","",IF(N(F462)+H462=0,0,(N(F462)*N(G462)+SUMIFS('Movimentações'!$I$6:$I$3005,'Movimentações'!$C$6:$C$3005,$B462,'Movimentações'!$B$6:$B$3005,"Compra"))/(N(F462)+H462)))</f>
        <v/>
      </c>
      <c r="M462" s="17">
        <f>IF($B462="","",MAX(K462,0)*L462)</f>
        <v/>
      </c>
      <c r="N462" s="17">
        <f>IF(OR($B462="",N(D462)=0),"",D462-L462)</f>
        <v/>
      </c>
      <c r="O462" s="18">
        <f>IF(OR($B462="",N(D462)=0),"",(D462-L462)/D462)</f>
        <v/>
      </c>
      <c r="P462" s="19">
        <f>IF(OR($B462="",N(D462)=0,N(L462)=0),"",D462/L462)</f>
        <v/>
      </c>
      <c r="Q462" s="20">
        <f>IF($B462="","",SUMPRODUCT(MAX(('Movimentações'!$C$6:$C$3005=$B462)*('Movimentações'!$B$6:$B$3005="Venda")*'Movimentações'!$A$6:$A$3005)))</f>
        <v/>
      </c>
      <c r="R462" s="21">
        <f>IF($B462="","",IF(COUNTIF($B$6:$B$505,$B462)&gt;1,"Nome repetido",IF(K462&lt;=0,"Sem estoque",IF(K462&lt;=N(E462),"Repor",IF(TODAY()-MAX(Q462,SUMPRODUCT(MAX(('Movimentações'!$C$6:$C$3005=$B462)*('Movimentações'!$B$6:$B$3005="Compra")*'Movimentações'!$A$6:$A$3005)),'Comece aqui'!$C$6)&gt;60,"Parado","OK")))))</f>
        <v/>
      </c>
      <c r="S462" s="17">
        <f>IF($B462="","",SUMIFS('Movimentações'!$I$6:$I$3005,'Movimentações'!$C$6:$C$3005,$B462,'Movimentações'!$B$6:$B$3005,"Venda")-SUMIFS('Movimentações'!$I$6:$I$3005,'Movimentações'!$C$6:$C$3005,$B462,'Movimentações'!$B$6:$B$3005,"Devolução de venda"))</f>
        <v/>
      </c>
      <c r="T462" s="17">
        <f>IF($B462="","",SUMIFS('Movimentações'!$K$6:$K$3005,'Movimentações'!$C$6:$C$3005,$B462))</f>
        <v/>
      </c>
      <c r="U462" s="21">
        <f>IF(OR($B462="",N(S462)&lt;=0),"",IF(SUMIF($S$6:$S$505,"&gt;"&amp;S462)/SUM($S$6:$S$505)&lt;0.8,"A",IF(SUMIF($S$6:$S$505,"&gt;"&amp;S462)/SUM($S$6:$S$505)&lt;0.95,"B","C")))</f>
        <v/>
      </c>
    </row>
    <row r="463">
      <c r="A463" s="14" t="n"/>
      <c r="B463" s="14" t="n"/>
      <c r="C463" s="14" t="n"/>
      <c r="D463" s="15" t="n"/>
      <c r="E463" s="14" t="n"/>
      <c r="F463" s="14" t="n"/>
      <c r="G463" s="15" t="n"/>
      <c r="H463" s="16">
        <f>IF($B463="","",SUMIFS('Movimentações'!$D$6:$D$3005,'Movimentações'!$C$6:$C$3005,$B463,'Movimentações'!$B$6:$B$3005,"Compra"))</f>
        <v/>
      </c>
      <c r="I463" s="16">
        <f>IF($B463="","",SUMIFS('Movimentações'!$D$6:$D$3005,'Movimentações'!$C$6:$C$3005,$B463,'Movimentações'!$B$6:$B$3005,"Venda")-SUMIFS('Movimentações'!$D$6:$D$3005,'Movimentações'!$C$6:$C$3005,$B463,'Movimentações'!$B$6:$B$3005,"Devolução de venda"))</f>
        <v/>
      </c>
      <c r="J463" s="16">
        <f>IF($B463="","",SUMIFS('Movimentações'!$D$6:$D$3005,'Movimentações'!$C$6:$C$3005,$B463,'Movimentações'!$B$6:$B$3005,"Ajuste para mais")-SUMIFS('Movimentações'!$D$6:$D$3005,'Movimentações'!$C$6:$C$3005,$B463,'Movimentações'!$B$6:$B$3005,"Ajuste para menos"))</f>
        <v/>
      </c>
      <c r="K463" s="16">
        <f>IF($B463="","",N(F463)+H463-I463+J463)</f>
        <v/>
      </c>
      <c r="L463" s="17">
        <f>IF($B463="","",IF(N(F463)+H463=0,0,(N(F463)*N(G463)+SUMIFS('Movimentações'!$I$6:$I$3005,'Movimentações'!$C$6:$C$3005,$B463,'Movimentações'!$B$6:$B$3005,"Compra"))/(N(F463)+H463)))</f>
        <v/>
      </c>
      <c r="M463" s="17">
        <f>IF($B463="","",MAX(K463,0)*L463)</f>
        <v/>
      </c>
      <c r="N463" s="17">
        <f>IF(OR($B463="",N(D463)=0),"",D463-L463)</f>
        <v/>
      </c>
      <c r="O463" s="18">
        <f>IF(OR($B463="",N(D463)=0),"",(D463-L463)/D463)</f>
        <v/>
      </c>
      <c r="P463" s="19">
        <f>IF(OR($B463="",N(D463)=0,N(L463)=0),"",D463/L463)</f>
        <v/>
      </c>
      <c r="Q463" s="20">
        <f>IF($B463="","",SUMPRODUCT(MAX(('Movimentações'!$C$6:$C$3005=$B463)*('Movimentações'!$B$6:$B$3005="Venda")*'Movimentações'!$A$6:$A$3005)))</f>
        <v/>
      </c>
      <c r="R463" s="21">
        <f>IF($B463="","",IF(COUNTIF($B$6:$B$505,$B463)&gt;1,"Nome repetido",IF(K463&lt;=0,"Sem estoque",IF(K463&lt;=N(E463),"Repor",IF(TODAY()-MAX(Q463,SUMPRODUCT(MAX(('Movimentações'!$C$6:$C$3005=$B463)*('Movimentações'!$B$6:$B$3005="Compra")*'Movimentações'!$A$6:$A$3005)),'Comece aqui'!$C$6)&gt;60,"Parado","OK")))))</f>
        <v/>
      </c>
      <c r="S463" s="17">
        <f>IF($B463="","",SUMIFS('Movimentações'!$I$6:$I$3005,'Movimentações'!$C$6:$C$3005,$B463,'Movimentações'!$B$6:$B$3005,"Venda")-SUMIFS('Movimentações'!$I$6:$I$3005,'Movimentações'!$C$6:$C$3005,$B463,'Movimentações'!$B$6:$B$3005,"Devolução de venda"))</f>
        <v/>
      </c>
      <c r="T463" s="17">
        <f>IF($B463="","",SUMIFS('Movimentações'!$K$6:$K$3005,'Movimentações'!$C$6:$C$3005,$B463))</f>
        <v/>
      </c>
      <c r="U463" s="21">
        <f>IF(OR($B463="",N(S463)&lt;=0),"",IF(SUMIF($S$6:$S$505,"&gt;"&amp;S463)/SUM($S$6:$S$505)&lt;0.8,"A",IF(SUMIF($S$6:$S$505,"&gt;"&amp;S463)/SUM($S$6:$S$505)&lt;0.95,"B","C")))</f>
        <v/>
      </c>
    </row>
    <row r="464">
      <c r="A464" s="14" t="n"/>
      <c r="B464" s="14" t="n"/>
      <c r="C464" s="14" t="n"/>
      <c r="D464" s="15" t="n"/>
      <c r="E464" s="14" t="n"/>
      <c r="F464" s="14" t="n"/>
      <c r="G464" s="15" t="n"/>
      <c r="H464" s="16">
        <f>IF($B464="","",SUMIFS('Movimentações'!$D$6:$D$3005,'Movimentações'!$C$6:$C$3005,$B464,'Movimentações'!$B$6:$B$3005,"Compra"))</f>
        <v/>
      </c>
      <c r="I464" s="16">
        <f>IF($B464="","",SUMIFS('Movimentações'!$D$6:$D$3005,'Movimentações'!$C$6:$C$3005,$B464,'Movimentações'!$B$6:$B$3005,"Venda")-SUMIFS('Movimentações'!$D$6:$D$3005,'Movimentações'!$C$6:$C$3005,$B464,'Movimentações'!$B$6:$B$3005,"Devolução de venda"))</f>
        <v/>
      </c>
      <c r="J464" s="16">
        <f>IF($B464="","",SUMIFS('Movimentações'!$D$6:$D$3005,'Movimentações'!$C$6:$C$3005,$B464,'Movimentações'!$B$6:$B$3005,"Ajuste para mais")-SUMIFS('Movimentações'!$D$6:$D$3005,'Movimentações'!$C$6:$C$3005,$B464,'Movimentações'!$B$6:$B$3005,"Ajuste para menos"))</f>
        <v/>
      </c>
      <c r="K464" s="16">
        <f>IF($B464="","",N(F464)+H464-I464+J464)</f>
        <v/>
      </c>
      <c r="L464" s="17">
        <f>IF($B464="","",IF(N(F464)+H464=0,0,(N(F464)*N(G464)+SUMIFS('Movimentações'!$I$6:$I$3005,'Movimentações'!$C$6:$C$3005,$B464,'Movimentações'!$B$6:$B$3005,"Compra"))/(N(F464)+H464)))</f>
        <v/>
      </c>
      <c r="M464" s="17">
        <f>IF($B464="","",MAX(K464,0)*L464)</f>
        <v/>
      </c>
      <c r="N464" s="17">
        <f>IF(OR($B464="",N(D464)=0),"",D464-L464)</f>
        <v/>
      </c>
      <c r="O464" s="18">
        <f>IF(OR($B464="",N(D464)=0),"",(D464-L464)/D464)</f>
        <v/>
      </c>
      <c r="P464" s="19">
        <f>IF(OR($B464="",N(D464)=0,N(L464)=0),"",D464/L464)</f>
        <v/>
      </c>
      <c r="Q464" s="20">
        <f>IF($B464="","",SUMPRODUCT(MAX(('Movimentações'!$C$6:$C$3005=$B464)*('Movimentações'!$B$6:$B$3005="Venda")*'Movimentações'!$A$6:$A$3005)))</f>
        <v/>
      </c>
      <c r="R464" s="21">
        <f>IF($B464="","",IF(COUNTIF($B$6:$B$505,$B464)&gt;1,"Nome repetido",IF(K464&lt;=0,"Sem estoque",IF(K464&lt;=N(E464),"Repor",IF(TODAY()-MAX(Q464,SUMPRODUCT(MAX(('Movimentações'!$C$6:$C$3005=$B464)*('Movimentações'!$B$6:$B$3005="Compra")*'Movimentações'!$A$6:$A$3005)),'Comece aqui'!$C$6)&gt;60,"Parado","OK")))))</f>
        <v/>
      </c>
      <c r="S464" s="17">
        <f>IF($B464="","",SUMIFS('Movimentações'!$I$6:$I$3005,'Movimentações'!$C$6:$C$3005,$B464,'Movimentações'!$B$6:$B$3005,"Venda")-SUMIFS('Movimentações'!$I$6:$I$3005,'Movimentações'!$C$6:$C$3005,$B464,'Movimentações'!$B$6:$B$3005,"Devolução de venda"))</f>
        <v/>
      </c>
      <c r="T464" s="17">
        <f>IF($B464="","",SUMIFS('Movimentações'!$K$6:$K$3005,'Movimentações'!$C$6:$C$3005,$B464))</f>
        <v/>
      </c>
      <c r="U464" s="21">
        <f>IF(OR($B464="",N(S464)&lt;=0),"",IF(SUMIF($S$6:$S$505,"&gt;"&amp;S464)/SUM($S$6:$S$505)&lt;0.8,"A",IF(SUMIF($S$6:$S$505,"&gt;"&amp;S464)/SUM($S$6:$S$505)&lt;0.95,"B","C")))</f>
        <v/>
      </c>
    </row>
    <row r="465">
      <c r="A465" s="14" t="n"/>
      <c r="B465" s="14" t="n"/>
      <c r="C465" s="14" t="n"/>
      <c r="D465" s="15" t="n"/>
      <c r="E465" s="14" t="n"/>
      <c r="F465" s="14" t="n"/>
      <c r="G465" s="15" t="n"/>
      <c r="H465" s="16">
        <f>IF($B465="","",SUMIFS('Movimentações'!$D$6:$D$3005,'Movimentações'!$C$6:$C$3005,$B465,'Movimentações'!$B$6:$B$3005,"Compra"))</f>
        <v/>
      </c>
      <c r="I465" s="16">
        <f>IF($B465="","",SUMIFS('Movimentações'!$D$6:$D$3005,'Movimentações'!$C$6:$C$3005,$B465,'Movimentações'!$B$6:$B$3005,"Venda")-SUMIFS('Movimentações'!$D$6:$D$3005,'Movimentações'!$C$6:$C$3005,$B465,'Movimentações'!$B$6:$B$3005,"Devolução de venda"))</f>
        <v/>
      </c>
      <c r="J465" s="16">
        <f>IF($B465="","",SUMIFS('Movimentações'!$D$6:$D$3005,'Movimentações'!$C$6:$C$3005,$B465,'Movimentações'!$B$6:$B$3005,"Ajuste para mais")-SUMIFS('Movimentações'!$D$6:$D$3005,'Movimentações'!$C$6:$C$3005,$B465,'Movimentações'!$B$6:$B$3005,"Ajuste para menos"))</f>
        <v/>
      </c>
      <c r="K465" s="16">
        <f>IF($B465="","",N(F465)+H465-I465+J465)</f>
        <v/>
      </c>
      <c r="L465" s="17">
        <f>IF($B465="","",IF(N(F465)+H465=0,0,(N(F465)*N(G465)+SUMIFS('Movimentações'!$I$6:$I$3005,'Movimentações'!$C$6:$C$3005,$B465,'Movimentações'!$B$6:$B$3005,"Compra"))/(N(F465)+H465)))</f>
        <v/>
      </c>
      <c r="M465" s="17">
        <f>IF($B465="","",MAX(K465,0)*L465)</f>
        <v/>
      </c>
      <c r="N465" s="17">
        <f>IF(OR($B465="",N(D465)=0),"",D465-L465)</f>
        <v/>
      </c>
      <c r="O465" s="18">
        <f>IF(OR($B465="",N(D465)=0),"",(D465-L465)/D465)</f>
        <v/>
      </c>
      <c r="P465" s="19">
        <f>IF(OR($B465="",N(D465)=0,N(L465)=0),"",D465/L465)</f>
        <v/>
      </c>
      <c r="Q465" s="20">
        <f>IF($B465="","",SUMPRODUCT(MAX(('Movimentações'!$C$6:$C$3005=$B465)*('Movimentações'!$B$6:$B$3005="Venda")*'Movimentações'!$A$6:$A$3005)))</f>
        <v/>
      </c>
      <c r="R465" s="21">
        <f>IF($B465="","",IF(COUNTIF($B$6:$B$505,$B465)&gt;1,"Nome repetido",IF(K465&lt;=0,"Sem estoque",IF(K465&lt;=N(E465),"Repor",IF(TODAY()-MAX(Q465,SUMPRODUCT(MAX(('Movimentações'!$C$6:$C$3005=$B465)*('Movimentações'!$B$6:$B$3005="Compra")*'Movimentações'!$A$6:$A$3005)),'Comece aqui'!$C$6)&gt;60,"Parado","OK")))))</f>
        <v/>
      </c>
      <c r="S465" s="17">
        <f>IF($B465="","",SUMIFS('Movimentações'!$I$6:$I$3005,'Movimentações'!$C$6:$C$3005,$B465,'Movimentações'!$B$6:$B$3005,"Venda")-SUMIFS('Movimentações'!$I$6:$I$3005,'Movimentações'!$C$6:$C$3005,$B465,'Movimentações'!$B$6:$B$3005,"Devolução de venda"))</f>
        <v/>
      </c>
      <c r="T465" s="17">
        <f>IF($B465="","",SUMIFS('Movimentações'!$K$6:$K$3005,'Movimentações'!$C$6:$C$3005,$B465))</f>
        <v/>
      </c>
      <c r="U465" s="21">
        <f>IF(OR($B465="",N(S465)&lt;=0),"",IF(SUMIF($S$6:$S$505,"&gt;"&amp;S465)/SUM($S$6:$S$505)&lt;0.8,"A",IF(SUMIF($S$6:$S$505,"&gt;"&amp;S465)/SUM($S$6:$S$505)&lt;0.95,"B","C")))</f>
        <v/>
      </c>
    </row>
    <row r="466">
      <c r="A466" s="14" t="n"/>
      <c r="B466" s="14" t="n"/>
      <c r="C466" s="14" t="n"/>
      <c r="D466" s="15" t="n"/>
      <c r="E466" s="14" t="n"/>
      <c r="F466" s="14" t="n"/>
      <c r="G466" s="15" t="n"/>
      <c r="H466" s="16">
        <f>IF($B466="","",SUMIFS('Movimentações'!$D$6:$D$3005,'Movimentações'!$C$6:$C$3005,$B466,'Movimentações'!$B$6:$B$3005,"Compra"))</f>
        <v/>
      </c>
      <c r="I466" s="16">
        <f>IF($B466="","",SUMIFS('Movimentações'!$D$6:$D$3005,'Movimentações'!$C$6:$C$3005,$B466,'Movimentações'!$B$6:$B$3005,"Venda")-SUMIFS('Movimentações'!$D$6:$D$3005,'Movimentações'!$C$6:$C$3005,$B466,'Movimentações'!$B$6:$B$3005,"Devolução de venda"))</f>
        <v/>
      </c>
      <c r="J466" s="16">
        <f>IF($B466="","",SUMIFS('Movimentações'!$D$6:$D$3005,'Movimentações'!$C$6:$C$3005,$B466,'Movimentações'!$B$6:$B$3005,"Ajuste para mais")-SUMIFS('Movimentações'!$D$6:$D$3005,'Movimentações'!$C$6:$C$3005,$B466,'Movimentações'!$B$6:$B$3005,"Ajuste para menos"))</f>
        <v/>
      </c>
      <c r="K466" s="16">
        <f>IF($B466="","",N(F466)+H466-I466+J466)</f>
        <v/>
      </c>
      <c r="L466" s="17">
        <f>IF($B466="","",IF(N(F466)+H466=0,0,(N(F466)*N(G466)+SUMIFS('Movimentações'!$I$6:$I$3005,'Movimentações'!$C$6:$C$3005,$B466,'Movimentações'!$B$6:$B$3005,"Compra"))/(N(F466)+H466)))</f>
        <v/>
      </c>
      <c r="M466" s="17">
        <f>IF($B466="","",MAX(K466,0)*L466)</f>
        <v/>
      </c>
      <c r="N466" s="17">
        <f>IF(OR($B466="",N(D466)=0),"",D466-L466)</f>
        <v/>
      </c>
      <c r="O466" s="18">
        <f>IF(OR($B466="",N(D466)=0),"",(D466-L466)/D466)</f>
        <v/>
      </c>
      <c r="P466" s="19">
        <f>IF(OR($B466="",N(D466)=0,N(L466)=0),"",D466/L466)</f>
        <v/>
      </c>
      <c r="Q466" s="20">
        <f>IF($B466="","",SUMPRODUCT(MAX(('Movimentações'!$C$6:$C$3005=$B466)*('Movimentações'!$B$6:$B$3005="Venda")*'Movimentações'!$A$6:$A$3005)))</f>
        <v/>
      </c>
      <c r="R466" s="21">
        <f>IF($B466="","",IF(COUNTIF($B$6:$B$505,$B466)&gt;1,"Nome repetido",IF(K466&lt;=0,"Sem estoque",IF(K466&lt;=N(E466),"Repor",IF(TODAY()-MAX(Q466,SUMPRODUCT(MAX(('Movimentações'!$C$6:$C$3005=$B466)*('Movimentações'!$B$6:$B$3005="Compra")*'Movimentações'!$A$6:$A$3005)),'Comece aqui'!$C$6)&gt;60,"Parado","OK")))))</f>
        <v/>
      </c>
      <c r="S466" s="17">
        <f>IF($B466="","",SUMIFS('Movimentações'!$I$6:$I$3005,'Movimentações'!$C$6:$C$3005,$B466,'Movimentações'!$B$6:$B$3005,"Venda")-SUMIFS('Movimentações'!$I$6:$I$3005,'Movimentações'!$C$6:$C$3005,$B466,'Movimentações'!$B$6:$B$3005,"Devolução de venda"))</f>
        <v/>
      </c>
      <c r="T466" s="17">
        <f>IF($B466="","",SUMIFS('Movimentações'!$K$6:$K$3005,'Movimentações'!$C$6:$C$3005,$B466))</f>
        <v/>
      </c>
      <c r="U466" s="21">
        <f>IF(OR($B466="",N(S466)&lt;=0),"",IF(SUMIF($S$6:$S$505,"&gt;"&amp;S466)/SUM($S$6:$S$505)&lt;0.8,"A",IF(SUMIF($S$6:$S$505,"&gt;"&amp;S466)/SUM($S$6:$S$505)&lt;0.95,"B","C")))</f>
        <v/>
      </c>
    </row>
    <row r="467">
      <c r="A467" s="14" t="n"/>
      <c r="B467" s="14" t="n"/>
      <c r="C467" s="14" t="n"/>
      <c r="D467" s="15" t="n"/>
      <c r="E467" s="14" t="n"/>
      <c r="F467" s="14" t="n"/>
      <c r="G467" s="15" t="n"/>
      <c r="H467" s="16">
        <f>IF($B467="","",SUMIFS('Movimentações'!$D$6:$D$3005,'Movimentações'!$C$6:$C$3005,$B467,'Movimentações'!$B$6:$B$3005,"Compra"))</f>
        <v/>
      </c>
      <c r="I467" s="16">
        <f>IF($B467="","",SUMIFS('Movimentações'!$D$6:$D$3005,'Movimentações'!$C$6:$C$3005,$B467,'Movimentações'!$B$6:$B$3005,"Venda")-SUMIFS('Movimentações'!$D$6:$D$3005,'Movimentações'!$C$6:$C$3005,$B467,'Movimentações'!$B$6:$B$3005,"Devolução de venda"))</f>
        <v/>
      </c>
      <c r="J467" s="16">
        <f>IF($B467="","",SUMIFS('Movimentações'!$D$6:$D$3005,'Movimentações'!$C$6:$C$3005,$B467,'Movimentações'!$B$6:$B$3005,"Ajuste para mais")-SUMIFS('Movimentações'!$D$6:$D$3005,'Movimentações'!$C$6:$C$3005,$B467,'Movimentações'!$B$6:$B$3005,"Ajuste para menos"))</f>
        <v/>
      </c>
      <c r="K467" s="16">
        <f>IF($B467="","",N(F467)+H467-I467+J467)</f>
        <v/>
      </c>
      <c r="L467" s="17">
        <f>IF($B467="","",IF(N(F467)+H467=0,0,(N(F467)*N(G467)+SUMIFS('Movimentações'!$I$6:$I$3005,'Movimentações'!$C$6:$C$3005,$B467,'Movimentações'!$B$6:$B$3005,"Compra"))/(N(F467)+H467)))</f>
        <v/>
      </c>
      <c r="M467" s="17">
        <f>IF($B467="","",MAX(K467,0)*L467)</f>
        <v/>
      </c>
      <c r="N467" s="17">
        <f>IF(OR($B467="",N(D467)=0),"",D467-L467)</f>
        <v/>
      </c>
      <c r="O467" s="18">
        <f>IF(OR($B467="",N(D467)=0),"",(D467-L467)/D467)</f>
        <v/>
      </c>
      <c r="P467" s="19">
        <f>IF(OR($B467="",N(D467)=0,N(L467)=0),"",D467/L467)</f>
        <v/>
      </c>
      <c r="Q467" s="20">
        <f>IF($B467="","",SUMPRODUCT(MAX(('Movimentações'!$C$6:$C$3005=$B467)*('Movimentações'!$B$6:$B$3005="Venda")*'Movimentações'!$A$6:$A$3005)))</f>
        <v/>
      </c>
      <c r="R467" s="21">
        <f>IF($B467="","",IF(COUNTIF($B$6:$B$505,$B467)&gt;1,"Nome repetido",IF(K467&lt;=0,"Sem estoque",IF(K467&lt;=N(E467),"Repor",IF(TODAY()-MAX(Q467,SUMPRODUCT(MAX(('Movimentações'!$C$6:$C$3005=$B467)*('Movimentações'!$B$6:$B$3005="Compra")*'Movimentações'!$A$6:$A$3005)),'Comece aqui'!$C$6)&gt;60,"Parado","OK")))))</f>
        <v/>
      </c>
      <c r="S467" s="17">
        <f>IF($B467="","",SUMIFS('Movimentações'!$I$6:$I$3005,'Movimentações'!$C$6:$C$3005,$B467,'Movimentações'!$B$6:$B$3005,"Venda")-SUMIFS('Movimentações'!$I$6:$I$3005,'Movimentações'!$C$6:$C$3005,$B467,'Movimentações'!$B$6:$B$3005,"Devolução de venda"))</f>
        <v/>
      </c>
      <c r="T467" s="17">
        <f>IF($B467="","",SUMIFS('Movimentações'!$K$6:$K$3005,'Movimentações'!$C$6:$C$3005,$B467))</f>
        <v/>
      </c>
      <c r="U467" s="21">
        <f>IF(OR($B467="",N(S467)&lt;=0),"",IF(SUMIF($S$6:$S$505,"&gt;"&amp;S467)/SUM($S$6:$S$505)&lt;0.8,"A",IF(SUMIF($S$6:$S$505,"&gt;"&amp;S467)/SUM($S$6:$S$505)&lt;0.95,"B","C")))</f>
        <v/>
      </c>
    </row>
    <row r="468">
      <c r="A468" s="14" t="n"/>
      <c r="B468" s="14" t="n"/>
      <c r="C468" s="14" t="n"/>
      <c r="D468" s="15" t="n"/>
      <c r="E468" s="14" t="n"/>
      <c r="F468" s="14" t="n"/>
      <c r="G468" s="15" t="n"/>
      <c r="H468" s="16">
        <f>IF($B468="","",SUMIFS('Movimentações'!$D$6:$D$3005,'Movimentações'!$C$6:$C$3005,$B468,'Movimentações'!$B$6:$B$3005,"Compra"))</f>
        <v/>
      </c>
      <c r="I468" s="16">
        <f>IF($B468="","",SUMIFS('Movimentações'!$D$6:$D$3005,'Movimentações'!$C$6:$C$3005,$B468,'Movimentações'!$B$6:$B$3005,"Venda")-SUMIFS('Movimentações'!$D$6:$D$3005,'Movimentações'!$C$6:$C$3005,$B468,'Movimentações'!$B$6:$B$3005,"Devolução de venda"))</f>
        <v/>
      </c>
      <c r="J468" s="16">
        <f>IF($B468="","",SUMIFS('Movimentações'!$D$6:$D$3005,'Movimentações'!$C$6:$C$3005,$B468,'Movimentações'!$B$6:$B$3005,"Ajuste para mais")-SUMIFS('Movimentações'!$D$6:$D$3005,'Movimentações'!$C$6:$C$3005,$B468,'Movimentações'!$B$6:$B$3005,"Ajuste para menos"))</f>
        <v/>
      </c>
      <c r="K468" s="16">
        <f>IF($B468="","",N(F468)+H468-I468+J468)</f>
        <v/>
      </c>
      <c r="L468" s="17">
        <f>IF($B468="","",IF(N(F468)+H468=0,0,(N(F468)*N(G468)+SUMIFS('Movimentações'!$I$6:$I$3005,'Movimentações'!$C$6:$C$3005,$B468,'Movimentações'!$B$6:$B$3005,"Compra"))/(N(F468)+H468)))</f>
        <v/>
      </c>
      <c r="M468" s="17">
        <f>IF($B468="","",MAX(K468,0)*L468)</f>
        <v/>
      </c>
      <c r="N468" s="17">
        <f>IF(OR($B468="",N(D468)=0),"",D468-L468)</f>
        <v/>
      </c>
      <c r="O468" s="18">
        <f>IF(OR($B468="",N(D468)=0),"",(D468-L468)/D468)</f>
        <v/>
      </c>
      <c r="P468" s="19">
        <f>IF(OR($B468="",N(D468)=0,N(L468)=0),"",D468/L468)</f>
        <v/>
      </c>
      <c r="Q468" s="20">
        <f>IF($B468="","",SUMPRODUCT(MAX(('Movimentações'!$C$6:$C$3005=$B468)*('Movimentações'!$B$6:$B$3005="Venda")*'Movimentações'!$A$6:$A$3005)))</f>
        <v/>
      </c>
      <c r="R468" s="21">
        <f>IF($B468="","",IF(COUNTIF($B$6:$B$505,$B468)&gt;1,"Nome repetido",IF(K468&lt;=0,"Sem estoque",IF(K468&lt;=N(E468),"Repor",IF(TODAY()-MAX(Q468,SUMPRODUCT(MAX(('Movimentações'!$C$6:$C$3005=$B468)*('Movimentações'!$B$6:$B$3005="Compra")*'Movimentações'!$A$6:$A$3005)),'Comece aqui'!$C$6)&gt;60,"Parado","OK")))))</f>
        <v/>
      </c>
      <c r="S468" s="17">
        <f>IF($B468="","",SUMIFS('Movimentações'!$I$6:$I$3005,'Movimentações'!$C$6:$C$3005,$B468,'Movimentações'!$B$6:$B$3005,"Venda")-SUMIFS('Movimentações'!$I$6:$I$3005,'Movimentações'!$C$6:$C$3005,$B468,'Movimentações'!$B$6:$B$3005,"Devolução de venda"))</f>
        <v/>
      </c>
      <c r="T468" s="17">
        <f>IF($B468="","",SUMIFS('Movimentações'!$K$6:$K$3005,'Movimentações'!$C$6:$C$3005,$B468))</f>
        <v/>
      </c>
      <c r="U468" s="21">
        <f>IF(OR($B468="",N(S468)&lt;=0),"",IF(SUMIF($S$6:$S$505,"&gt;"&amp;S468)/SUM($S$6:$S$505)&lt;0.8,"A",IF(SUMIF($S$6:$S$505,"&gt;"&amp;S468)/SUM($S$6:$S$505)&lt;0.95,"B","C")))</f>
        <v/>
      </c>
    </row>
    <row r="469">
      <c r="A469" s="14" t="n"/>
      <c r="B469" s="14" t="n"/>
      <c r="C469" s="14" t="n"/>
      <c r="D469" s="15" t="n"/>
      <c r="E469" s="14" t="n"/>
      <c r="F469" s="14" t="n"/>
      <c r="G469" s="15" t="n"/>
      <c r="H469" s="16">
        <f>IF($B469="","",SUMIFS('Movimentações'!$D$6:$D$3005,'Movimentações'!$C$6:$C$3005,$B469,'Movimentações'!$B$6:$B$3005,"Compra"))</f>
        <v/>
      </c>
      <c r="I469" s="16">
        <f>IF($B469="","",SUMIFS('Movimentações'!$D$6:$D$3005,'Movimentações'!$C$6:$C$3005,$B469,'Movimentações'!$B$6:$B$3005,"Venda")-SUMIFS('Movimentações'!$D$6:$D$3005,'Movimentações'!$C$6:$C$3005,$B469,'Movimentações'!$B$6:$B$3005,"Devolução de venda"))</f>
        <v/>
      </c>
      <c r="J469" s="16">
        <f>IF($B469="","",SUMIFS('Movimentações'!$D$6:$D$3005,'Movimentações'!$C$6:$C$3005,$B469,'Movimentações'!$B$6:$B$3005,"Ajuste para mais")-SUMIFS('Movimentações'!$D$6:$D$3005,'Movimentações'!$C$6:$C$3005,$B469,'Movimentações'!$B$6:$B$3005,"Ajuste para menos"))</f>
        <v/>
      </c>
      <c r="K469" s="16">
        <f>IF($B469="","",N(F469)+H469-I469+J469)</f>
        <v/>
      </c>
      <c r="L469" s="17">
        <f>IF($B469="","",IF(N(F469)+H469=0,0,(N(F469)*N(G469)+SUMIFS('Movimentações'!$I$6:$I$3005,'Movimentações'!$C$6:$C$3005,$B469,'Movimentações'!$B$6:$B$3005,"Compra"))/(N(F469)+H469)))</f>
        <v/>
      </c>
      <c r="M469" s="17">
        <f>IF($B469="","",MAX(K469,0)*L469)</f>
        <v/>
      </c>
      <c r="N469" s="17">
        <f>IF(OR($B469="",N(D469)=0),"",D469-L469)</f>
        <v/>
      </c>
      <c r="O469" s="18">
        <f>IF(OR($B469="",N(D469)=0),"",(D469-L469)/D469)</f>
        <v/>
      </c>
      <c r="P469" s="19">
        <f>IF(OR($B469="",N(D469)=0,N(L469)=0),"",D469/L469)</f>
        <v/>
      </c>
      <c r="Q469" s="20">
        <f>IF($B469="","",SUMPRODUCT(MAX(('Movimentações'!$C$6:$C$3005=$B469)*('Movimentações'!$B$6:$B$3005="Venda")*'Movimentações'!$A$6:$A$3005)))</f>
        <v/>
      </c>
      <c r="R469" s="21">
        <f>IF($B469="","",IF(COUNTIF($B$6:$B$505,$B469)&gt;1,"Nome repetido",IF(K469&lt;=0,"Sem estoque",IF(K469&lt;=N(E469),"Repor",IF(TODAY()-MAX(Q469,SUMPRODUCT(MAX(('Movimentações'!$C$6:$C$3005=$B469)*('Movimentações'!$B$6:$B$3005="Compra")*'Movimentações'!$A$6:$A$3005)),'Comece aqui'!$C$6)&gt;60,"Parado","OK")))))</f>
        <v/>
      </c>
      <c r="S469" s="17">
        <f>IF($B469="","",SUMIFS('Movimentações'!$I$6:$I$3005,'Movimentações'!$C$6:$C$3005,$B469,'Movimentações'!$B$6:$B$3005,"Venda")-SUMIFS('Movimentações'!$I$6:$I$3005,'Movimentações'!$C$6:$C$3005,$B469,'Movimentações'!$B$6:$B$3005,"Devolução de venda"))</f>
        <v/>
      </c>
      <c r="T469" s="17">
        <f>IF($B469="","",SUMIFS('Movimentações'!$K$6:$K$3005,'Movimentações'!$C$6:$C$3005,$B469))</f>
        <v/>
      </c>
      <c r="U469" s="21">
        <f>IF(OR($B469="",N(S469)&lt;=0),"",IF(SUMIF($S$6:$S$505,"&gt;"&amp;S469)/SUM($S$6:$S$505)&lt;0.8,"A",IF(SUMIF($S$6:$S$505,"&gt;"&amp;S469)/SUM($S$6:$S$505)&lt;0.95,"B","C")))</f>
        <v/>
      </c>
    </row>
    <row r="470">
      <c r="A470" s="14" t="n"/>
      <c r="B470" s="14" t="n"/>
      <c r="C470" s="14" t="n"/>
      <c r="D470" s="15" t="n"/>
      <c r="E470" s="14" t="n"/>
      <c r="F470" s="14" t="n"/>
      <c r="G470" s="15" t="n"/>
      <c r="H470" s="16">
        <f>IF($B470="","",SUMIFS('Movimentações'!$D$6:$D$3005,'Movimentações'!$C$6:$C$3005,$B470,'Movimentações'!$B$6:$B$3005,"Compra"))</f>
        <v/>
      </c>
      <c r="I470" s="16">
        <f>IF($B470="","",SUMIFS('Movimentações'!$D$6:$D$3005,'Movimentações'!$C$6:$C$3005,$B470,'Movimentações'!$B$6:$B$3005,"Venda")-SUMIFS('Movimentações'!$D$6:$D$3005,'Movimentações'!$C$6:$C$3005,$B470,'Movimentações'!$B$6:$B$3005,"Devolução de venda"))</f>
        <v/>
      </c>
      <c r="J470" s="16">
        <f>IF($B470="","",SUMIFS('Movimentações'!$D$6:$D$3005,'Movimentações'!$C$6:$C$3005,$B470,'Movimentações'!$B$6:$B$3005,"Ajuste para mais")-SUMIFS('Movimentações'!$D$6:$D$3005,'Movimentações'!$C$6:$C$3005,$B470,'Movimentações'!$B$6:$B$3005,"Ajuste para menos"))</f>
        <v/>
      </c>
      <c r="K470" s="16">
        <f>IF($B470="","",N(F470)+H470-I470+J470)</f>
        <v/>
      </c>
      <c r="L470" s="17">
        <f>IF($B470="","",IF(N(F470)+H470=0,0,(N(F470)*N(G470)+SUMIFS('Movimentações'!$I$6:$I$3005,'Movimentações'!$C$6:$C$3005,$B470,'Movimentações'!$B$6:$B$3005,"Compra"))/(N(F470)+H470)))</f>
        <v/>
      </c>
      <c r="M470" s="17">
        <f>IF($B470="","",MAX(K470,0)*L470)</f>
        <v/>
      </c>
      <c r="N470" s="17">
        <f>IF(OR($B470="",N(D470)=0),"",D470-L470)</f>
        <v/>
      </c>
      <c r="O470" s="18">
        <f>IF(OR($B470="",N(D470)=0),"",(D470-L470)/D470)</f>
        <v/>
      </c>
      <c r="P470" s="19">
        <f>IF(OR($B470="",N(D470)=0,N(L470)=0),"",D470/L470)</f>
        <v/>
      </c>
      <c r="Q470" s="20">
        <f>IF($B470="","",SUMPRODUCT(MAX(('Movimentações'!$C$6:$C$3005=$B470)*('Movimentações'!$B$6:$B$3005="Venda")*'Movimentações'!$A$6:$A$3005)))</f>
        <v/>
      </c>
      <c r="R470" s="21">
        <f>IF($B470="","",IF(COUNTIF($B$6:$B$505,$B470)&gt;1,"Nome repetido",IF(K470&lt;=0,"Sem estoque",IF(K470&lt;=N(E470),"Repor",IF(TODAY()-MAX(Q470,SUMPRODUCT(MAX(('Movimentações'!$C$6:$C$3005=$B470)*('Movimentações'!$B$6:$B$3005="Compra")*'Movimentações'!$A$6:$A$3005)),'Comece aqui'!$C$6)&gt;60,"Parado","OK")))))</f>
        <v/>
      </c>
      <c r="S470" s="17">
        <f>IF($B470="","",SUMIFS('Movimentações'!$I$6:$I$3005,'Movimentações'!$C$6:$C$3005,$B470,'Movimentações'!$B$6:$B$3005,"Venda")-SUMIFS('Movimentações'!$I$6:$I$3005,'Movimentações'!$C$6:$C$3005,$B470,'Movimentações'!$B$6:$B$3005,"Devolução de venda"))</f>
        <v/>
      </c>
      <c r="T470" s="17">
        <f>IF($B470="","",SUMIFS('Movimentações'!$K$6:$K$3005,'Movimentações'!$C$6:$C$3005,$B470))</f>
        <v/>
      </c>
      <c r="U470" s="21">
        <f>IF(OR($B470="",N(S470)&lt;=0),"",IF(SUMIF($S$6:$S$505,"&gt;"&amp;S470)/SUM($S$6:$S$505)&lt;0.8,"A",IF(SUMIF($S$6:$S$505,"&gt;"&amp;S470)/SUM($S$6:$S$505)&lt;0.95,"B","C")))</f>
        <v/>
      </c>
    </row>
    <row r="471">
      <c r="A471" s="14" t="n"/>
      <c r="B471" s="14" t="n"/>
      <c r="C471" s="14" t="n"/>
      <c r="D471" s="15" t="n"/>
      <c r="E471" s="14" t="n"/>
      <c r="F471" s="14" t="n"/>
      <c r="G471" s="15" t="n"/>
      <c r="H471" s="16">
        <f>IF($B471="","",SUMIFS('Movimentações'!$D$6:$D$3005,'Movimentações'!$C$6:$C$3005,$B471,'Movimentações'!$B$6:$B$3005,"Compra"))</f>
        <v/>
      </c>
      <c r="I471" s="16">
        <f>IF($B471="","",SUMIFS('Movimentações'!$D$6:$D$3005,'Movimentações'!$C$6:$C$3005,$B471,'Movimentações'!$B$6:$B$3005,"Venda")-SUMIFS('Movimentações'!$D$6:$D$3005,'Movimentações'!$C$6:$C$3005,$B471,'Movimentações'!$B$6:$B$3005,"Devolução de venda"))</f>
        <v/>
      </c>
      <c r="J471" s="16">
        <f>IF($B471="","",SUMIFS('Movimentações'!$D$6:$D$3005,'Movimentações'!$C$6:$C$3005,$B471,'Movimentações'!$B$6:$B$3005,"Ajuste para mais")-SUMIFS('Movimentações'!$D$6:$D$3005,'Movimentações'!$C$6:$C$3005,$B471,'Movimentações'!$B$6:$B$3005,"Ajuste para menos"))</f>
        <v/>
      </c>
      <c r="K471" s="16">
        <f>IF($B471="","",N(F471)+H471-I471+J471)</f>
        <v/>
      </c>
      <c r="L471" s="17">
        <f>IF($B471="","",IF(N(F471)+H471=0,0,(N(F471)*N(G471)+SUMIFS('Movimentações'!$I$6:$I$3005,'Movimentações'!$C$6:$C$3005,$B471,'Movimentações'!$B$6:$B$3005,"Compra"))/(N(F471)+H471)))</f>
        <v/>
      </c>
      <c r="M471" s="17">
        <f>IF($B471="","",MAX(K471,0)*L471)</f>
        <v/>
      </c>
      <c r="N471" s="17">
        <f>IF(OR($B471="",N(D471)=0),"",D471-L471)</f>
        <v/>
      </c>
      <c r="O471" s="18">
        <f>IF(OR($B471="",N(D471)=0),"",(D471-L471)/D471)</f>
        <v/>
      </c>
      <c r="P471" s="19">
        <f>IF(OR($B471="",N(D471)=0,N(L471)=0),"",D471/L471)</f>
        <v/>
      </c>
      <c r="Q471" s="20">
        <f>IF($B471="","",SUMPRODUCT(MAX(('Movimentações'!$C$6:$C$3005=$B471)*('Movimentações'!$B$6:$B$3005="Venda")*'Movimentações'!$A$6:$A$3005)))</f>
        <v/>
      </c>
      <c r="R471" s="21">
        <f>IF($B471="","",IF(COUNTIF($B$6:$B$505,$B471)&gt;1,"Nome repetido",IF(K471&lt;=0,"Sem estoque",IF(K471&lt;=N(E471),"Repor",IF(TODAY()-MAX(Q471,SUMPRODUCT(MAX(('Movimentações'!$C$6:$C$3005=$B471)*('Movimentações'!$B$6:$B$3005="Compra")*'Movimentações'!$A$6:$A$3005)),'Comece aqui'!$C$6)&gt;60,"Parado","OK")))))</f>
        <v/>
      </c>
      <c r="S471" s="17">
        <f>IF($B471="","",SUMIFS('Movimentações'!$I$6:$I$3005,'Movimentações'!$C$6:$C$3005,$B471,'Movimentações'!$B$6:$B$3005,"Venda")-SUMIFS('Movimentações'!$I$6:$I$3005,'Movimentações'!$C$6:$C$3005,$B471,'Movimentações'!$B$6:$B$3005,"Devolução de venda"))</f>
        <v/>
      </c>
      <c r="T471" s="17">
        <f>IF($B471="","",SUMIFS('Movimentações'!$K$6:$K$3005,'Movimentações'!$C$6:$C$3005,$B471))</f>
        <v/>
      </c>
      <c r="U471" s="21">
        <f>IF(OR($B471="",N(S471)&lt;=0),"",IF(SUMIF($S$6:$S$505,"&gt;"&amp;S471)/SUM($S$6:$S$505)&lt;0.8,"A",IF(SUMIF($S$6:$S$505,"&gt;"&amp;S471)/SUM($S$6:$S$505)&lt;0.95,"B","C")))</f>
        <v/>
      </c>
    </row>
    <row r="472">
      <c r="A472" s="14" t="n"/>
      <c r="B472" s="14" t="n"/>
      <c r="C472" s="14" t="n"/>
      <c r="D472" s="15" t="n"/>
      <c r="E472" s="14" t="n"/>
      <c r="F472" s="14" t="n"/>
      <c r="G472" s="15" t="n"/>
      <c r="H472" s="16">
        <f>IF($B472="","",SUMIFS('Movimentações'!$D$6:$D$3005,'Movimentações'!$C$6:$C$3005,$B472,'Movimentações'!$B$6:$B$3005,"Compra"))</f>
        <v/>
      </c>
      <c r="I472" s="16">
        <f>IF($B472="","",SUMIFS('Movimentações'!$D$6:$D$3005,'Movimentações'!$C$6:$C$3005,$B472,'Movimentações'!$B$6:$B$3005,"Venda")-SUMIFS('Movimentações'!$D$6:$D$3005,'Movimentações'!$C$6:$C$3005,$B472,'Movimentações'!$B$6:$B$3005,"Devolução de venda"))</f>
        <v/>
      </c>
      <c r="J472" s="16">
        <f>IF($B472="","",SUMIFS('Movimentações'!$D$6:$D$3005,'Movimentações'!$C$6:$C$3005,$B472,'Movimentações'!$B$6:$B$3005,"Ajuste para mais")-SUMIFS('Movimentações'!$D$6:$D$3005,'Movimentações'!$C$6:$C$3005,$B472,'Movimentações'!$B$6:$B$3005,"Ajuste para menos"))</f>
        <v/>
      </c>
      <c r="K472" s="16">
        <f>IF($B472="","",N(F472)+H472-I472+J472)</f>
        <v/>
      </c>
      <c r="L472" s="17">
        <f>IF($B472="","",IF(N(F472)+H472=0,0,(N(F472)*N(G472)+SUMIFS('Movimentações'!$I$6:$I$3005,'Movimentações'!$C$6:$C$3005,$B472,'Movimentações'!$B$6:$B$3005,"Compra"))/(N(F472)+H472)))</f>
        <v/>
      </c>
      <c r="M472" s="17">
        <f>IF($B472="","",MAX(K472,0)*L472)</f>
        <v/>
      </c>
      <c r="N472" s="17">
        <f>IF(OR($B472="",N(D472)=0),"",D472-L472)</f>
        <v/>
      </c>
      <c r="O472" s="18">
        <f>IF(OR($B472="",N(D472)=0),"",(D472-L472)/D472)</f>
        <v/>
      </c>
      <c r="P472" s="19">
        <f>IF(OR($B472="",N(D472)=0,N(L472)=0),"",D472/L472)</f>
        <v/>
      </c>
      <c r="Q472" s="20">
        <f>IF($B472="","",SUMPRODUCT(MAX(('Movimentações'!$C$6:$C$3005=$B472)*('Movimentações'!$B$6:$B$3005="Venda")*'Movimentações'!$A$6:$A$3005)))</f>
        <v/>
      </c>
      <c r="R472" s="21">
        <f>IF($B472="","",IF(COUNTIF($B$6:$B$505,$B472)&gt;1,"Nome repetido",IF(K472&lt;=0,"Sem estoque",IF(K472&lt;=N(E472),"Repor",IF(TODAY()-MAX(Q472,SUMPRODUCT(MAX(('Movimentações'!$C$6:$C$3005=$B472)*('Movimentações'!$B$6:$B$3005="Compra")*'Movimentações'!$A$6:$A$3005)),'Comece aqui'!$C$6)&gt;60,"Parado","OK")))))</f>
        <v/>
      </c>
      <c r="S472" s="17">
        <f>IF($B472="","",SUMIFS('Movimentações'!$I$6:$I$3005,'Movimentações'!$C$6:$C$3005,$B472,'Movimentações'!$B$6:$B$3005,"Venda")-SUMIFS('Movimentações'!$I$6:$I$3005,'Movimentações'!$C$6:$C$3005,$B472,'Movimentações'!$B$6:$B$3005,"Devolução de venda"))</f>
        <v/>
      </c>
      <c r="T472" s="17">
        <f>IF($B472="","",SUMIFS('Movimentações'!$K$6:$K$3005,'Movimentações'!$C$6:$C$3005,$B472))</f>
        <v/>
      </c>
      <c r="U472" s="21">
        <f>IF(OR($B472="",N(S472)&lt;=0),"",IF(SUMIF($S$6:$S$505,"&gt;"&amp;S472)/SUM($S$6:$S$505)&lt;0.8,"A",IF(SUMIF($S$6:$S$505,"&gt;"&amp;S472)/SUM($S$6:$S$505)&lt;0.95,"B","C")))</f>
        <v/>
      </c>
    </row>
    <row r="473">
      <c r="A473" s="14" t="n"/>
      <c r="B473" s="14" t="n"/>
      <c r="C473" s="14" t="n"/>
      <c r="D473" s="15" t="n"/>
      <c r="E473" s="14" t="n"/>
      <c r="F473" s="14" t="n"/>
      <c r="G473" s="15" t="n"/>
      <c r="H473" s="16">
        <f>IF($B473="","",SUMIFS('Movimentações'!$D$6:$D$3005,'Movimentações'!$C$6:$C$3005,$B473,'Movimentações'!$B$6:$B$3005,"Compra"))</f>
        <v/>
      </c>
      <c r="I473" s="16">
        <f>IF($B473="","",SUMIFS('Movimentações'!$D$6:$D$3005,'Movimentações'!$C$6:$C$3005,$B473,'Movimentações'!$B$6:$B$3005,"Venda")-SUMIFS('Movimentações'!$D$6:$D$3005,'Movimentações'!$C$6:$C$3005,$B473,'Movimentações'!$B$6:$B$3005,"Devolução de venda"))</f>
        <v/>
      </c>
      <c r="J473" s="16">
        <f>IF($B473="","",SUMIFS('Movimentações'!$D$6:$D$3005,'Movimentações'!$C$6:$C$3005,$B473,'Movimentações'!$B$6:$B$3005,"Ajuste para mais")-SUMIFS('Movimentações'!$D$6:$D$3005,'Movimentações'!$C$6:$C$3005,$B473,'Movimentações'!$B$6:$B$3005,"Ajuste para menos"))</f>
        <v/>
      </c>
      <c r="K473" s="16">
        <f>IF($B473="","",N(F473)+H473-I473+J473)</f>
        <v/>
      </c>
      <c r="L473" s="17">
        <f>IF($B473="","",IF(N(F473)+H473=0,0,(N(F473)*N(G473)+SUMIFS('Movimentações'!$I$6:$I$3005,'Movimentações'!$C$6:$C$3005,$B473,'Movimentações'!$B$6:$B$3005,"Compra"))/(N(F473)+H473)))</f>
        <v/>
      </c>
      <c r="M473" s="17">
        <f>IF($B473="","",MAX(K473,0)*L473)</f>
        <v/>
      </c>
      <c r="N473" s="17">
        <f>IF(OR($B473="",N(D473)=0),"",D473-L473)</f>
        <v/>
      </c>
      <c r="O473" s="18">
        <f>IF(OR($B473="",N(D473)=0),"",(D473-L473)/D473)</f>
        <v/>
      </c>
      <c r="P473" s="19">
        <f>IF(OR($B473="",N(D473)=0,N(L473)=0),"",D473/L473)</f>
        <v/>
      </c>
      <c r="Q473" s="20">
        <f>IF($B473="","",SUMPRODUCT(MAX(('Movimentações'!$C$6:$C$3005=$B473)*('Movimentações'!$B$6:$B$3005="Venda")*'Movimentações'!$A$6:$A$3005)))</f>
        <v/>
      </c>
      <c r="R473" s="21">
        <f>IF($B473="","",IF(COUNTIF($B$6:$B$505,$B473)&gt;1,"Nome repetido",IF(K473&lt;=0,"Sem estoque",IF(K473&lt;=N(E473),"Repor",IF(TODAY()-MAX(Q473,SUMPRODUCT(MAX(('Movimentações'!$C$6:$C$3005=$B473)*('Movimentações'!$B$6:$B$3005="Compra")*'Movimentações'!$A$6:$A$3005)),'Comece aqui'!$C$6)&gt;60,"Parado","OK")))))</f>
        <v/>
      </c>
      <c r="S473" s="17">
        <f>IF($B473="","",SUMIFS('Movimentações'!$I$6:$I$3005,'Movimentações'!$C$6:$C$3005,$B473,'Movimentações'!$B$6:$B$3005,"Venda")-SUMIFS('Movimentações'!$I$6:$I$3005,'Movimentações'!$C$6:$C$3005,$B473,'Movimentações'!$B$6:$B$3005,"Devolução de venda"))</f>
        <v/>
      </c>
      <c r="T473" s="17">
        <f>IF($B473="","",SUMIFS('Movimentações'!$K$6:$K$3005,'Movimentações'!$C$6:$C$3005,$B473))</f>
        <v/>
      </c>
      <c r="U473" s="21">
        <f>IF(OR($B473="",N(S473)&lt;=0),"",IF(SUMIF($S$6:$S$505,"&gt;"&amp;S473)/SUM($S$6:$S$505)&lt;0.8,"A",IF(SUMIF($S$6:$S$505,"&gt;"&amp;S473)/SUM($S$6:$S$505)&lt;0.95,"B","C")))</f>
        <v/>
      </c>
    </row>
    <row r="474">
      <c r="A474" s="14" t="n"/>
      <c r="B474" s="14" t="n"/>
      <c r="C474" s="14" t="n"/>
      <c r="D474" s="15" t="n"/>
      <c r="E474" s="14" t="n"/>
      <c r="F474" s="14" t="n"/>
      <c r="G474" s="15" t="n"/>
      <c r="H474" s="16">
        <f>IF($B474="","",SUMIFS('Movimentações'!$D$6:$D$3005,'Movimentações'!$C$6:$C$3005,$B474,'Movimentações'!$B$6:$B$3005,"Compra"))</f>
        <v/>
      </c>
      <c r="I474" s="16">
        <f>IF($B474="","",SUMIFS('Movimentações'!$D$6:$D$3005,'Movimentações'!$C$6:$C$3005,$B474,'Movimentações'!$B$6:$B$3005,"Venda")-SUMIFS('Movimentações'!$D$6:$D$3005,'Movimentações'!$C$6:$C$3005,$B474,'Movimentações'!$B$6:$B$3005,"Devolução de venda"))</f>
        <v/>
      </c>
      <c r="J474" s="16">
        <f>IF($B474="","",SUMIFS('Movimentações'!$D$6:$D$3005,'Movimentações'!$C$6:$C$3005,$B474,'Movimentações'!$B$6:$B$3005,"Ajuste para mais")-SUMIFS('Movimentações'!$D$6:$D$3005,'Movimentações'!$C$6:$C$3005,$B474,'Movimentações'!$B$6:$B$3005,"Ajuste para menos"))</f>
        <v/>
      </c>
      <c r="K474" s="16">
        <f>IF($B474="","",N(F474)+H474-I474+J474)</f>
        <v/>
      </c>
      <c r="L474" s="17">
        <f>IF($B474="","",IF(N(F474)+H474=0,0,(N(F474)*N(G474)+SUMIFS('Movimentações'!$I$6:$I$3005,'Movimentações'!$C$6:$C$3005,$B474,'Movimentações'!$B$6:$B$3005,"Compra"))/(N(F474)+H474)))</f>
        <v/>
      </c>
      <c r="M474" s="17">
        <f>IF($B474="","",MAX(K474,0)*L474)</f>
        <v/>
      </c>
      <c r="N474" s="17">
        <f>IF(OR($B474="",N(D474)=0),"",D474-L474)</f>
        <v/>
      </c>
      <c r="O474" s="18">
        <f>IF(OR($B474="",N(D474)=0),"",(D474-L474)/D474)</f>
        <v/>
      </c>
      <c r="P474" s="19">
        <f>IF(OR($B474="",N(D474)=0,N(L474)=0),"",D474/L474)</f>
        <v/>
      </c>
      <c r="Q474" s="20">
        <f>IF($B474="","",SUMPRODUCT(MAX(('Movimentações'!$C$6:$C$3005=$B474)*('Movimentações'!$B$6:$B$3005="Venda")*'Movimentações'!$A$6:$A$3005)))</f>
        <v/>
      </c>
      <c r="R474" s="21">
        <f>IF($B474="","",IF(COUNTIF($B$6:$B$505,$B474)&gt;1,"Nome repetido",IF(K474&lt;=0,"Sem estoque",IF(K474&lt;=N(E474),"Repor",IF(TODAY()-MAX(Q474,SUMPRODUCT(MAX(('Movimentações'!$C$6:$C$3005=$B474)*('Movimentações'!$B$6:$B$3005="Compra")*'Movimentações'!$A$6:$A$3005)),'Comece aqui'!$C$6)&gt;60,"Parado","OK")))))</f>
        <v/>
      </c>
      <c r="S474" s="17">
        <f>IF($B474="","",SUMIFS('Movimentações'!$I$6:$I$3005,'Movimentações'!$C$6:$C$3005,$B474,'Movimentações'!$B$6:$B$3005,"Venda")-SUMIFS('Movimentações'!$I$6:$I$3005,'Movimentações'!$C$6:$C$3005,$B474,'Movimentações'!$B$6:$B$3005,"Devolução de venda"))</f>
        <v/>
      </c>
      <c r="T474" s="17">
        <f>IF($B474="","",SUMIFS('Movimentações'!$K$6:$K$3005,'Movimentações'!$C$6:$C$3005,$B474))</f>
        <v/>
      </c>
      <c r="U474" s="21">
        <f>IF(OR($B474="",N(S474)&lt;=0),"",IF(SUMIF($S$6:$S$505,"&gt;"&amp;S474)/SUM($S$6:$S$505)&lt;0.8,"A",IF(SUMIF($S$6:$S$505,"&gt;"&amp;S474)/SUM($S$6:$S$505)&lt;0.95,"B","C")))</f>
        <v/>
      </c>
    </row>
    <row r="475">
      <c r="A475" s="14" t="n"/>
      <c r="B475" s="14" t="n"/>
      <c r="C475" s="14" t="n"/>
      <c r="D475" s="15" t="n"/>
      <c r="E475" s="14" t="n"/>
      <c r="F475" s="14" t="n"/>
      <c r="G475" s="15" t="n"/>
      <c r="H475" s="16">
        <f>IF($B475="","",SUMIFS('Movimentações'!$D$6:$D$3005,'Movimentações'!$C$6:$C$3005,$B475,'Movimentações'!$B$6:$B$3005,"Compra"))</f>
        <v/>
      </c>
      <c r="I475" s="16">
        <f>IF($B475="","",SUMIFS('Movimentações'!$D$6:$D$3005,'Movimentações'!$C$6:$C$3005,$B475,'Movimentações'!$B$6:$B$3005,"Venda")-SUMIFS('Movimentações'!$D$6:$D$3005,'Movimentações'!$C$6:$C$3005,$B475,'Movimentações'!$B$6:$B$3005,"Devolução de venda"))</f>
        <v/>
      </c>
      <c r="J475" s="16">
        <f>IF($B475="","",SUMIFS('Movimentações'!$D$6:$D$3005,'Movimentações'!$C$6:$C$3005,$B475,'Movimentações'!$B$6:$B$3005,"Ajuste para mais")-SUMIFS('Movimentações'!$D$6:$D$3005,'Movimentações'!$C$6:$C$3005,$B475,'Movimentações'!$B$6:$B$3005,"Ajuste para menos"))</f>
        <v/>
      </c>
      <c r="K475" s="16">
        <f>IF($B475="","",N(F475)+H475-I475+J475)</f>
        <v/>
      </c>
      <c r="L475" s="17">
        <f>IF($B475="","",IF(N(F475)+H475=0,0,(N(F475)*N(G475)+SUMIFS('Movimentações'!$I$6:$I$3005,'Movimentações'!$C$6:$C$3005,$B475,'Movimentações'!$B$6:$B$3005,"Compra"))/(N(F475)+H475)))</f>
        <v/>
      </c>
      <c r="M475" s="17">
        <f>IF($B475="","",MAX(K475,0)*L475)</f>
        <v/>
      </c>
      <c r="N475" s="17">
        <f>IF(OR($B475="",N(D475)=0),"",D475-L475)</f>
        <v/>
      </c>
      <c r="O475" s="18">
        <f>IF(OR($B475="",N(D475)=0),"",(D475-L475)/D475)</f>
        <v/>
      </c>
      <c r="P475" s="19">
        <f>IF(OR($B475="",N(D475)=0,N(L475)=0),"",D475/L475)</f>
        <v/>
      </c>
      <c r="Q475" s="20">
        <f>IF($B475="","",SUMPRODUCT(MAX(('Movimentações'!$C$6:$C$3005=$B475)*('Movimentações'!$B$6:$B$3005="Venda")*'Movimentações'!$A$6:$A$3005)))</f>
        <v/>
      </c>
      <c r="R475" s="21">
        <f>IF($B475="","",IF(COUNTIF($B$6:$B$505,$B475)&gt;1,"Nome repetido",IF(K475&lt;=0,"Sem estoque",IF(K475&lt;=N(E475),"Repor",IF(TODAY()-MAX(Q475,SUMPRODUCT(MAX(('Movimentações'!$C$6:$C$3005=$B475)*('Movimentações'!$B$6:$B$3005="Compra")*'Movimentações'!$A$6:$A$3005)),'Comece aqui'!$C$6)&gt;60,"Parado","OK")))))</f>
        <v/>
      </c>
      <c r="S475" s="17">
        <f>IF($B475="","",SUMIFS('Movimentações'!$I$6:$I$3005,'Movimentações'!$C$6:$C$3005,$B475,'Movimentações'!$B$6:$B$3005,"Venda")-SUMIFS('Movimentações'!$I$6:$I$3005,'Movimentações'!$C$6:$C$3005,$B475,'Movimentações'!$B$6:$B$3005,"Devolução de venda"))</f>
        <v/>
      </c>
      <c r="T475" s="17">
        <f>IF($B475="","",SUMIFS('Movimentações'!$K$6:$K$3005,'Movimentações'!$C$6:$C$3005,$B475))</f>
        <v/>
      </c>
      <c r="U475" s="21">
        <f>IF(OR($B475="",N(S475)&lt;=0),"",IF(SUMIF($S$6:$S$505,"&gt;"&amp;S475)/SUM($S$6:$S$505)&lt;0.8,"A",IF(SUMIF($S$6:$S$505,"&gt;"&amp;S475)/SUM($S$6:$S$505)&lt;0.95,"B","C")))</f>
        <v/>
      </c>
    </row>
    <row r="476">
      <c r="A476" s="14" t="n"/>
      <c r="B476" s="14" t="n"/>
      <c r="C476" s="14" t="n"/>
      <c r="D476" s="15" t="n"/>
      <c r="E476" s="14" t="n"/>
      <c r="F476" s="14" t="n"/>
      <c r="G476" s="15" t="n"/>
      <c r="H476" s="16">
        <f>IF($B476="","",SUMIFS('Movimentações'!$D$6:$D$3005,'Movimentações'!$C$6:$C$3005,$B476,'Movimentações'!$B$6:$B$3005,"Compra"))</f>
        <v/>
      </c>
      <c r="I476" s="16">
        <f>IF($B476="","",SUMIFS('Movimentações'!$D$6:$D$3005,'Movimentações'!$C$6:$C$3005,$B476,'Movimentações'!$B$6:$B$3005,"Venda")-SUMIFS('Movimentações'!$D$6:$D$3005,'Movimentações'!$C$6:$C$3005,$B476,'Movimentações'!$B$6:$B$3005,"Devolução de venda"))</f>
        <v/>
      </c>
      <c r="J476" s="16">
        <f>IF($B476="","",SUMIFS('Movimentações'!$D$6:$D$3005,'Movimentações'!$C$6:$C$3005,$B476,'Movimentações'!$B$6:$B$3005,"Ajuste para mais")-SUMIFS('Movimentações'!$D$6:$D$3005,'Movimentações'!$C$6:$C$3005,$B476,'Movimentações'!$B$6:$B$3005,"Ajuste para menos"))</f>
        <v/>
      </c>
      <c r="K476" s="16">
        <f>IF($B476="","",N(F476)+H476-I476+J476)</f>
        <v/>
      </c>
      <c r="L476" s="17">
        <f>IF($B476="","",IF(N(F476)+H476=0,0,(N(F476)*N(G476)+SUMIFS('Movimentações'!$I$6:$I$3005,'Movimentações'!$C$6:$C$3005,$B476,'Movimentações'!$B$6:$B$3005,"Compra"))/(N(F476)+H476)))</f>
        <v/>
      </c>
      <c r="M476" s="17">
        <f>IF($B476="","",MAX(K476,0)*L476)</f>
        <v/>
      </c>
      <c r="N476" s="17">
        <f>IF(OR($B476="",N(D476)=0),"",D476-L476)</f>
        <v/>
      </c>
      <c r="O476" s="18">
        <f>IF(OR($B476="",N(D476)=0),"",(D476-L476)/D476)</f>
        <v/>
      </c>
      <c r="P476" s="19">
        <f>IF(OR($B476="",N(D476)=0,N(L476)=0),"",D476/L476)</f>
        <v/>
      </c>
      <c r="Q476" s="20">
        <f>IF($B476="","",SUMPRODUCT(MAX(('Movimentações'!$C$6:$C$3005=$B476)*('Movimentações'!$B$6:$B$3005="Venda")*'Movimentações'!$A$6:$A$3005)))</f>
        <v/>
      </c>
      <c r="R476" s="21">
        <f>IF($B476="","",IF(COUNTIF($B$6:$B$505,$B476)&gt;1,"Nome repetido",IF(K476&lt;=0,"Sem estoque",IF(K476&lt;=N(E476),"Repor",IF(TODAY()-MAX(Q476,SUMPRODUCT(MAX(('Movimentações'!$C$6:$C$3005=$B476)*('Movimentações'!$B$6:$B$3005="Compra")*'Movimentações'!$A$6:$A$3005)),'Comece aqui'!$C$6)&gt;60,"Parado","OK")))))</f>
        <v/>
      </c>
      <c r="S476" s="17">
        <f>IF($B476="","",SUMIFS('Movimentações'!$I$6:$I$3005,'Movimentações'!$C$6:$C$3005,$B476,'Movimentações'!$B$6:$B$3005,"Venda")-SUMIFS('Movimentações'!$I$6:$I$3005,'Movimentações'!$C$6:$C$3005,$B476,'Movimentações'!$B$6:$B$3005,"Devolução de venda"))</f>
        <v/>
      </c>
      <c r="T476" s="17">
        <f>IF($B476="","",SUMIFS('Movimentações'!$K$6:$K$3005,'Movimentações'!$C$6:$C$3005,$B476))</f>
        <v/>
      </c>
      <c r="U476" s="21">
        <f>IF(OR($B476="",N(S476)&lt;=0),"",IF(SUMIF($S$6:$S$505,"&gt;"&amp;S476)/SUM($S$6:$S$505)&lt;0.8,"A",IF(SUMIF($S$6:$S$505,"&gt;"&amp;S476)/SUM($S$6:$S$505)&lt;0.95,"B","C")))</f>
        <v/>
      </c>
    </row>
    <row r="477">
      <c r="A477" s="14" t="n"/>
      <c r="B477" s="14" t="n"/>
      <c r="C477" s="14" t="n"/>
      <c r="D477" s="15" t="n"/>
      <c r="E477" s="14" t="n"/>
      <c r="F477" s="14" t="n"/>
      <c r="G477" s="15" t="n"/>
      <c r="H477" s="16">
        <f>IF($B477="","",SUMIFS('Movimentações'!$D$6:$D$3005,'Movimentações'!$C$6:$C$3005,$B477,'Movimentações'!$B$6:$B$3005,"Compra"))</f>
        <v/>
      </c>
      <c r="I477" s="16">
        <f>IF($B477="","",SUMIFS('Movimentações'!$D$6:$D$3005,'Movimentações'!$C$6:$C$3005,$B477,'Movimentações'!$B$6:$B$3005,"Venda")-SUMIFS('Movimentações'!$D$6:$D$3005,'Movimentações'!$C$6:$C$3005,$B477,'Movimentações'!$B$6:$B$3005,"Devolução de venda"))</f>
        <v/>
      </c>
      <c r="J477" s="16">
        <f>IF($B477="","",SUMIFS('Movimentações'!$D$6:$D$3005,'Movimentações'!$C$6:$C$3005,$B477,'Movimentações'!$B$6:$B$3005,"Ajuste para mais")-SUMIFS('Movimentações'!$D$6:$D$3005,'Movimentações'!$C$6:$C$3005,$B477,'Movimentações'!$B$6:$B$3005,"Ajuste para menos"))</f>
        <v/>
      </c>
      <c r="K477" s="16">
        <f>IF($B477="","",N(F477)+H477-I477+J477)</f>
        <v/>
      </c>
      <c r="L477" s="17">
        <f>IF($B477="","",IF(N(F477)+H477=0,0,(N(F477)*N(G477)+SUMIFS('Movimentações'!$I$6:$I$3005,'Movimentações'!$C$6:$C$3005,$B477,'Movimentações'!$B$6:$B$3005,"Compra"))/(N(F477)+H477)))</f>
        <v/>
      </c>
      <c r="M477" s="17">
        <f>IF($B477="","",MAX(K477,0)*L477)</f>
        <v/>
      </c>
      <c r="N477" s="17">
        <f>IF(OR($B477="",N(D477)=0),"",D477-L477)</f>
        <v/>
      </c>
      <c r="O477" s="18">
        <f>IF(OR($B477="",N(D477)=0),"",(D477-L477)/D477)</f>
        <v/>
      </c>
      <c r="P477" s="19">
        <f>IF(OR($B477="",N(D477)=0,N(L477)=0),"",D477/L477)</f>
        <v/>
      </c>
      <c r="Q477" s="20">
        <f>IF($B477="","",SUMPRODUCT(MAX(('Movimentações'!$C$6:$C$3005=$B477)*('Movimentações'!$B$6:$B$3005="Venda")*'Movimentações'!$A$6:$A$3005)))</f>
        <v/>
      </c>
      <c r="R477" s="21">
        <f>IF($B477="","",IF(COUNTIF($B$6:$B$505,$B477)&gt;1,"Nome repetido",IF(K477&lt;=0,"Sem estoque",IF(K477&lt;=N(E477),"Repor",IF(TODAY()-MAX(Q477,SUMPRODUCT(MAX(('Movimentações'!$C$6:$C$3005=$B477)*('Movimentações'!$B$6:$B$3005="Compra")*'Movimentações'!$A$6:$A$3005)),'Comece aqui'!$C$6)&gt;60,"Parado","OK")))))</f>
        <v/>
      </c>
      <c r="S477" s="17">
        <f>IF($B477="","",SUMIFS('Movimentações'!$I$6:$I$3005,'Movimentações'!$C$6:$C$3005,$B477,'Movimentações'!$B$6:$B$3005,"Venda")-SUMIFS('Movimentações'!$I$6:$I$3005,'Movimentações'!$C$6:$C$3005,$B477,'Movimentações'!$B$6:$B$3005,"Devolução de venda"))</f>
        <v/>
      </c>
      <c r="T477" s="17">
        <f>IF($B477="","",SUMIFS('Movimentações'!$K$6:$K$3005,'Movimentações'!$C$6:$C$3005,$B477))</f>
        <v/>
      </c>
      <c r="U477" s="21">
        <f>IF(OR($B477="",N(S477)&lt;=0),"",IF(SUMIF($S$6:$S$505,"&gt;"&amp;S477)/SUM($S$6:$S$505)&lt;0.8,"A",IF(SUMIF($S$6:$S$505,"&gt;"&amp;S477)/SUM($S$6:$S$505)&lt;0.95,"B","C")))</f>
        <v/>
      </c>
    </row>
    <row r="478">
      <c r="A478" s="14" t="n"/>
      <c r="B478" s="14" t="n"/>
      <c r="C478" s="14" t="n"/>
      <c r="D478" s="15" t="n"/>
      <c r="E478" s="14" t="n"/>
      <c r="F478" s="14" t="n"/>
      <c r="G478" s="15" t="n"/>
      <c r="H478" s="16">
        <f>IF($B478="","",SUMIFS('Movimentações'!$D$6:$D$3005,'Movimentações'!$C$6:$C$3005,$B478,'Movimentações'!$B$6:$B$3005,"Compra"))</f>
        <v/>
      </c>
      <c r="I478" s="16">
        <f>IF($B478="","",SUMIFS('Movimentações'!$D$6:$D$3005,'Movimentações'!$C$6:$C$3005,$B478,'Movimentações'!$B$6:$B$3005,"Venda")-SUMIFS('Movimentações'!$D$6:$D$3005,'Movimentações'!$C$6:$C$3005,$B478,'Movimentações'!$B$6:$B$3005,"Devolução de venda"))</f>
        <v/>
      </c>
      <c r="J478" s="16">
        <f>IF($B478="","",SUMIFS('Movimentações'!$D$6:$D$3005,'Movimentações'!$C$6:$C$3005,$B478,'Movimentações'!$B$6:$B$3005,"Ajuste para mais")-SUMIFS('Movimentações'!$D$6:$D$3005,'Movimentações'!$C$6:$C$3005,$B478,'Movimentações'!$B$6:$B$3005,"Ajuste para menos"))</f>
        <v/>
      </c>
      <c r="K478" s="16">
        <f>IF($B478="","",N(F478)+H478-I478+J478)</f>
        <v/>
      </c>
      <c r="L478" s="17">
        <f>IF($B478="","",IF(N(F478)+H478=0,0,(N(F478)*N(G478)+SUMIFS('Movimentações'!$I$6:$I$3005,'Movimentações'!$C$6:$C$3005,$B478,'Movimentações'!$B$6:$B$3005,"Compra"))/(N(F478)+H478)))</f>
        <v/>
      </c>
      <c r="M478" s="17">
        <f>IF($B478="","",MAX(K478,0)*L478)</f>
        <v/>
      </c>
      <c r="N478" s="17">
        <f>IF(OR($B478="",N(D478)=0),"",D478-L478)</f>
        <v/>
      </c>
      <c r="O478" s="18">
        <f>IF(OR($B478="",N(D478)=0),"",(D478-L478)/D478)</f>
        <v/>
      </c>
      <c r="P478" s="19">
        <f>IF(OR($B478="",N(D478)=0,N(L478)=0),"",D478/L478)</f>
        <v/>
      </c>
      <c r="Q478" s="20">
        <f>IF($B478="","",SUMPRODUCT(MAX(('Movimentações'!$C$6:$C$3005=$B478)*('Movimentações'!$B$6:$B$3005="Venda")*'Movimentações'!$A$6:$A$3005)))</f>
        <v/>
      </c>
      <c r="R478" s="21">
        <f>IF($B478="","",IF(COUNTIF($B$6:$B$505,$B478)&gt;1,"Nome repetido",IF(K478&lt;=0,"Sem estoque",IF(K478&lt;=N(E478),"Repor",IF(TODAY()-MAX(Q478,SUMPRODUCT(MAX(('Movimentações'!$C$6:$C$3005=$B478)*('Movimentações'!$B$6:$B$3005="Compra")*'Movimentações'!$A$6:$A$3005)),'Comece aqui'!$C$6)&gt;60,"Parado","OK")))))</f>
        <v/>
      </c>
      <c r="S478" s="17">
        <f>IF($B478="","",SUMIFS('Movimentações'!$I$6:$I$3005,'Movimentações'!$C$6:$C$3005,$B478,'Movimentações'!$B$6:$B$3005,"Venda")-SUMIFS('Movimentações'!$I$6:$I$3005,'Movimentações'!$C$6:$C$3005,$B478,'Movimentações'!$B$6:$B$3005,"Devolução de venda"))</f>
        <v/>
      </c>
      <c r="T478" s="17">
        <f>IF($B478="","",SUMIFS('Movimentações'!$K$6:$K$3005,'Movimentações'!$C$6:$C$3005,$B478))</f>
        <v/>
      </c>
      <c r="U478" s="21">
        <f>IF(OR($B478="",N(S478)&lt;=0),"",IF(SUMIF($S$6:$S$505,"&gt;"&amp;S478)/SUM($S$6:$S$505)&lt;0.8,"A",IF(SUMIF($S$6:$S$505,"&gt;"&amp;S478)/SUM($S$6:$S$505)&lt;0.95,"B","C")))</f>
        <v/>
      </c>
    </row>
    <row r="479">
      <c r="A479" s="14" t="n"/>
      <c r="B479" s="14" t="n"/>
      <c r="C479" s="14" t="n"/>
      <c r="D479" s="15" t="n"/>
      <c r="E479" s="14" t="n"/>
      <c r="F479" s="14" t="n"/>
      <c r="G479" s="15" t="n"/>
      <c r="H479" s="16">
        <f>IF($B479="","",SUMIFS('Movimentações'!$D$6:$D$3005,'Movimentações'!$C$6:$C$3005,$B479,'Movimentações'!$B$6:$B$3005,"Compra"))</f>
        <v/>
      </c>
      <c r="I479" s="16">
        <f>IF($B479="","",SUMIFS('Movimentações'!$D$6:$D$3005,'Movimentações'!$C$6:$C$3005,$B479,'Movimentações'!$B$6:$B$3005,"Venda")-SUMIFS('Movimentações'!$D$6:$D$3005,'Movimentações'!$C$6:$C$3005,$B479,'Movimentações'!$B$6:$B$3005,"Devolução de venda"))</f>
        <v/>
      </c>
      <c r="J479" s="16">
        <f>IF($B479="","",SUMIFS('Movimentações'!$D$6:$D$3005,'Movimentações'!$C$6:$C$3005,$B479,'Movimentações'!$B$6:$B$3005,"Ajuste para mais")-SUMIFS('Movimentações'!$D$6:$D$3005,'Movimentações'!$C$6:$C$3005,$B479,'Movimentações'!$B$6:$B$3005,"Ajuste para menos"))</f>
        <v/>
      </c>
      <c r="K479" s="16">
        <f>IF($B479="","",N(F479)+H479-I479+J479)</f>
        <v/>
      </c>
      <c r="L479" s="17">
        <f>IF($B479="","",IF(N(F479)+H479=0,0,(N(F479)*N(G479)+SUMIFS('Movimentações'!$I$6:$I$3005,'Movimentações'!$C$6:$C$3005,$B479,'Movimentações'!$B$6:$B$3005,"Compra"))/(N(F479)+H479)))</f>
        <v/>
      </c>
      <c r="M479" s="17">
        <f>IF($B479="","",MAX(K479,0)*L479)</f>
        <v/>
      </c>
      <c r="N479" s="17">
        <f>IF(OR($B479="",N(D479)=0),"",D479-L479)</f>
        <v/>
      </c>
      <c r="O479" s="18">
        <f>IF(OR($B479="",N(D479)=0),"",(D479-L479)/D479)</f>
        <v/>
      </c>
      <c r="P479" s="19">
        <f>IF(OR($B479="",N(D479)=0,N(L479)=0),"",D479/L479)</f>
        <v/>
      </c>
      <c r="Q479" s="20">
        <f>IF($B479="","",SUMPRODUCT(MAX(('Movimentações'!$C$6:$C$3005=$B479)*('Movimentações'!$B$6:$B$3005="Venda")*'Movimentações'!$A$6:$A$3005)))</f>
        <v/>
      </c>
      <c r="R479" s="21">
        <f>IF($B479="","",IF(COUNTIF($B$6:$B$505,$B479)&gt;1,"Nome repetido",IF(K479&lt;=0,"Sem estoque",IF(K479&lt;=N(E479),"Repor",IF(TODAY()-MAX(Q479,SUMPRODUCT(MAX(('Movimentações'!$C$6:$C$3005=$B479)*('Movimentações'!$B$6:$B$3005="Compra")*'Movimentações'!$A$6:$A$3005)),'Comece aqui'!$C$6)&gt;60,"Parado","OK")))))</f>
        <v/>
      </c>
      <c r="S479" s="17">
        <f>IF($B479="","",SUMIFS('Movimentações'!$I$6:$I$3005,'Movimentações'!$C$6:$C$3005,$B479,'Movimentações'!$B$6:$B$3005,"Venda")-SUMIFS('Movimentações'!$I$6:$I$3005,'Movimentações'!$C$6:$C$3005,$B479,'Movimentações'!$B$6:$B$3005,"Devolução de venda"))</f>
        <v/>
      </c>
      <c r="T479" s="17">
        <f>IF($B479="","",SUMIFS('Movimentações'!$K$6:$K$3005,'Movimentações'!$C$6:$C$3005,$B479))</f>
        <v/>
      </c>
      <c r="U479" s="21">
        <f>IF(OR($B479="",N(S479)&lt;=0),"",IF(SUMIF($S$6:$S$505,"&gt;"&amp;S479)/SUM($S$6:$S$505)&lt;0.8,"A",IF(SUMIF($S$6:$S$505,"&gt;"&amp;S479)/SUM($S$6:$S$505)&lt;0.95,"B","C")))</f>
        <v/>
      </c>
    </row>
    <row r="480">
      <c r="A480" s="14" t="n"/>
      <c r="B480" s="14" t="n"/>
      <c r="C480" s="14" t="n"/>
      <c r="D480" s="15" t="n"/>
      <c r="E480" s="14" t="n"/>
      <c r="F480" s="14" t="n"/>
      <c r="G480" s="15" t="n"/>
      <c r="H480" s="16">
        <f>IF($B480="","",SUMIFS('Movimentações'!$D$6:$D$3005,'Movimentações'!$C$6:$C$3005,$B480,'Movimentações'!$B$6:$B$3005,"Compra"))</f>
        <v/>
      </c>
      <c r="I480" s="16">
        <f>IF($B480="","",SUMIFS('Movimentações'!$D$6:$D$3005,'Movimentações'!$C$6:$C$3005,$B480,'Movimentações'!$B$6:$B$3005,"Venda")-SUMIFS('Movimentações'!$D$6:$D$3005,'Movimentações'!$C$6:$C$3005,$B480,'Movimentações'!$B$6:$B$3005,"Devolução de venda"))</f>
        <v/>
      </c>
      <c r="J480" s="16">
        <f>IF($B480="","",SUMIFS('Movimentações'!$D$6:$D$3005,'Movimentações'!$C$6:$C$3005,$B480,'Movimentações'!$B$6:$B$3005,"Ajuste para mais")-SUMIFS('Movimentações'!$D$6:$D$3005,'Movimentações'!$C$6:$C$3005,$B480,'Movimentações'!$B$6:$B$3005,"Ajuste para menos"))</f>
        <v/>
      </c>
      <c r="K480" s="16">
        <f>IF($B480="","",N(F480)+H480-I480+J480)</f>
        <v/>
      </c>
      <c r="L480" s="17">
        <f>IF($B480="","",IF(N(F480)+H480=0,0,(N(F480)*N(G480)+SUMIFS('Movimentações'!$I$6:$I$3005,'Movimentações'!$C$6:$C$3005,$B480,'Movimentações'!$B$6:$B$3005,"Compra"))/(N(F480)+H480)))</f>
        <v/>
      </c>
      <c r="M480" s="17">
        <f>IF($B480="","",MAX(K480,0)*L480)</f>
        <v/>
      </c>
      <c r="N480" s="17">
        <f>IF(OR($B480="",N(D480)=0),"",D480-L480)</f>
        <v/>
      </c>
      <c r="O480" s="18">
        <f>IF(OR($B480="",N(D480)=0),"",(D480-L480)/D480)</f>
        <v/>
      </c>
      <c r="P480" s="19">
        <f>IF(OR($B480="",N(D480)=0,N(L480)=0),"",D480/L480)</f>
        <v/>
      </c>
      <c r="Q480" s="20">
        <f>IF($B480="","",SUMPRODUCT(MAX(('Movimentações'!$C$6:$C$3005=$B480)*('Movimentações'!$B$6:$B$3005="Venda")*'Movimentações'!$A$6:$A$3005)))</f>
        <v/>
      </c>
      <c r="R480" s="21">
        <f>IF($B480="","",IF(COUNTIF($B$6:$B$505,$B480)&gt;1,"Nome repetido",IF(K480&lt;=0,"Sem estoque",IF(K480&lt;=N(E480),"Repor",IF(TODAY()-MAX(Q480,SUMPRODUCT(MAX(('Movimentações'!$C$6:$C$3005=$B480)*('Movimentações'!$B$6:$B$3005="Compra")*'Movimentações'!$A$6:$A$3005)),'Comece aqui'!$C$6)&gt;60,"Parado","OK")))))</f>
        <v/>
      </c>
      <c r="S480" s="17">
        <f>IF($B480="","",SUMIFS('Movimentações'!$I$6:$I$3005,'Movimentações'!$C$6:$C$3005,$B480,'Movimentações'!$B$6:$B$3005,"Venda")-SUMIFS('Movimentações'!$I$6:$I$3005,'Movimentações'!$C$6:$C$3005,$B480,'Movimentações'!$B$6:$B$3005,"Devolução de venda"))</f>
        <v/>
      </c>
      <c r="T480" s="17">
        <f>IF($B480="","",SUMIFS('Movimentações'!$K$6:$K$3005,'Movimentações'!$C$6:$C$3005,$B480))</f>
        <v/>
      </c>
      <c r="U480" s="21">
        <f>IF(OR($B480="",N(S480)&lt;=0),"",IF(SUMIF($S$6:$S$505,"&gt;"&amp;S480)/SUM($S$6:$S$505)&lt;0.8,"A",IF(SUMIF($S$6:$S$505,"&gt;"&amp;S480)/SUM($S$6:$S$505)&lt;0.95,"B","C")))</f>
        <v/>
      </c>
    </row>
    <row r="481">
      <c r="A481" s="14" t="n"/>
      <c r="B481" s="14" t="n"/>
      <c r="C481" s="14" t="n"/>
      <c r="D481" s="15" t="n"/>
      <c r="E481" s="14" t="n"/>
      <c r="F481" s="14" t="n"/>
      <c r="G481" s="15" t="n"/>
      <c r="H481" s="16">
        <f>IF($B481="","",SUMIFS('Movimentações'!$D$6:$D$3005,'Movimentações'!$C$6:$C$3005,$B481,'Movimentações'!$B$6:$B$3005,"Compra"))</f>
        <v/>
      </c>
      <c r="I481" s="16">
        <f>IF($B481="","",SUMIFS('Movimentações'!$D$6:$D$3005,'Movimentações'!$C$6:$C$3005,$B481,'Movimentações'!$B$6:$B$3005,"Venda")-SUMIFS('Movimentações'!$D$6:$D$3005,'Movimentações'!$C$6:$C$3005,$B481,'Movimentações'!$B$6:$B$3005,"Devolução de venda"))</f>
        <v/>
      </c>
      <c r="J481" s="16">
        <f>IF($B481="","",SUMIFS('Movimentações'!$D$6:$D$3005,'Movimentações'!$C$6:$C$3005,$B481,'Movimentações'!$B$6:$B$3005,"Ajuste para mais")-SUMIFS('Movimentações'!$D$6:$D$3005,'Movimentações'!$C$6:$C$3005,$B481,'Movimentações'!$B$6:$B$3005,"Ajuste para menos"))</f>
        <v/>
      </c>
      <c r="K481" s="16">
        <f>IF($B481="","",N(F481)+H481-I481+J481)</f>
        <v/>
      </c>
      <c r="L481" s="17">
        <f>IF($B481="","",IF(N(F481)+H481=0,0,(N(F481)*N(G481)+SUMIFS('Movimentações'!$I$6:$I$3005,'Movimentações'!$C$6:$C$3005,$B481,'Movimentações'!$B$6:$B$3005,"Compra"))/(N(F481)+H481)))</f>
        <v/>
      </c>
      <c r="M481" s="17">
        <f>IF($B481="","",MAX(K481,0)*L481)</f>
        <v/>
      </c>
      <c r="N481" s="17">
        <f>IF(OR($B481="",N(D481)=0),"",D481-L481)</f>
        <v/>
      </c>
      <c r="O481" s="18">
        <f>IF(OR($B481="",N(D481)=0),"",(D481-L481)/D481)</f>
        <v/>
      </c>
      <c r="P481" s="19">
        <f>IF(OR($B481="",N(D481)=0,N(L481)=0),"",D481/L481)</f>
        <v/>
      </c>
      <c r="Q481" s="20">
        <f>IF($B481="","",SUMPRODUCT(MAX(('Movimentações'!$C$6:$C$3005=$B481)*('Movimentações'!$B$6:$B$3005="Venda")*'Movimentações'!$A$6:$A$3005)))</f>
        <v/>
      </c>
      <c r="R481" s="21">
        <f>IF($B481="","",IF(COUNTIF($B$6:$B$505,$B481)&gt;1,"Nome repetido",IF(K481&lt;=0,"Sem estoque",IF(K481&lt;=N(E481),"Repor",IF(TODAY()-MAX(Q481,SUMPRODUCT(MAX(('Movimentações'!$C$6:$C$3005=$B481)*('Movimentações'!$B$6:$B$3005="Compra")*'Movimentações'!$A$6:$A$3005)),'Comece aqui'!$C$6)&gt;60,"Parado","OK")))))</f>
        <v/>
      </c>
      <c r="S481" s="17">
        <f>IF($B481="","",SUMIFS('Movimentações'!$I$6:$I$3005,'Movimentações'!$C$6:$C$3005,$B481,'Movimentações'!$B$6:$B$3005,"Venda")-SUMIFS('Movimentações'!$I$6:$I$3005,'Movimentações'!$C$6:$C$3005,$B481,'Movimentações'!$B$6:$B$3005,"Devolução de venda"))</f>
        <v/>
      </c>
      <c r="T481" s="17">
        <f>IF($B481="","",SUMIFS('Movimentações'!$K$6:$K$3005,'Movimentações'!$C$6:$C$3005,$B481))</f>
        <v/>
      </c>
      <c r="U481" s="21">
        <f>IF(OR($B481="",N(S481)&lt;=0),"",IF(SUMIF($S$6:$S$505,"&gt;"&amp;S481)/SUM($S$6:$S$505)&lt;0.8,"A",IF(SUMIF($S$6:$S$505,"&gt;"&amp;S481)/SUM($S$6:$S$505)&lt;0.95,"B","C")))</f>
        <v/>
      </c>
    </row>
    <row r="482">
      <c r="A482" s="14" t="n"/>
      <c r="B482" s="14" t="n"/>
      <c r="C482" s="14" t="n"/>
      <c r="D482" s="15" t="n"/>
      <c r="E482" s="14" t="n"/>
      <c r="F482" s="14" t="n"/>
      <c r="G482" s="15" t="n"/>
      <c r="H482" s="16">
        <f>IF($B482="","",SUMIFS('Movimentações'!$D$6:$D$3005,'Movimentações'!$C$6:$C$3005,$B482,'Movimentações'!$B$6:$B$3005,"Compra"))</f>
        <v/>
      </c>
      <c r="I482" s="16">
        <f>IF($B482="","",SUMIFS('Movimentações'!$D$6:$D$3005,'Movimentações'!$C$6:$C$3005,$B482,'Movimentações'!$B$6:$B$3005,"Venda")-SUMIFS('Movimentações'!$D$6:$D$3005,'Movimentações'!$C$6:$C$3005,$B482,'Movimentações'!$B$6:$B$3005,"Devolução de venda"))</f>
        <v/>
      </c>
      <c r="J482" s="16">
        <f>IF($B482="","",SUMIFS('Movimentações'!$D$6:$D$3005,'Movimentações'!$C$6:$C$3005,$B482,'Movimentações'!$B$6:$B$3005,"Ajuste para mais")-SUMIFS('Movimentações'!$D$6:$D$3005,'Movimentações'!$C$6:$C$3005,$B482,'Movimentações'!$B$6:$B$3005,"Ajuste para menos"))</f>
        <v/>
      </c>
      <c r="K482" s="16">
        <f>IF($B482="","",N(F482)+H482-I482+J482)</f>
        <v/>
      </c>
      <c r="L482" s="17">
        <f>IF($B482="","",IF(N(F482)+H482=0,0,(N(F482)*N(G482)+SUMIFS('Movimentações'!$I$6:$I$3005,'Movimentações'!$C$6:$C$3005,$B482,'Movimentações'!$B$6:$B$3005,"Compra"))/(N(F482)+H482)))</f>
        <v/>
      </c>
      <c r="M482" s="17">
        <f>IF($B482="","",MAX(K482,0)*L482)</f>
        <v/>
      </c>
      <c r="N482" s="17">
        <f>IF(OR($B482="",N(D482)=0),"",D482-L482)</f>
        <v/>
      </c>
      <c r="O482" s="18">
        <f>IF(OR($B482="",N(D482)=0),"",(D482-L482)/D482)</f>
        <v/>
      </c>
      <c r="P482" s="19">
        <f>IF(OR($B482="",N(D482)=0,N(L482)=0),"",D482/L482)</f>
        <v/>
      </c>
      <c r="Q482" s="20">
        <f>IF($B482="","",SUMPRODUCT(MAX(('Movimentações'!$C$6:$C$3005=$B482)*('Movimentações'!$B$6:$B$3005="Venda")*'Movimentações'!$A$6:$A$3005)))</f>
        <v/>
      </c>
      <c r="R482" s="21">
        <f>IF($B482="","",IF(COUNTIF($B$6:$B$505,$B482)&gt;1,"Nome repetido",IF(K482&lt;=0,"Sem estoque",IF(K482&lt;=N(E482),"Repor",IF(TODAY()-MAX(Q482,SUMPRODUCT(MAX(('Movimentações'!$C$6:$C$3005=$B482)*('Movimentações'!$B$6:$B$3005="Compra")*'Movimentações'!$A$6:$A$3005)),'Comece aqui'!$C$6)&gt;60,"Parado","OK")))))</f>
        <v/>
      </c>
      <c r="S482" s="17">
        <f>IF($B482="","",SUMIFS('Movimentações'!$I$6:$I$3005,'Movimentações'!$C$6:$C$3005,$B482,'Movimentações'!$B$6:$B$3005,"Venda")-SUMIFS('Movimentações'!$I$6:$I$3005,'Movimentações'!$C$6:$C$3005,$B482,'Movimentações'!$B$6:$B$3005,"Devolução de venda"))</f>
        <v/>
      </c>
      <c r="T482" s="17">
        <f>IF($B482="","",SUMIFS('Movimentações'!$K$6:$K$3005,'Movimentações'!$C$6:$C$3005,$B482))</f>
        <v/>
      </c>
      <c r="U482" s="21">
        <f>IF(OR($B482="",N(S482)&lt;=0),"",IF(SUMIF($S$6:$S$505,"&gt;"&amp;S482)/SUM($S$6:$S$505)&lt;0.8,"A",IF(SUMIF($S$6:$S$505,"&gt;"&amp;S482)/SUM($S$6:$S$505)&lt;0.95,"B","C")))</f>
        <v/>
      </c>
    </row>
    <row r="483">
      <c r="A483" s="14" t="n"/>
      <c r="B483" s="14" t="n"/>
      <c r="C483" s="14" t="n"/>
      <c r="D483" s="15" t="n"/>
      <c r="E483" s="14" t="n"/>
      <c r="F483" s="14" t="n"/>
      <c r="G483" s="15" t="n"/>
      <c r="H483" s="16">
        <f>IF($B483="","",SUMIFS('Movimentações'!$D$6:$D$3005,'Movimentações'!$C$6:$C$3005,$B483,'Movimentações'!$B$6:$B$3005,"Compra"))</f>
        <v/>
      </c>
      <c r="I483" s="16">
        <f>IF($B483="","",SUMIFS('Movimentações'!$D$6:$D$3005,'Movimentações'!$C$6:$C$3005,$B483,'Movimentações'!$B$6:$B$3005,"Venda")-SUMIFS('Movimentações'!$D$6:$D$3005,'Movimentações'!$C$6:$C$3005,$B483,'Movimentações'!$B$6:$B$3005,"Devolução de venda"))</f>
        <v/>
      </c>
      <c r="J483" s="16">
        <f>IF($B483="","",SUMIFS('Movimentações'!$D$6:$D$3005,'Movimentações'!$C$6:$C$3005,$B483,'Movimentações'!$B$6:$B$3005,"Ajuste para mais")-SUMIFS('Movimentações'!$D$6:$D$3005,'Movimentações'!$C$6:$C$3005,$B483,'Movimentações'!$B$6:$B$3005,"Ajuste para menos"))</f>
        <v/>
      </c>
      <c r="K483" s="16">
        <f>IF($B483="","",N(F483)+H483-I483+J483)</f>
        <v/>
      </c>
      <c r="L483" s="17">
        <f>IF($B483="","",IF(N(F483)+H483=0,0,(N(F483)*N(G483)+SUMIFS('Movimentações'!$I$6:$I$3005,'Movimentações'!$C$6:$C$3005,$B483,'Movimentações'!$B$6:$B$3005,"Compra"))/(N(F483)+H483)))</f>
        <v/>
      </c>
      <c r="M483" s="17">
        <f>IF($B483="","",MAX(K483,0)*L483)</f>
        <v/>
      </c>
      <c r="N483" s="17">
        <f>IF(OR($B483="",N(D483)=0),"",D483-L483)</f>
        <v/>
      </c>
      <c r="O483" s="18">
        <f>IF(OR($B483="",N(D483)=0),"",(D483-L483)/D483)</f>
        <v/>
      </c>
      <c r="P483" s="19">
        <f>IF(OR($B483="",N(D483)=0,N(L483)=0),"",D483/L483)</f>
        <v/>
      </c>
      <c r="Q483" s="20">
        <f>IF($B483="","",SUMPRODUCT(MAX(('Movimentações'!$C$6:$C$3005=$B483)*('Movimentações'!$B$6:$B$3005="Venda")*'Movimentações'!$A$6:$A$3005)))</f>
        <v/>
      </c>
      <c r="R483" s="21">
        <f>IF($B483="","",IF(COUNTIF($B$6:$B$505,$B483)&gt;1,"Nome repetido",IF(K483&lt;=0,"Sem estoque",IF(K483&lt;=N(E483),"Repor",IF(TODAY()-MAX(Q483,SUMPRODUCT(MAX(('Movimentações'!$C$6:$C$3005=$B483)*('Movimentações'!$B$6:$B$3005="Compra")*'Movimentações'!$A$6:$A$3005)),'Comece aqui'!$C$6)&gt;60,"Parado","OK")))))</f>
        <v/>
      </c>
      <c r="S483" s="17">
        <f>IF($B483="","",SUMIFS('Movimentações'!$I$6:$I$3005,'Movimentações'!$C$6:$C$3005,$B483,'Movimentações'!$B$6:$B$3005,"Venda")-SUMIFS('Movimentações'!$I$6:$I$3005,'Movimentações'!$C$6:$C$3005,$B483,'Movimentações'!$B$6:$B$3005,"Devolução de venda"))</f>
        <v/>
      </c>
      <c r="T483" s="17">
        <f>IF($B483="","",SUMIFS('Movimentações'!$K$6:$K$3005,'Movimentações'!$C$6:$C$3005,$B483))</f>
        <v/>
      </c>
      <c r="U483" s="21">
        <f>IF(OR($B483="",N(S483)&lt;=0),"",IF(SUMIF($S$6:$S$505,"&gt;"&amp;S483)/SUM($S$6:$S$505)&lt;0.8,"A",IF(SUMIF($S$6:$S$505,"&gt;"&amp;S483)/SUM($S$6:$S$505)&lt;0.95,"B","C")))</f>
        <v/>
      </c>
    </row>
    <row r="484">
      <c r="A484" s="14" t="n"/>
      <c r="B484" s="14" t="n"/>
      <c r="C484" s="14" t="n"/>
      <c r="D484" s="15" t="n"/>
      <c r="E484" s="14" t="n"/>
      <c r="F484" s="14" t="n"/>
      <c r="G484" s="15" t="n"/>
      <c r="H484" s="16">
        <f>IF($B484="","",SUMIFS('Movimentações'!$D$6:$D$3005,'Movimentações'!$C$6:$C$3005,$B484,'Movimentações'!$B$6:$B$3005,"Compra"))</f>
        <v/>
      </c>
      <c r="I484" s="16">
        <f>IF($B484="","",SUMIFS('Movimentações'!$D$6:$D$3005,'Movimentações'!$C$6:$C$3005,$B484,'Movimentações'!$B$6:$B$3005,"Venda")-SUMIFS('Movimentações'!$D$6:$D$3005,'Movimentações'!$C$6:$C$3005,$B484,'Movimentações'!$B$6:$B$3005,"Devolução de venda"))</f>
        <v/>
      </c>
      <c r="J484" s="16">
        <f>IF($B484="","",SUMIFS('Movimentações'!$D$6:$D$3005,'Movimentações'!$C$6:$C$3005,$B484,'Movimentações'!$B$6:$B$3005,"Ajuste para mais")-SUMIFS('Movimentações'!$D$6:$D$3005,'Movimentações'!$C$6:$C$3005,$B484,'Movimentações'!$B$6:$B$3005,"Ajuste para menos"))</f>
        <v/>
      </c>
      <c r="K484" s="16">
        <f>IF($B484="","",N(F484)+H484-I484+J484)</f>
        <v/>
      </c>
      <c r="L484" s="17">
        <f>IF($B484="","",IF(N(F484)+H484=0,0,(N(F484)*N(G484)+SUMIFS('Movimentações'!$I$6:$I$3005,'Movimentações'!$C$6:$C$3005,$B484,'Movimentações'!$B$6:$B$3005,"Compra"))/(N(F484)+H484)))</f>
        <v/>
      </c>
      <c r="M484" s="17">
        <f>IF($B484="","",MAX(K484,0)*L484)</f>
        <v/>
      </c>
      <c r="N484" s="17">
        <f>IF(OR($B484="",N(D484)=0),"",D484-L484)</f>
        <v/>
      </c>
      <c r="O484" s="18">
        <f>IF(OR($B484="",N(D484)=0),"",(D484-L484)/D484)</f>
        <v/>
      </c>
      <c r="P484" s="19">
        <f>IF(OR($B484="",N(D484)=0,N(L484)=0),"",D484/L484)</f>
        <v/>
      </c>
      <c r="Q484" s="20">
        <f>IF($B484="","",SUMPRODUCT(MAX(('Movimentações'!$C$6:$C$3005=$B484)*('Movimentações'!$B$6:$B$3005="Venda")*'Movimentações'!$A$6:$A$3005)))</f>
        <v/>
      </c>
      <c r="R484" s="21">
        <f>IF($B484="","",IF(COUNTIF($B$6:$B$505,$B484)&gt;1,"Nome repetido",IF(K484&lt;=0,"Sem estoque",IF(K484&lt;=N(E484),"Repor",IF(TODAY()-MAX(Q484,SUMPRODUCT(MAX(('Movimentações'!$C$6:$C$3005=$B484)*('Movimentações'!$B$6:$B$3005="Compra")*'Movimentações'!$A$6:$A$3005)),'Comece aqui'!$C$6)&gt;60,"Parado","OK")))))</f>
        <v/>
      </c>
      <c r="S484" s="17">
        <f>IF($B484="","",SUMIFS('Movimentações'!$I$6:$I$3005,'Movimentações'!$C$6:$C$3005,$B484,'Movimentações'!$B$6:$B$3005,"Venda")-SUMIFS('Movimentações'!$I$6:$I$3005,'Movimentações'!$C$6:$C$3005,$B484,'Movimentações'!$B$6:$B$3005,"Devolução de venda"))</f>
        <v/>
      </c>
      <c r="T484" s="17">
        <f>IF($B484="","",SUMIFS('Movimentações'!$K$6:$K$3005,'Movimentações'!$C$6:$C$3005,$B484))</f>
        <v/>
      </c>
      <c r="U484" s="21">
        <f>IF(OR($B484="",N(S484)&lt;=0),"",IF(SUMIF($S$6:$S$505,"&gt;"&amp;S484)/SUM($S$6:$S$505)&lt;0.8,"A",IF(SUMIF($S$6:$S$505,"&gt;"&amp;S484)/SUM($S$6:$S$505)&lt;0.95,"B","C")))</f>
        <v/>
      </c>
    </row>
    <row r="485">
      <c r="A485" s="14" t="n"/>
      <c r="B485" s="14" t="n"/>
      <c r="C485" s="14" t="n"/>
      <c r="D485" s="15" t="n"/>
      <c r="E485" s="14" t="n"/>
      <c r="F485" s="14" t="n"/>
      <c r="G485" s="15" t="n"/>
      <c r="H485" s="16">
        <f>IF($B485="","",SUMIFS('Movimentações'!$D$6:$D$3005,'Movimentações'!$C$6:$C$3005,$B485,'Movimentações'!$B$6:$B$3005,"Compra"))</f>
        <v/>
      </c>
      <c r="I485" s="16">
        <f>IF($B485="","",SUMIFS('Movimentações'!$D$6:$D$3005,'Movimentações'!$C$6:$C$3005,$B485,'Movimentações'!$B$6:$B$3005,"Venda")-SUMIFS('Movimentações'!$D$6:$D$3005,'Movimentações'!$C$6:$C$3005,$B485,'Movimentações'!$B$6:$B$3005,"Devolução de venda"))</f>
        <v/>
      </c>
      <c r="J485" s="16">
        <f>IF($B485="","",SUMIFS('Movimentações'!$D$6:$D$3005,'Movimentações'!$C$6:$C$3005,$B485,'Movimentações'!$B$6:$B$3005,"Ajuste para mais")-SUMIFS('Movimentações'!$D$6:$D$3005,'Movimentações'!$C$6:$C$3005,$B485,'Movimentações'!$B$6:$B$3005,"Ajuste para menos"))</f>
        <v/>
      </c>
      <c r="K485" s="16">
        <f>IF($B485="","",N(F485)+H485-I485+J485)</f>
        <v/>
      </c>
      <c r="L485" s="17">
        <f>IF($B485="","",IF(N(F485)+H485=0,0,(N(F485)*N(G485)+SUMIFS('Movimentações'!$I$6:$I$3005,'Movimentações'!$C$6:$C$3005,$B485,'Movimentações'!$B$6:$B$3005,"Compra"))/(N(F485)+H485)))</f>
        <v/>
      </c>
      <c r="M485" s="17">
        <f>IF($B485="","",MAX(K485,0)*L485)</f>
        <v/>
      </c>
      <c r="N485" s="17">
        <f>IF(OR($B485="",N(D485)=0),"",D485-L485)</f>
        <v/>
      </c>
      <c r="O485" s="18">
        <f>IF(OR($B485="",N(D485)=0),"",(D485-L485)/D485)</f>
        <v/>
      </c>
      <c r="P485" s="19">
        <f>IF(OR($B485="",N(D485)=0,N(L485)=0),"",D485/L485)</f>
        <v/>
      </c>
      <c r="Q485" s="20">
        <f>IF($B485="","",SUMPRODUCT(MAX(('Movimentações'!$C$6:$C$3005=$B485)*('Movimentações'!$B$6:$B$3005="Venda")*'Movimentações'!$A$6:$A$3005)))</f>
        <v/>
      </c>
      <c r="R485" s="21">
        <f>IF($B485="","",IF(COUNTIF($B$6:$B$505,$B485)&gt;1,"Nome repetido",IF(K485&lt;=0,"Sem estoque",IF(K485&lt;=N(E485),"Repor",IF(TODAY()-MAX(Q485,SUMPRODUCT(MAX(('Movimentações'!$C$6:$C$3005=$B485)*('Movimentações'!$B$6:$B$3005="Compra")*'Movimentações'!$A$6:$A$3005)),'Comece aqui'!$C$6)&gt;60,"Parado","OK")))))</f>
        <v/>
      </c>
      <c r="S485" s="17">
        <f>IF($B485="","",SUMIFS('Movimentações'!$I$6:$I$3005,'Movimentações'!$C$6:$C$3005,$B485,'Movimentações'!$B$6:$B$3005,"Venda")-SUMIFS('Movimentações'!$I$6:$I$3005,'Movimentações'!$C$6:$C$3005,$B485,'Movimentações'!$B$6:$B$3005,"Devolução de venda"))</f>
        <v/>
      </c>
      <c r="T485" s="17">
        <f>IF($B485="","",SUMIFS('Movimentações'!$K$6:$K$3005,'Movimentações'!$C$6:$C$3005,$B485))</f>
        <v/>
      </c>
      <c r="U485" s="21">
        <f>IF(OR($B485="",N(S485)&lt;=0),"",IF(SUMIF($S$6:$S$505,"&gt;"&amp;S485)/SUM($S$6:$S$505)&lt;0.8,"A",IF(SUMIF($S$6:$S$505,"&gt;"&amp;S485)/SUM($S$6:$S$505)&lt;0.95,"B","C")))</f>
        <v/>
      </c>
    </row>
    <row r="486">
      <c r="A486" s="14" t="n"/>
      <c r="B486" s="14" t="n"/>
      <c r="C486" s="14" t="n"/>
      <c r="D486" s="15" t="n"/>
      <c r="E486" s="14" t="n"/>
      <c r="F486" s="14" t="n"/>
      <c r="G486" s="15" t="n"/>
      <c r="H486" s="16">
        <f>IF($B486="","",SUMIFS('Movimentações'!$D$6:$D$3005,'Movimentações'!$C$6:$C$3005,$B486,'Movimentações'!$B$6:$B$3005,"Compra"))</f>
        <v/>
      </c>
      <c r="I486" s="16">
        <f>IF($B486="","",SUMIFS('Movimentações'!$D$6:$D$3005,'Movimentações'!$C$6:$C$3005,$B486,'Movimentações'!$B$6:$B$3005,"Venda")-SUMIFS('Movimentações'!$D$6:$D$3005,'Movimentações'!$C$6:$C$3005,$B486,'Movimentações'!$B$6:$B$3005,"Devolução de venda"))</f>
        <v/>
      </c>
      <c r="J486" s="16">
        <f>IF($B486="","",SUMIFS('Movimentações'!$D$6:$D$3005,'Movimentações'!$C$6:$C$3005,$B486,'Movimentações'!$B$6:$B$3005,"Ajuste para mais")-SUMIFS('Movimentações'!$D$6:$D$3005,'Movimentações'!$C$6:$C$3005,$B486,'Movimentações'!$B$6:$B$3005,"Ajuste para menos"))</f>
        <v/>
      </c>
      <c r="K486" s="16">
        <f>IF($B486="","",N(F486)+H486-I486+J486)</f>
        <v/>
      </c>
      <c r="L486" s="17">
        <f>IF($B486="","",IF(N(F486)+H486=0,0,(N(F486)*N(G486)+SUMIFS('Movimentações'!$I$6:$I$3005,'Movimentações'!$C$6:$C$3005,$B486,'Movimentações'!$B$6:$B$3005,"Compra"))/(N(F486)+H486)))</f>
        <v/>
      </c>
      <c r="M486" s="17">
        <f>IF($B486="","",MAX(K486,0)*L486)</f>
        <v/>
      </c>
      <c r="N486" s="17">
        <f>IF(OR($B486="",N(D486)=0),"",D486-L486)</f>
        <v/>
      </c>
      <c r="O486" s="18">
        <f>IF(OR($B486="",N(D486)=0),"",(D486-L486)/D486)</f>
        <v/>
      </c>
      <c r="P486" s="19">
        <f>IF(OR($B486="",N(D486)=0,N(L486)=0),"",D486/L486)</f>
        <v/>
      </c>
      <c r="Q486" s="20">
        <f>IF($B486="","",SUMPRODUCT(MAX(('Movimentações'!$C$6:$C$3005=$B486)*('Movimentações'!$B$6:$B$3005="Venda")*'Movimentações'!$A$6:$A$3005)))</f>
        <v/>
      </c>
      <c r="R486" s="21">
        <f>IF($B486="","",IF(COUNTIF($B$6:$B$505,$B486)&gt;1,"Nome repetido",IF(K486&lt;=0,"Sem estoque",IF(K486&lt;=N(E486),"Repor",IF(TODAY()-MAX(Q486,SUMPRODUCT(MAX(('Movimentações'!$C$6:$C$3005=$B486)*('Movimentações'!$B$6:$B$3005="Compra")*'Movimentações'!$A$6:$A$3005)),'Comece aqui'!$C$6)&gt;60,"Parado","OK")))))</f>
        <v/>
      </c>
      <c r="S486" s="17">
        <f>IF($B486="","",SUMIFS('Movimentações'!$I$6:$I$3005,'Movimentações'!$C$6:$C$3005,$B486,'Movimentações'!$B$6:$B$3005,"Venda")-SUMIFS('Movimentações'!$I$6:$I$3005,'Movimentações'!$C$6:$C$3005,$B486,'Movimentações'!$B$6:$B$3005,"Devolução de venda"))</f>
        <v/>
      </c>
      <c r="T486" s="17">
        <f>IF($B486="","",SUMIFS('Movimentações'!$K$6:$K$3005,'Movimentações'!$C$6:$C$3005,$B486))</f>
        <v/>
      </c>
      <c r="U486" s="21">
        <f>IF(OR($B486="",N(S486)&lt;=0),"",IF(SUMIF($S$6:$S$505,"&gt;"&amp;S486)/SUM($S$6:$S$505)&lt;0.8,"A",IF(SUMIF($S$6:$S$505,"&gt;"&amp;S486)/SUM($S$6:$S$505)&lt;0.95,"B","C")))</f>
        <v/>
      </c>
    </row>
    <row r="487">
      <c r="A487" s="14" t="n"/>
      <c r="B487" s="14" t="n"/>
      <c r="C487" s="14" t="n"/>
      <c r="D487" s="15" t="n"/>
      <c r="E487" s="14" t="n"/>
      <c r="F487" s="14" t="n"/>
      <c r="G487" s="15" t="n"/>
      <c r="H487" s="16">
        <f>IF($B487="","",SUMIFS('Movimentações'!$D$6:$D$3005,'Movimentações'!$C$6:$C$3005,$B487,'Movimentações'!$B$6:$B$3005,"Compra"))</f>
        <v/>
      </c>
      <c r="I487" s="16">
        <f>IF($B487="","",SUMIFS('Movimentações'!$D$6:$D$3005,'Movimentações'!$C$6:$C$3005,$B487,'Movimentações'!$B$6:$B$3005,"Venda")-SUMIFS('Movimentações'!$D$6:$D$3005,'Movimentações'!$C$6:$C$3005,$B487,'Movimentações'!$B$6:$B$3005,"Devolução de venda"))</f>
        <v/>
      </c>
      <c r="J487" s="16">
        <f>IF($B487="","",SUMIFS('Movimentações'!$D$6:$D$3005,'Movimentações'!$C$6:$C$3005,$B487,'Movimentações'!$B$6:$B$3005,"Ajuste para mais")-SUMIFS('Movimentações'!$D$6:$D$3005,'Movimentações'!$C$6:$C$3005,$B487,'Movimentações'!$B$6:$B$3005,"Ajuste para menos"))</f>
        <v/>
      </c>
      <c r="K487" s="16">
        <f>IF($B487="","",N(F487)+H487-I487+J487)</f>
        <v/>
      </c>
      <c r="L487" s="17">
        <f>IF($B487="","",IF(N(F487)+H487=0,0,(N(F487)*N(G487)+SUMIFS('Movimentações'!$I$6:$I$3005,'Movimentações'!$C$6:$C$3005,$B487,'Movimentações'!$B$6:$B$3005,"Compra"))/(N(F487)+H487)))</f>
        <v/>
      </c>
      <c r="M487" s="17">
        <f>IF($B487="","",MAX(K487,0)*L487)</f>
        <v/>
      </c>
      <c r="N487" s="17">
        <f>IF(OR($B487="",N(D487)=0),"",D487-L487)</f>
        <v/>
      </c>
      <c r="O487" s="18">
        <f>IF(OR($B487="",N(D487)=0),"",(D487-L487)/D487)</f>
        <v/>
      </c>
      <c r="P487" s="19">
        <f>IF(OR($B487="",N(D487)=0,N(L487)=0),"",D487/L487)</f>
        <v/>
      </c>
      <c r="Q487" s="20">
        <f>IF($B487="","",SUMPRODUCT(MAX(('Movimentações'!$C$6:$C$3005=$B487)*('Movimentações'!$B$6:$B$3005="Venda")*'Movimentações'!$A$6:$A$3005)))</f>
        <v/>
      </c>
      <c r="R487" s="21">
        <f>IF($B487="","",IF(COUNTIF($B$6:$B$505,$B487)&gt;1,"Nome repetido",IF(K487&lt;=0,"Sem estoque",IF(K487&lt;=N(E487),"Repor",IF(TODAY()-MAX(Q487,SUMPRODUCT(MAX(('Movimentações'!$C$6:$C$3005=$B487)*('Movimentações'!$B$6:$B$3005="Compra")*'Movimentações'!$A$6:$A$3005)),'Comece aqui'!$C$6)&gt;60,"Parado","OK")))))</f>
        <v/>
      </c>
      <c r="S487" s="17">
        <f>IF($B487="","",SUMIFS('Movimentações'!$I$6:$I$3005,'Movimentações'!$C$6:$C$3005,$B487,'Movimentações'!$B$6:$B$3005,"Venda")-SUMIFS('Movimentações'!$I$6:$I$3005,'Movimentações'!$C$6:$C$3005,$B487,'Movimentações'!$B$6:$B$3005,"Devolução de venda"))</f>
        <v/>
      </c>
      <c r="T487" s="17">
        <f>IF($B487="","",SUMIFS('Movimentações'!$K$6:$K$3005,'Movimentações'!$C$6:$C$3005,$B487))</f>
        <v/>
      </c>
      <c r="U487" s="21">
        <f>IF(OR($B487="",N(S487)&lt;=0),"",IF(SUMIF($S$6:$S$505,"&gt;"&amp;S487)/SUM($S$6:$S$505)&lt;0.8,"A",IF(SUMIF($S$6:$S$505,"&gt;"&amp;S487)/SUM($S$6:$S$505)&lt;0.95,"B","C")))</f>
        <v/>
      </c>
    </row>
    <row r="488">
      <c r="A488" s="14" t="n"/>
      <c r="B488" s="14" t="n"/>
      <c r="C488" s="14" t="n"/>
      <c r="D488" s="15" t="n"/>
      <c r="E488" s="14" t="n"/>
      <c r="F488" s="14" t="n"/>
      <c r="G488" s="15" t="n"/>
      <c r="H488" s="16">
        <f>IF($B488="","",SUMIFS('Movimentações'!$D$6:$D$3005,'Movimentações'!$C$6:$C$3005,$B488,'Movimentações'!$B$6:$B$3005,"Compra"))</f>
        <v/>
      </c>
      <c r="I488" s="16">
        <f>IF($B488="","",SUMIFS('Movimentações'!$D$6:$D$3005,'Movimentações'!$C$6:$C$3005,$B488,'Movimentações'!$B$6:$B$3005,"Venda")-SUMIFS('Movimentações'!$D$6:$D$3005,'Movimentações'!$C$6:$C$3005,$B488,'Movimentações'!$B$6:$B$3005,"Devolução de venda"))</f>
        <v/>
      </c>
      <c r="J488" s="16">
        <f>IF($B488="","",SUMIFS('Movimentações'!$D$6:$D$3005,'Movimentações'!$C$6:$C$3005,$B488,'Movimentações'!$B$6:$B$3005,"Ajuste para mais")-SUMIFS('Movimentações'!$D$6:$D$3005,'Movimentações'!$C$6:$C$3005,$B488,'Movimentações'!$B$6:$B$3005,"Ajuste para menos"))</f>
        <v/>
      </c>
      <c r="K488" s="16">
        <f>IF($B488="","",N(F488)+H488-I488+J488)</f>
        <v/>
      </c>
      <c r="L488" s="17">
        <f>IF($B488="","",IF(N(F488)+H488=0,0,(N(F488)*N(G488)+SUMIFS('Movimentações'!$I$6:$I$3005,'Movimentações'!$C$6:$C$3005,$B488,'Movimentações'!$B$6:$B$3005,"Compra"))/(N(F488)+H488)))</f>
        <v/>
      </c>
      <c r="M488" s="17">
        <f>IF($B488="","",MAX(K488,0)*L488)</f>
        <v/>
      </c>
      <c r="N488" s="17">
        <f>IF(OR($B488="",N(D488)=0),"",D488-L488)</f>
        <v/>
      </c>
      <c r="O488" s="18">
        <f>IF(OR($B488="",N(D488)=0),"",(D488-L488)/D488)</f>
        <v/>
      </c>
      <c r="P488" s="19">
        <f>IF(OR($B488="",N(D488)=0,N(L488)=0),"",D488/L488)</f>
        <v/>
      </c>
      <c r="Q488" s="20">
        <f>IF($B488="","",SUMPRODUCT(MAX(('Movimentações'!$C$6:$C$3005=$B488)*('Movimentações'!$B$6:$B$3005="Venda")*'Movimentações'!$A$6:$A$3005)))</f>
        <v/>
      </c>
      <c r="R488" s="21">
        <f>IF($B488="","",IF(COUNTIF($B$6:$B$505,$B488)&gt;1,"Nome repetido",IF(K488&lt;=0,"Sem estoque",IF(K488&lt;=N(E488),"Repor",IF(TODAY()-MAX(Q488,SUMPRODUCT(MAX(('Movimentações'!$C$6:$C$3005=$B488)*('Movimentações'!$B$6:$B$3005="Compra")*'Movimentações'!$A$6:$A$3005)),'Comece aqui'!$C$6)&gt;60,"Parado","OK")))))</f>
        <v/>
      </c>
      <c r="S488" s="17">
        <f>IF($B488="","",SUMIFS('Movimentações'!$I$6:$I$3005,'Movimentações'!$C$6:$C$3005,$B488,'Movimentações'!$B$6:$B$3005,"Venda")-SUMIFS('Movimentações'!$I$6:$I$3005,'Movimentações'!$C$6:$C$3005,$B488,'Movimentações'!$B$6:$B$3005,"Devolução de venda"))</f>
        <v/>
      </c>
      <c r="T488" s="17">
        <f>IF($B488="","",SUMIFS('Movimentações'!$K$6:$K$3005,'Movimentações'!$C$6:$C$3005,$B488))</f>
        <v/>
      </c>
      <c r="U488" s="21">
        <f>IF(OR($B488="",N(S488)&lt;=0),"",IF(SUMIF($S$6:$S$505,"&gt;"&amp;S488)/SUM($S$6:$S$505)&lt;0.8,"A",IF(SUMIF($S$6:$S$505,"&gt;"&amp;S488)/SUM($S$6:$S$505)&lt;0.95,"B","C")))</f>
        <v/>
      </c>
    </row>
    <row r="489">
      <c r="A489" s="14" t="n"/>
      <c r="B489" s="14" t="n"/>
      <c r="C489" s="14" t="n"/>
      <c r="D489" s="15" t="n"/>
      <c r="E489" s="14" t="n"/>
      <c r="F489" s="14" t="n"/>
      <c r="G489" s="15" t="n"/>
      <c r="H489" s="16">
        <f>IF($B489="","",SUMIFS('Movimentações'!$D$6:$D$3005,'Movimentações'!$C$6:$C$3005,$B489,'Movimentações'!$B$6:$B$3005,"Compra"))</f>
        <v/>
      </c>
      <c r="I489" s="16">
        <f>IF($B489="","",SUMIFS('Movimentações'!$D$6:$D$3005,'Movimentações'!$C$6:$C$3005,$B489,'Movimentações'!$B$6:$B$3005,"Venda")-SUMIFS('Movimentações'!$D$6:$D$3005,'Movimentações'!$C$6:$C$3005,$B489,'Movimentações'!$B$6:$B$3005,"Devolução de venda"))</f>
        <v/>
      </c>
      <c r="J489" s="16">
        <f>IF($B489="","",SUMIFS('Movimentações'!$D$6:$D$3005,'Movimentações'!$C$6:$C$3005,$B489,'Movimentações'!$B$6:$B$3005,"Ajuste para mais")-SUMIFS('Movimentações'!$D$6:$D$3005,'Movimentações'!$C$6:$C$3005,$B489,'Movimentações'!$B$6:$B$3005,"Ajuste para menos"))</f>
        <v/>
      </c>
      <c r="K489" s="16">
        <f>IF($B489="","",N(F489)+H489-I489+J489)</f>
        <v/>
      </c>
      <c r="L489" s="17">
        <f>IF($B489="","",IF(N(F489)+H489=0,0,(N(F489)*N(G489)+SUMIFS('Movimentações'!$I$6:$I$3005,'Movimentações'!$C$6:$C$3005,$B489,'Movimentações'!$B$6:$B$3005,"Compra"))/(N(F489)+H489)))</f>
        <v/>
      </c>
      <c r="M489" s="17">
        <f>IF($B489="","",MAX(K489,0)*L489)</f>
        <v/>
      </c>
      <c r="N489" s="17">
        <f>IF(OR($B489="",N(D489)=0),"",D489-L489)</f>
        <v/>
      </c>
      <c r="O489" s="18">
        <f>IF(OR($B489="",N(D489)=0),"",(D489-L489)/D489)</f>
        <v/>
      </c>
      <c r="P489" s="19">
        <f>IF(OR($B489="",N(D489)=0,N(L489)=0),"",D489/L489)</f>
        <v/>
      </c>
      <c r="Q489" s="20">
        <f>IF($B489="","",SUMPRODUCT(MAX(('Movimentações'!$C$6:$C$3005=$B489)*('Movimentações'!$B$6:$B$3005="Venda")*'Movimentações'!$A$6:$A$3005)))</f>
        <v/>
      </c>
      <c r="R489" s="21">
        <f>IF($B489="","",IF(COUNTIF($B$6:$B$505,$B489)&gt;1,"Nome repetido",IF(K489&lt;=0,"Sem estoque",IF(K489&lt;=N(E489),"Repor",IF(TODAY()-MAX(Q489,SUMPRODUCT(MAX(('Movimentações'!$C$6:$C$3005=$B489)*('Movimentações'!$B$6:$B$3005="Compra")*'Movimentações'!$A$6:$A$3005)),'Comece aqui'!$C$6)&gt;60,"Parado","OK")))))</f>
        <v/>
      </c>
      <c r="S489" s="17">
        <f>IF($B489="","",SUMIFS('Movimentações'!$I$6:$I$3005,'Movimentações'!$C$6:$C$3005,$B489,'Movimentações'!$B$6:$B$3005,"Venda")-SUMIFS('Movimentações'!$I$6:$I$3005,'Movimentações'!$C$6:$C$3005,$B489,'Movimentações'!$B$6:$B$3005,"Devolução de venda"))</f>
        <v/>
      </c>
      <c r="T489" s="17">
        <f>IF($B489="","",SUMIFS('Movimentações'!$K$6:$K$3005,'Movimentações'!$C$6:$C$3005,$B489))</f>
        <v/>
      </c>
      <c r="U489" s="21">
        <f>IF(OR($B489="",N(S489)&lt;=0),"",IF(SUMIF($S$6:$S$505,"&gt;"&amp;S489)/SUM($S$6:$S$505)&lt;0.8,"A",IF(SUMIF($S$6:$S$505,"&gt;"&amp;S489)/SUM($S$6:$S$505)&lt;0.95,"B","C")))</f>
        <v/>
      </c>
    </row>
    <row r="490">
      <c r="A490" s="14" t="n"/>
      <c r="B490" s="14" t="n"/>
      <c r="C490" s="14" t="n"/>
      <c r="D490" s="15" t="n"/>
      <c r="E490" s="14" t="n"/>
      <c r="F490" s="14" t="n"/>
      <c r="G490" s="15" t="n"/>
      <c r="H490" s="16">
        <f>IF($B490="","",SUMIFS('Movimentações'!$D$6:$D$3005,'Movimentações'!$C$6:$C$3005,$B490,'Movimentações'!$B$6:$B$3005,"Compra"))</f>
        <v/>
      </c>
      <c r="I490" s="16">
        <f>IF($B490="","",SUMIFS('Movimentações'!$D$6:$D$3005,'Movimentações'!$C$6:$C$3005,$B490,'Movimentações'!$B$6:$B$3005,"Venda")-SUMIFS('Movimentações'!$D$6:$D$3005,'Movimentações'!$C$6:$C$3005,$B490,'Movimentações'!$B$6:$B$3005,"Devolução de venda"))</f>
        <v/>
      </c>
      <c r="J490" s="16">
        <f>IF($B490="","",SUMIFS('Movimentações'!$D$6:$D$3005,'Movimentações'!$C$6:$C$3005,$B490,'Movimentações'!$B$6:$B$3005,"Ajuste para mais")-SUMIFS('Movimentações'!$D$6:$D$3005,'Movimentações'!$C$6:$C$3005,$B490,'Movimentações'!$B$6:$B$3005,"Ajuste para menos"))</f>
        <v/>
      </c>
      <c r="K490" s="16">
        <f>IF($B490="","",N(F490)+H490-I490+J490)</f>
        <v/>
      </c>
      <c r="L490" s="17">
        <f>IF($B490="","",IF(N(F490)+H490=0,0,(N(F490)*N(G490)+SUMIFS('Movimentações'!$I$6:$I$3005,'Movimentações'!$C$6:$C$3005,$B490,'Movimentações'!$B$6:$B$3005,"Compra"))/(N(F490)+H490)))</f>
        <v/>
      </c>
      <c r="M490" s="17">
        <f>IF($B490="","",MAX(K490,0)*L490)</f>
        <v/>
      </c>
      <c r="N490" s="17">
        <f>IF(OR($B490="",N(D490)=0),"",D490-L490)</f>
        <v/>
      </c>
      <c r="O490" s="18">
        <f>IF(OR($B490="",N(D490)=0),"",(D490-L490)/D490)</f>
        <v/>
      </c>
      <c r="P490" s="19">
        <f>IF(OR($B490="",N(D490)=0,N(L490)=0),"",D490/L490)</f>
        <v/>
      </c>
      <c r="Q490" s="20">
        <f>IF($B490="","",SUMPRODUCT(MAX(('Movimentações'!$C$6:$C$3005=$B490)*('Movimentações'!$B$6:$B$3005="Venda")*'Movimentações'!$A$6:$A$3005)))</f>
        <v/>
      </c>
      <c r="R490" s="21">
        <f>IF($B490="","",IF(COUNTIF($B$6:$B$505,$B490)&gt;1,"Nome repetido",IF(K490&lt;=0,"Sem estoque",IF(K490&lt;=N(E490),"Repor",IF(TODAY()-MAX(Q490,SUMPRODUCT(MAX(('Movimentações'!$C$6:$C$3005=$B490)*('Movimentações'!$B$6:$B$3005="Compra")*'Movimentações'!$A$6:$A$3005)),'Comece aqui'!$C$6)&gt;60,"Parado","OK")))))</f>
        <v/>
      </c>
      <c r="S490" s="17">
        <f>IF($B490="","",SUMIFS('Movimentações'!$I$6:$I$3005,'Movimentações'!$C$6:$C$3005,$B490,'Movimentações'!$B$6:$B$3005,"Venda")-SUMIFS('Movimentações'!$I$6:$I$3005,'Movimentações'!$C$6:$C$3005,$B490,'Movimentações'!$B$6:$B$3005,"Devolução de venda"))</f>
        <v/>
      </c>
      <c r="T490" s="17">
        <f>IF($B490="","",SUMIFS('Movimentações'!$K$6:$K$3005,'Movimentações'!$C$6:$C$3005,$B490))</f>
        <v/>
      </c>
      <c r="U490" s="21">
        <f>IF(OR($B490="",N(S490)&lt;=0),"",IF(SUMIF($S$6:$S$505,"&gt;"&amp;S490)/SUM($S$6:$S$505)&lt;0.8,"A",IF(SUMIF($S$6:$S$505,"&gt;"&amp;S490)/SUM($S$6:$S$505)&lt;0.95,"B","C")))</f>
        <v/>
      </c>
    </row>
    <row r="491">
      <c r="A491" s="14" t="n"/>
      <c r="B491" s="14" t="n"/>
      <c r="C491" s="14" t="n"/>
      <c r="D491" s="15" t="n"/>
      <c r="E491" s="14" t="n"/>
      <c r="F491" s="14" t="n"/>
      <c r="G491" s="15" t="n"/>
      <c r="H491" s="16">
        <f>IF($B491="","",SUMIFS('Movimentações'!$D$6:$D$3005,'Movimentações'!$C$6:$C$3005,$B491,'Movimentações'!$B$6:$B$3005,"Compra"))</f>
        <v/>
      </c>
      <c r="I491" s="16">
        <f>IF($B491="","",SUMIFS('Movimentações'!$D$6:$D$3005,'Movimentações'!$C$6:$C$3005,$B491,'Movimentações'!$B$6:$B$3005,"Venda")-SUMIFS('Movimentações'!$D$6:$D$3005,'Movimentações'!$C$6:$C$3005,$B491,'Movimentações'!$B$6:$B$3005,"Devolução de venda"))</f>
        <v/>
      </c>
      <c r="J491" s="16">
        <f>IF($B491="","",SUMIFS('Movimentações'!$D$6:$D$3005,'Movimentações'!$C$6:$C$3005,$B491,'Movimentações'!$B$6:$B$3005,"Ajuste para mais")-SUMIFS('Movimentações'!$D$6:$D$3005,'Movimentações'!$C$6:$C$3005,$B491,'Movimentações'!$B$6:$B$3005,"Ajuste para menos"))</f>
        <v/>
      </c>
      <c r="K491" s="16">
        <f>IF($B491="","",N(F491)+H491-I491+J491)</f>
        <v/>
      </c>
      <c r="L491" s="17">
        <f>IF($B491="","",IF(N(F491)+H491=0,0,(N(F491)*N(G491)+SUMIFS('Movimentações'!$I$6:$I$3005,'Movimentações'!$C$6:$C$3005,$B491,'Movimentações'!$B$6:$B$3005,"Compra"))/(N(F491)+H491)))</f>
        <v/>
      </c>
      <c r="M491" s="17">
        <f>IF($B491="","",MAX(K491,0)*L491)</f>
        <v/>
      </c>
      <c r="N491" s="17">
        <f>IF(OR($B491="",N(D491)=0),"",D491-L491)</f>
        <v/>
      </c>
      <c r="O491" s="18">
        <f>IF(OR($B491="",N(D491)=0),"",(D491-L491)/D491)</f>
        <v/>
      </c>
      <c r="P491" s="19">
        <f>IF(OR($B491="",N(D491)=0,N(L491)=0),"",D491/L491)</f>
        <v/>
      </c>
      <c r="Q491" s="20">
        <f>IF($B491="","",SUMPRODUCT(MAX(('Movimentações'!$C$6:$C$3005=$B491)*('Movimentações'!$B$6:$B$3005="Venda")*'Movimentações'!$A$6:$A$3005)))</f>
        <v/>
      </c>
      <c r="R491" s="21">
        <f>IF($B491="","",IF(COUNTIF($B$6:$B$505,$B491)&gt;1,"Nome repetido",IF(K491&lt;=0,"Sem estoque",IF(K491&lt;=N(E491),"Repor",IF(TODAY()-MAX(Q491,SUMPRODUCT(MAX(('Movimentações'!$C$6:$C$3005=$B491)*('Movimentações'!$B$6:$B$3005="Compra")*'Movimentações'!$A$6:$A$3005)),'Comece aqui'!$C$6)&gt;60,"Parado","OK")))))</f>
        <v/>
      </c>
      <c r="S491" s="17">
        <f>IF($B491="","",SUMIFS('Movimentações'!$I$6:$I$3005,'Movimentações'!$C$6:$C$3005,$B491,'Movimentações'!$B$6:$B$3005,"Venda")-SUMIFS('Movimentações'!$I$6:$I$3005,'Movimentações'!$C$6:$C$3005,$B491,'Movimentações'!$B$6:$B$3005,"Devolução de venda"))</f>
        <v/>
      </c>
      <c r="T491" s="17">
        <f>IF($B491="","",SUMIFS('Movimentações'!$K$6:$K$3005,'Movimentações'!$C$6:$C$3005,$B491))</f>
        <v/>
      </c>
      <c r="U491" s="21">
        <f>IF(OR($B491="",N(S491)&lt;=0),"",IF(SUMIF($S$6:$S$505,"&gt;"&amp;S491)/SUM($S$6:$S$505)&lt;0.8,"A",IF(SUMIF($S$6:$S$505,"&gt;"&amp;S491)/SUM($S$6:$S$505)&lt;0.95,"B","C")))</f>
        <v/>
      </c>
    </row>
    <row r="492">
      <c r="A492" s="14" t="n"/>
      <c r="B492" s="14" t="n"/>
      <c r="C492" s="14" t="n"/>
      <c r="D492" s="15" t="n"/>
      <c r="E492" s="14" t="n"/>
      <c r="F492" s="14" t="n"/>
      <c r="G492" s="15" t="n"/>
      <c r="H492" s="16">
        <f>IF($B492="","",SUMIFS('Movimentações'!$D$6:$D$3005,'Movimentações'!$C$6:$C$3005,$B492,'Movimentações'!$B$6:$B$3005,"Compra"))</f>
        <v/>
      </c>
      <c r="I492" s="16">
        <f>IF($B492="","",SUMIFS('Movimentações'!$D$6:$D$3005,'Movimentações'!$C$6:$C$3005,$B492,'Movimentações'!$B$6:$B$3005,"Venda")-SUMIFS('Movimentações'!$D$6:$D$3005,'Movimentações'!$C$6:$C$3005,$B492,'Movimentações'!$B$6:$B$3005,"Devolução de venda"))</f>
        <v/>
      </c>
      <c r="J492" s="16">
        <f>IF($B492="","",SUMIFS('Movimentações'!$D$6:$D$3005,'Movimentações'!$C$6:$C$3005,$B492,'Movimentações'!$B$6:$B$3005,"Ajuste para mais")-SUMIFS('Movimentações'!$D$6:$D$3005,'Movimentações'!$C$6:$C$3005,$B492,'Movimentações'!$B$6:$B$3005,"Ajuste para menos"))</f>
        <v/>
      </c>
      <c r="K492" s="16">
        <f>IF($B492="","",N(F492)+H492-I492+J492)</f>
        <v/>
      </c>
      <c r="L492" s="17">
        <f>IF($B492="","",IF(N(F492)+H492=0,0,(N(F492)*N(G492)+SUMIFS('Movimentações'!$I$6:$I$3005,'Movimentações'!$C$6:$C$3005,$B492,'Movimentações'!$B$6:$B$3005,"Compra"))/(N(F492)+H492)))</f>
        <v/>
      </c>
      <c r="M492" s="17">
        <f>IF($B492="","",MAX(K492,0)*L492)</f>
        <v/>
      </c>
      <c r="N492" s="17">
        <f>IF(OR($B492="",N(D492)=0),"",D492-L492)</f>
        <v/>
      </c>
      <c r="O492" s="18">
        <f>IF(OR($B492="",N(D492)=0),"",(D492-L492)/D492)</f>
        <v/>
      </c>
      <c r="P492" s="19">
        <f>IF(OR($B492="",N(D492)=0,N(L492)=0),"",D492/L492)</f>
        <v/>
      </c>
      <c r="Q492" s="20">
        <f>IF($B492="","",SUMPRODUCT(MAX(('Movimentações'!$C$6:$C$3005=$B492)*('Movimentações'!$B$6:$B$3005="Venda")*'Movimentações'!$A$6:$A$3005)))</f>
        <v/>
      </c>
      <c r="R492" s="21">
        <f>IF($B492="","",IF(COUNTIF($B$6:$B$505,$B492)&gt;1,"Nome repetido",IF(K492&lt;=0,"Sem estoque",IF(K492&lt;=N(E492),"Repor",IF(TODAY()-MAX(Q492,SUMPRODUCT(MAX(('Movimentações'!$C$6:$C$3005=$B492)*('Movimentações'!$B$6:$B$3005="Compra")*'Movimentações'!$A$6:$A$3005)),'Comece aqui'!$C$6)&gt;60,"Parado","OK")))))</f>
        <v/>
      </c>
      <c r="S492" s="17">
        <f>IF($B492="","",SUMIFS('Movimentações'!$I$6:$I$3005,'Movimentações'!$C$6:$C$3005,$B492,'Movimentações'!$B$6:$B$3005,"Venda")-SUMIFS('Movimentações'!$I$6:$I$3005,'Movimentações'!$C$6:$C$3005,$B492,'Movimentações'!$B$6:$B$3005,"Devolução de venda"))</f>
        <v/>
      </c>
      <c r="T492" s="17">
        <f>IF($B492="","",SUMIFS('Movimentações'!$K$6:$K$3005,'Movimentações'!$C$6:$C$3005,$B492))</f>
        <v/>
      </c>
      <c r="U492" s="21">
        <f>IF(OR($B492="",N(S492)&lt;=0),"",IF(SUMIF($S$6:$S$505,"&gt;"&amp;S492)/SUM($S$6:$S$505)&lt;0.8,"A",IF(SUMIF($S$6:$S$505,"&gt;"&amp;S492)/SUM($S$6:$S$505)&lt;0.95,"B","C")))</f>
        <v/>
      </c>
    </row>
    <row r="493">
      <c r="A493" s="14" t="n"/>
      <c r="B493" s="14" t="n"/>
      <c r="C493" s="14" t="n"/>
      <c r="D493" s="15" t="n"/>
      <c r="E493" s="14" t="n"/>
      <c r="F493" s="14" t="n"/>
      <c r="G493" s="15" t="n"/>
      <c r="H493" s="16">
        <f>IF($B493="","",SUMIFS('Movimentações'!$D$6:$D$3005,'Movimentações'!$C$6:$C$3005,$B493,'Movimentações'!$B$6:$B$3005,"Compra"))</f>
        <v/>
      </c>
      <c r="I493" s="16">
        <f>IF($B493="","",SUMIFS('Movimentações'!$D$6:$D$3005,'Movimentações'!$C$6:$C$3005,$B493,'Movimentações'!$B$6:$B$3005,"Venda")-SUMIFS('Movimentações'!$D$6:$D$3005,'Movimentações'!$C$6:$C$3005,$B493,'Movimentações'!$B$6:$B$3005,"Devolução de venda"))</f>
        <v/>
      </c>
      <c r="J493" s="16">
        <f>IF($B493="","",SUMIFS('Movimentações'!$D$6:$D$3005,'Movimentações'!$C$6:$C$3005,$B493,'Movimentações'!$B$6:$B$3005,"Ajuste para mais")-SUMIFS('Movimentações'!$D$6:$D$3005,'Movimentações'!$C$6:$C$3005,$B493,'Movimentações'!$B$6:$B$3005,"Ajuste para menos"))</f>
        <v/>
      </c>
      <c r="K493" s="16">
        <f>IF($B493="","",N(F493)+H493-I493+J493)</f>
        <v/>
      </c>
      <c r="L493" s="17">
        <f>IF($B493="","",IF(N(F493)+H493=0,0,(N(F493)*N(G493)+SUMIFS('Movimentações'!$I$6:$I$3005,'Movimentações'!$C$6:$C$3005,$B493,'Movimentações'!$B$6:$B$3005,"Compra"))/(N(F493)+H493)))</f>
        <v/>
      </c>
      <c r="M493" s="17">
        <f>IF($B493="","",MAX(K493,0)*L493)</f>
        <v/>
      </c>
      <c r="N493" s="17">
        <f>IF(OR($B493="",N(D493)=0),"",D493-L493)</f>
        <v/>
      </c>
      <c r="O493" s="18">
        <f>IF(OR($B493="",N(D493)=0),"",(D493-L493)/D493)</f>
        <v/>
      </c>
      <c r="P493" s="19">
        <f>IF(OR($B493="",N(D493)=0,N(L493)=0),"",D493/L493)</f>
        <v/>
      </c>
      <c r="Q493" s="20">
        <f>IF($B493="","",SUMPRODUCT(MAX(('Movimentações'!$C$6:$C$3005=$B493)*('Movimentações'!$B$6:$B$3005="Venda")*'Movimentações'!$A$6:$A$3005)))</f>
        <v/>
      </c>
      <c r="R493" s="21">
        <f>IF($B493="","",IF(COUNTIF($B$6:$B$505,$B493)&gt;1,"Nome repetido",IF(K493&lt;=0,"Sem estoque",IF(K493&lt;=N(E493),"Repor",IF(TODAY()-MAX(Q493,SUMPRODUCT(MAX(('Movimentações'!$C$6:$C$3005=$B493)*('Movimentações'!$B$6:$B$3005="Compra")*'Movimentações'!$A$6:$A$3005)),'Comece aqui'!$C$6)&gt;60,"Parado","OK")))))</f>
        <v/>
      </c>
      <c r="S493" s="17">
        <f>IF($B493="","",SUMIFS('Movimentações'!$I$6:$I$3005,'Movimentações'!$C$6:$C$3005,$B493,'Movimentações'!$B$6:$B$3005,"Venda")-SUMIFS('Movimentações'!$I$6:$I$3005,'Movimentações'!$C$6:$C$3005,$B493,'Movimentações'!$B$6:$B$3005,"Devolução de venda"))</f>
        <v/>
      </c>
      <c r="T493" s="17">
        <f>IF($B493="","",SUMIFS('Movimentações'!$K$6:$K$3005,'Movimentações'!$C$6:$C$3005,$B493))</f>
        <v/>
      </c>
      <c r="U493" s="21">
        <f>IF(OR($B493="",N(S493)&lt;=0),"",IF(SUMIF($S$6:$S$505,"&gt;"&amp;S493)/SUM($S$6:$S$505)&lt;0.8,"A",IF(SUMIF($S$6:$S$505,"&gt;"&amp;S493)/SUM($S$6:$S$505)&lt;0.95,"B","C")))</f>
        <v/>
      </c>
    </row>
    <row r="494">
      <c r="A494" s="14" t="n"/>
      <c r="B494" s="14" t="n"/>
      <c r="C494" s="14" t="n"/>
      <c r="D494" s="15" t="n"/>
      <c r="E494" s="14" t="n"/>
      <c r="F494" s="14" t="n"/>
      <c r="G494" s="15" t="n"/>
      <c r="H494" s="16">
        <f>IF($B494="","",SUMIFS('Movimentações'!$D$6:$D$3005,'Movimentações'!$C$6:$C$3005,$B494,'Movimentações'!$B$6:$B$3005,"Compra"))</f>
        <v/>
      </c>
      <c r="I494" s="16">
        <f>IF($B494="","",SUMIFS('Movimentações'!$D$6:$D$3005,'Movimentações'!$C$6:$C$3005,$B494,'Movimentações'!$B$6:$B$3005,"Venda")-SUMIFS('Movimentações'!$D$6:$D$3005,'Movimentações'!$C$6:$C$3005,$B494,'Movimentações'!$B$6:$B$3005,"Devolução de venda"))</f>
        <v/>
      </c>
      <c r="J494" s="16">
        <f>IF($B494="","",SUMIFS('Movimentações'!$D$6:$D$3005,'Movimentações'!$C$6:$C$3005,$B494,'Movimentações'!$B$6:$B$3005,"Ajuste para mais")-SUMIFS('Movimentações'!$D$6:$D$3005,'Movimentações'!$C$6:$C$3005,$B494,'Movimentações'!$B$6:$B$3005,"Ajuste para menos"))</f>
        <v/>
      </c>
      <c r="K494" s="16">
        <f>IF($B494="","",N(F494)+H494-I494+J494)</f>
        <v/>
      </c>
      <c r="L494" s="17">
        <f>IF($B494="","",IF(N(F494)+H494=0,0,(N(F494)*N(G494)+SUMIFS('Movimentações'!$I$6:$I$3005,'Movimentações'!$C$6:$C$3005,$B494,'Movimentações'!$B$6:$B$3005,"Compra"))/(N(F494)+H494)))</f>
        <v/>
      </c>
      <c r="M494" s="17">
        <f>IF($B494="","",MAX(K494,0)*L494)</f>
        <v/>
      </c>
      <c r="N494" s="17">
        <f>IF(OR($B494="",N(D494)=0),"",D494-L494)</f>
        <v/>
      </c>
      <c r="O494" s="18">
        <f>IF(OR($B494="",N(D494)=0),"",(D494-L494)/D494)</f>
        <v/>
      </c>
      <c r="P494" s="19">
        <f>IF(OR($B494="",N(D494)=0,N(L494)=0),"",D494/L494)</f>
        <v/>
      </c>
      <c r="Q494" s="20">
        <f>IF($B494="","",SUMPRODUCT(MAX(('Movimentações'!$C$6:$C$3005=$B494)*('Movimentações'!$B$6:$B$3005="Venda")*'Movimentações'!$A$6:$A$3005)))</f>
        <v/>
      </c>
      <c r="R494" s="21">
        <f>IF($B494="","",IF(COUNTIF($B$6:$B$505,$B494)&gt;1,"Nome repetido",IF(K494&lt;=0,"Sem estoque",IF(K494&lt;=N(E494),"Repor",IF(TODAY()-MAX(Q494,SUMPRODUCT(MAX(('Movimentações'!$C$6:$C$3005=$B494)*('Movimentações'!$B$6:$B$3005="Compra")*'Movimentações'!$A$6:$A$3005)),'Comece aqui'!$C$6)&gt;60,"Parado","OK")))))</f>
        <v/>
      </c>
      <c r="S494" s="17">
        <f>IF($B494="","",SUMIFS('Movimentações'!$I$6:$I$3005,'Movimentações'!$C$6:$C$3005,$B494,'Movimentações'!$B$6:$B$3005,"Venda")-SUMIFS('Movimentações'!$I$6:$I$3005,'Movimentações'!$C$6:$C$3005,$B494,'Movimentações'!$B$6:$B$3005,"Devolução de venda"))</f>
        <v/>
      </c>
      <c r="T494" s="17">
        <f>IF($B494="","",SUMIFS('Movimentações'!$K$6:$K$3005,'Movimentações'!$C$6:$C$3005,$B494))</f>
        <v/>
      </c>
      <c r="U494" s="21">
        <f>IF(OR($B494="",N(S494)&lt;=0),"",IF(SUMIF($S$6:$S$505,"&gt;"&amp;S494)/SUM($S$6:$S$505)&lt;0.8,"A",IF(SUMIF($S$6:$S$505,"&gt;"&amp;S494)/SUM($S$6:$S$505)&lt;0.95,"B","C")))</f>
        <v/>
      </c>
    </row>
    <row r="495">
      <c r="A495" s="14" t="n"/>
      <c r="B495" s="14" t="n"/>
      <c r="C495" s="14" t="n"/>
      <c r="D495" s="15" t="n"/>
      <c r="E495" s="14" t="n"/>
      <c r="F495" s="14" t="n"/>
      <c r="G495" s="15" t="n"/>
      <c r="H495" s="16">
        <f>IF($B495="","",SUMIFS('Movimentações'!$D$6:$D$3005,'Movimentações'!$C$6:$C$3005,$B495,'Movimentações'!$B$6:$B$3005,"Compra"))</f>
        <v/>
      </c>
      <c r="I495" s="16">
        <f>IF($B495="","",SUMIFS('Movimentações'!$D$6:$D$3005,'Movimentações'!$C$6:$C$3005,$B495,'Movimentações'!$B$6:$B$3005,"Venda")-SUMIFS('Movimentações'!$D$6:$D$3005,'Movimentações'!$C$6:$C$3005,$B495,'Movimentações'!$B$6:$B$3005,"Devolução de venda"))</f>
        <v/>
      </c>
      <c r="J495" s="16">
        <f>IF($B495="","",SUMIFS('Movimentações'!$D$6:$D$3005,'Movimentações'!$C$6:$C$3005,$B495,'Movimentações'!$B$6:$B$3005,"Ajuste para mais")-SUMIFS('Movimentações'!$D$6:$D$3005,'Movimentações'!$C$6:$C$3005,$B495,'Movimentações'!$B$6:$B$3005,"Ajuste para menos"))</f>
        <v/>
      </c>
      <c r="K495" s="16">
        <f>IF($B495="","",N(F495)+H495-I495+J495)</f>
        <v/>
      </c>
      <c r="L495" s="17">
        <f>IF($B495="","",IF(N(F495)+H495=0,0,(N(F495)*N(G495)+SUMIFS('Movimentações'!$I$6:$I$3005,'Movimentações'!$C$6:$C$3005,$B495,'Movimentações'!$B$6:$B$3005,"Compra"))/(N(F495)+H495)))</f>
        <v/>
      </c>
      <c r="M495" s="17">
        <f>IF($B495="","",MAX(K495,0)*L495)</f>
        <v/>
      </c>
      <c r="N495" s="17">
        <f>IF(OR($B495="",N(D495)=0),"",D495-L495)</f>
        <v/>
      </c>
      <c r="O495" s="18">
        <f>IF(OR($B495="",N(D495)=0),"",(D495-L495)/D495)</f>
        <v/>
      </c>
      <c r="P495" s="19">
        <f>IF(OR($B495="",N(D495)=0,N(L495)=0),"",D495/L495)</f>
        <v/>
      </c>
      <c r="Q495" s="20">
        <f>IF($B495="","",SUMPRODUCT(MAX(('Movimentações'!$C$6:$C$3005=$B495)*('Movimentações'!$B$6:$B$3005="Venda")*'Movimentações'!$A$6:$A$3005)))</f>
        <v/>
      </c>
      <c r="R495" s="21">
        <f>IF($B495="","",IF(COUNTIF($B$6:$B$505,$B495)&gt;1,"Nome repetido",IF(K495&lt;=0,"Sem estoque",IF(K495&lt;=N(E495),"Repor",IF(TODAY()-MAX(Q495,SUMPRODUCT(MAX(('Movimentações'!$C$6:$C$3005=$B495)*('Movimentações'!$B$6:$B$3005="Compra")*'Movimentações'!$A$6:$A$3005)),'Comece aqui'!$C$6)&gt;60,"Parado","OK")))))</f>
        <v/>
      </c>
      <c r="S495" s="17">
        <f>IF($B495="","",SUMIFS('Movimentações'!$I$6:$I$3005,'Movimentações'!$C$6:$C$3005,$B495,'Movimentações'!$B$6:$B$3005,"Venda")-SUMIFS('Movimentações'!$I$6:$I$3005,'Movimentações'!$C$6:$C$3005,$B495,'Movimentações'!$B$6:$B$3005,"Devolução de venda"))</f>
        <v/>
      </c>
      <c r="T495" s="17">
        <f>IF($B495="","",SUMIFS('Movimentações'!$K$6:$K$3005,'Movimentações'!$C$6:$C$3005,$B495))</f>
        <v/>
      </c>
      <c r="U495" s="21">
        <f>IF(OR($B495="",N(S495)&lt;=0),"",IF(SUMIF($S$6:$S$505,"&gt;"&amp;S495)/SUM($S$6:$S$505)&lt;0.8,"A",IF(SUMIF($S$6:$S$505,"&gt;"&amp;S495)/SUM($S$6:$S$505)&lt;0.95,"B","C")))</f>
        <v/>
      </c>
    </row>
    <row r="496">
      <c r="A496" s="14" t="n"/>
      <c r="B496" s="14" t="n"/>
      <c r="C496" s="14" t="n"/>
      <c r="D496" s="15" t="n"/>
      <c r="E496" s="14" t="n"/>
      <c r="F496" s="14" t="n"/>
      <c r="G496" s="15" t="n"/>
      <c r="H496" s="16">
        <f>IF($B496="","",SUMIFS('Movimentações'!$D$6:$D$3005,'Movimentações'!$C$6:$C$3005,$B496,'Movimentações'!$B$6:$B$3005,"Compra"))</f>
        <v/>
      </c>
      <c r="I496" s="16">
        <f>IF($B496="","",SUMIFS('Movimentações'!$D$6:$D$3005,'Movimentações'!$C$6:$C$3005,$B496,'Movimentações'!$B$6:$B$3005,"Venda")-SUMIFS('Movimentações'!$D$6:$D$3005,'Movimentações'!$C$6:$C$3005,$B496,'Movimentações'!$B$6:$B$3005,"Devolução de venda"))</f>
        <v/>
      </c>
      <c r="J496" s="16">
        <f>IF($B496="","",SUMIFS('Movimentações'!$D$6:$D$3005,'Movimentações'!$C$6:$C$3005,$B496,'Movimentações'!$B$6:$B$3005,"Ajuste para mais")-SUMIFS('Movimentações'!$D$6:$D$3005,'Movimentações'!$C$6:$C$3005,$B496,'Movimentações'!$B$6:$B$3005,"Ajuste para menos"))</f>
        <v/>
      </c>
      <c r="K496" s="16">
        <f>IF($B496="","",N(F496)+H496-I496+J496)</f>
        <v/>
      </c>
      <c r="L496" s="17">
        <f>IF($B496="","",IF(N(F496)+H496=0,0,(N(F496)*N(G496)+SUMIFS('Movimentações'!$I$6:$I$3005,'Movimentações'!$C$6:$C$3005,$B496,'Movimentações'!$B$6:$B$3005,"Compra"))/(N(F496)+H496)))</f>
        <v/>
      </c>
      <c r="M496" s="17">
        <f>IF($B496="","",MAX(K496,0)*L496)</f>
        <v/>
      </c>
      <c r="N496" s="17">
        <f>IF(OR($B496="",N(D496)=0),"",D496-L496)</f>
        <v/>
      </c>
      <c r="O496" s="18">
        <f>IF(OR($B496="",N(D496)=0),"",(D496-L496)/D496)</f>
        <v/>
      </c>
      <c r="P496" s="19">
        <f>IF(OR($B496="",N(D496)=0,N(L496)=0),"",D496/L496)</f>
        <v/>
      </c>
      <c r="Q496" s="20">
        <f>IF($B496="","",SUMPRODUCT(MAX(('Movimentações'!$C$6:$C$3005=$B496)*('Movimentações'!$B$6:$B$3005="Venda")*'Movimentações'!$A$6:$A$3005)))</f>
        <v/>
      </c>
      <c r="R496" s="21">
        <f>IF($B496="","",IF(COUNTIF($B$6:$B$505,$B496)&gt;1,"Nome repetido",IF(K496&lt;=0,"Sem estoque",IF(K496&lt;=N(E496),"Repor",IF(TODAY()-MAX(Q496,SUMPRODUCT(MAX(('Movimentações'!$C$6:$C$3005=$B496)*('Movimentações'!$B$6:$B$3005="Compra")*'Movimentações'!$A$6:$A$3005)),'Comece aqui'!$C$6)&gt;60,"Parado","OK")))))</f>
        <v/>
      </c>
      <c r="S496" s="17">
        <f>IF($B496="","",SUMIFS('Movimentações'!$I$6:$I$3005,'Movimentações'!$C$6:$C$3005,$B496,'Movimentações'!$B$6:$B$3005,"Venda")-SUMIFS('Movimentações'!$I$6:$I$3005,'Movimentações'!$C$6:$C$3005,$B496,'Movimentações'!$B$6:$B$3005,"Devolução de venda"))</f>
        <v/>
      </c>
      <c r="T496" s="17">
        <f>IF($B496="","",SUMIFS('Movimentações'!$K$6:$K$3005,'Movimentações'!$C$6:$C$3005,$B496))</f>
        <v/>
      </c>
      <c r="U496" s="21">
        <f>IF(OR($B496="",N(S496)&lt;=0),"",IF(SUMIF($S$6:$S$505,"&gt;"&amp;S496)/SUM($S$6:$S$505)&lt;0.8,"A",IF(SUMIF($S$6:$S$505,"&gt;"&amp;S496)/SUM($S$6:$S$505)&lt;0.95,"B","C")))</f>
        <v/>
      </c>
    </row>
    <row r="497">
      <c r="A497" s="14" t="n"/>
      <c r="B497" s="14" t="n"/>
      <c r="C497" s="14" t="n"/>
      <c r="D497" s="15" t="n"/>
      <c r="E497" s="14" t="n"/>
      <c r="F497" s="14" t="n"/>
      <c r="G497" s="15" t="n"/>
      <c r="H497" s="16">
        <f>IF($B497="","",SUMIFS('Movimentações'!$D$6:$D$3005,'Movimentações'!$C$6:$C$3005,$B497,'Movimentações'!$B$6:$B$3005,"Compra"))</f>
        <v/>
      </c>
      <c r="I497" s="16">
        <f>IF($B497="","",SUMIFS('Movimentações'!$D$6:$D$3005,'Movimentações'!$C$6:$C$3005,$B497,'Movimentações'!$B$6:$B$3005,"Venda")-SUMIFS('Movimentações'!$D$6:$D$3005,'Movimentações'!$C$6:$C$3005,$B497,'Movimentações'!$B$6:$B$3005,"Devolução de venda"))</f>
        <v/>
      </c>
      <c r="J497" s="16">
        <f>IF($B497="","",SUMIFS('Movimentações'!$D$6:$D$3005,'Movimentações'!$C$6:$C$3005,$B497,'Movimentações'!$B$6:$B$3005,"Ajuste para mais")-SUMIFS('Movimentações'!$D$6:$D$3005,'Movimentações'!$C$6:$C$3005,$B497,'Movimentações'!$B$6:$B$3005,"Ajuste para menos"))</f>
        <v/>
      </c>
      <c r="K497" s="16">
        <f>IF($B497="","",N(F497)+H497-I497+J497)</f>
        <v/>
      </c>
      <c r="L497" s="17">
        <f>IF($B497="","",IF(N(F497)+H497=0,0,(N(F497)*N(G497)+SUMIFS('Movimentações'!$I$6:$I$3005,'Movimentações'!$C$6:$C$3005,$B497,'Movimentações'!$B$6:$B$3005,"Compra"))/(N(F497)+H497)))</f>
        <v/>
      </c>
      <c r="M497" s="17">
        <f>IF($B497="","",MAX(K497,0)*L497)</f>
        <v/>
      </c>
      <c r="N497" s="17">
        <f>IF(OR($B497="",N(D497)=0),"",D497-L497)</f>
        <v/>
      </c>
      <c r="O497" s="18">
        <f>IF(OR($B497="",N(D497)=0),"",(D497-L497)/D497)</f>
        <v/>
      </c>
      <c r="P497" s="19">
        <f>IF(OR($B497="",N(D497)=0,N(L497)=0),"",D497/L497)</f>
        <v/>
      </c>
      <c r="Q497" s="20">
        <f>IF($B497="","",SUMPRODUCT(MAX(('Movimentações'!$C$6:$C$3005=$B497)*('Movimentações'!$B$6:$B$3005="Venda")*'Movimentações'!$A$6:$A$3005)))</f>
        <v/>
      </c>
      <c r="R497" s="21">
        <f>IF($B497="","",IF(COUNTIF($B$6:$B$505,$B497)&gt;1,"Nome repetido",IF(K497&lt;=0,"Sem estoque",IF(K497&lt;=N(E497),"Repor",IF(TODAY()-MAX(Q497,SUMPRODUCT(MAX(('Movimentações'!$C$6:$C$3005=$B497)*('Movimentações'!$B$6:$B$3005="Compra")*'Movimentações'!$A$6:$A$3005)),'Comece aqui'!$C$6)&gt;60,"Parado","OK")))))</f>
        <v/>
      </c>
      <c r="S497" s="17">
        <f>IF($B497="","",SUMIFS('Movimentações'!$I$6:$I$3005,'Movimentações'!$C$6:$C$3005,$B497,'Movimentações'!$B$6:$B$3005,"Venda")-SUMIFS('Movimentações'!$I$6:$I$3005,'Movimentações'!$C$6:$C$3005,$B497,'Movimentações'!$B$6:$B$3005,"Devolução de venda"))</f>
        <v/>
      </c>
      <c r="T497" s="17">
        <f>IF($B497="","",SUMIFS('Movimentações'!$K$6:$K$3005,'Movimentações'!$C$6:$C$3005,$B497))</f>
        <v/>
      </c>
      <c r="U497" s="21">
        <f>IF(OR($B497="",N(S497)&lt;=0),"",IF(SUMIF($S$6:$S$505,"&gt;"&amp;S497)/SUM($S$6:$S$505)&lt;0.8,"A",IF(SUMIF($S$6:$S$505,"&gt;"&amp;S497)/SUM($S$6:$S$505)&lt;0.95,"B","C")))</f>
        <v/>
      </c>
    </row>
    <row r="498">
      <c r="A498" s="14" t="n"/>
      <c r="B498" s="14" t="n"/>
      <c r="C498" s="14" t="n"/>
      <c r="D498" s="15" t="n"/>
      <c r="E498" s="14" t="n"/>
      <c r="F498" s="14" t="n"/>
      <c r="G498" s="15" t="n"/>
      <c r="H498" s="16">
        <f>IF($B498="","",SUMIFS('Movimentações'!$D$6:$D$3005,'Movimentações'!$C$6:$C$3005,$B498,'Movimentações'!$B$6:$B$3005,"Compra"))</f>
        <v/>
      </c>
      <c r="I498" s="16">
        <f>IF($B498="","",SUMIFS('Movimentações'!$D$6:$D$3005,'Movimentações'!$C$6:$C$3005,$B498,'Movimentações'!$B$6:$B$3005,"Venda")-SUMIFS('Movimentações'!$D$6:$D$3005,'Movimentações'!$C$6:$C$3005,$B498,'Movimentações'!$B$6:$B$3005,"Devolução de venda"))</f>
        <v/>
      </c>
      <c r="J498" s="16">
        <f>IF($B498="","",SUMIFS('Movimentações'!$D$6:$D$3005,'Movimentações'!$C$6:$C$3005,$B498,'Movimentações'!$B$6:$B$3005,"Ajuste para mais")-SUMIFS('Movimentações'!$D$6:$D$3005,'Movimentações'!$C$6:$C$3005,$B498,'Movimentações'!$B$6:$B$3005,"Ajuste para menos"))</f>
        <v/>
      </c>
      <c r="K498" s="16">
        <f>IF($B498="","",N(F498)+H498-I498+J498)</f>
        <v/>
      </c>
      <c r="L498" s="17">
        <f>IF($B498="","",IF(N(F498)+H498=0,0,(N(F498)*N(G498)+SUMIFS('Movimentações'!$I$6:$I$3005,'Movimentações'!$C$6:$C$3005,$B498,'Movimentações'!$B$6:$B$3005,"Compra"))/(N(F498)+H498)))</f>
        <v/>
      </c>
      <c r="M498" s="17">
        <f>IF($B498="","",MAX(K498,0)*L498)</f>
        <v/>
      </c>
      <c r="N498" s="17">
        <f>IF(OR($B498="",N(D498)=0),"",D498-L498)</f>
        <v/>
      </c>
      <c r="O498" s="18">
        <f>IF(OR($B498="",N(D498)=0),"",(D498-L498)/D498)</f>
        <v/>
      </c>
      <c r="P498" s="19">
        <f>IF(OR($B498="",N(D498)=0,N(L498)=0),"",D498/L498)</f>
        <v/>
      </c>
      <c r="Q498" s="20">
        <f>IF($B498="","",SUMPRODUCT(MAX(('Movimentações'!$C$6:$C$3005=$B498)*('Movimentações'!$B$6:$B$3005="Venda")*'Movimentações'!$A$6:$A$3005)))</f>
        <v/>
      </c>
      <c r="R498" s="21">
        <f>IF($B498="","",IF(COUNTIF($B$6:$B$505,$B498)&gt;1,"Nome repetido",IF(K498&lt;=0,"Sem estoque",IF(K498&lt;=N(E498),"Repor",IF(TODAY()-MAX(Q498,SUMPRODUCT(MAX(('Movimentações'!$C$6:$C$3005=$B498)*('Movimentações'!$B$6:$B$3005="Compra")*'Movimentações'!$A$6:$A$3005)),'Comece aqui'!$C$6)&gt;60,"Parado","OK")))))</f>
        <v/>
      </c>
      <c r="S498" s="17">
        <f>IF($B498="","",SUMIFS('Movimentações'!$I$6:$I$3005,'Movimentações'!$C$6:$C$3005,$B498,'Movimentações'!$B$6:$B$3005,"Venda")-SUMIFS('Movimentações'!$I$6:$I$3005,'Movimentações'!$C$6:$C$3005,$B498,'Movimentações'!$B$6:$B$3005,"Devolução de venda"))</f>
        <v/>
      </c>
      <c r="T498" s="17">
        <f>IF($B498="","",SUMIFS('Movimentações'!$K$6:$K$3005,'Movimentações'!$C$6:$C$3005,$B498))</f>
        <v/>
      </c>
      <c r="U498" s="21">
        <f>IF(OR($B498="",N(S498)&lt;=0),"",IF(SUMIF($S$6:$S$505,"&gt;"&amp;S498)/SUM($S$6:$S$505)&lt;0.8,"A",IF(SUMIF($S$6:$S$505,"&gt;"&amp;S498)/SUM($S$6:$S$505)&lt;0.95,"B","C")))</f>
        <v/>
      </c>
    </row>
    <row r="499">
      <c r="A499" s="14" t="n"/>
      <c r="B499" s="14" t="n"/>
      <c r="C499" s="14" t="n"/>
      <c r="D499" s="15" t="n"/>
      <c r="E499" s="14" t="n"/>
      <c r="F499" s="14" t="n"/>
      <c r="G499" s="15" t="n"/>
      <c r="H499" s="16">
        <f>IF($B499="","",SUMIFS('Movimentações'!$D$6:$D$3005,'Movimentações'!$C$6:$C$3005,$B499,'Movimentações'!$B$6:$B$3005,"Compra"))</f>
        <v/>
      </c>
      <c r="I499" s="16">
        <f>IF($B499="","",SUMIFS('Movimentações'!$D$6:$D$3005,'Movimentações'!$C$6:$C$3005,$B499,'Movimentações'!$B$6:$B$3005,"Venda")-SUMIFS('Movimentações'!$D$6:$D$3005,'Movimentações'!$C$6:$C$3005,$B499,'Movimentações'!$B$6:$B$3005,"Devolução de venda"))</f>
        <v/>
      </c>
      <c r="J499" s="16">
        <f>IF($B499="","",SUMIFS('Movimentações'!$D$6:$D$3005,'Movimentações'!$C$6:$C$3005,$B499,'Movimentações'!$B$6:$B$3005,"Ajuste para mais")-SUMIFS('Movimentações'!$D$6:$D$3005,'Movimentações'!$C$6:$C$3005,$B499,'Movimentações'!$B$6:$B$3005,"Ajuste para menos"))</f>
        <v/>
      </c>
      <c r="K499" s="16">
        <f>IF($B499="","",N(F499)+H499-I499+J499)</f>
        <v/>
      </c>
      <c r="L499" s="17">
        <f>IF($B499="","",IF(N(F499)+H499=0,0,(N(F499)*N(G499)+SUMIFS('Movimentações'!$I$6:$I$3005,'Movimentações'!$C$6:$C$3005,$B499,'Movimentações'!$B$6:$B$3005,"Compra"))/(N(F499)+H499)))</f>
        <v/>
      </c>
      <c r="M499" s="17">
        <f>IF($B499="","",MAX(K499,0)*L499)</f>
        <v/>
      </c>
      <c r="N499" s="17">
        <f>IF(OR($B499="",N(D499)=0),"",D499-L499)</f>
        <v/>
      </c>
      <c r="O499" s="18">
        <f>IF(OR($B499="",N(D499)=0),"",(D499-L499)/D499)</f>
        <v/>
      </c>
      <c r="P499" s="19">
        <f>IF(OR($B499="",N(D499)=0,N(L499)=0),"",D499/L499)</f>
        <v/>
      </c>
      <c r="Q499" s="20">
        <f>IF($B499="","",SUMPRODUCT(MAX(('Movimentações'!$C$6:$C$3005=$B499)*('Movimentações'!$B$6:$B$3005="Venda")*'Movimentações'!$A$6:$A$3005)))</f>
        <v/>
      </c>
      <c r="R499" s="21">
        <f>IF($B499="","",IF(COUNTIF($B$6:$B$505,$B499)&gt;1,"Nome repetido",IF(K499&lt;=0,"Sem estoque",IF(K499&lt;=N(E499),"Repor",IF(TODAY()-MAX(Q499,SUMPRODUCT(MAX(('Movimentações'!$C$6:$C$3005=$B499)*('Movimentações'!$B$6:$B$3005="Compra")*'Movimentações'!$A$6:$A$3005)),'Comece aqui'!$C$6)&gt;60,"Parado","OK")))))</f>
        <v/>
      </c>
      <c r="S499" s="17">
        <f>IF($B499="","",SUMIFS('Movimentações'!$I$6:$I$3005,'Movimentações'!$C$6:$C$3005,$B499,'Movimentações'!$B$6:$B$3005,"Venda")-SUMIFS('Movimentações'!$I$6:$I$3005,'Movimentações'!$C$6:$C$3005,$B499,'Movimentações'!$B$6:$B$3005,"Devolução de venda"))</f>
        <v/>
      </c>
      <c r="T499" s="17">
        <f>IF($B499="","",SUMIFS('Movimentações'!$K$6:$K$3005,'Movimentações'!$C$6:$C$3005,$B499))</f>
        <v/>
      </c>
      <c r="U499" s="21">
        <f>IF(OR($B499="",N(S499)&lt;=0),"",IF(SUMIF($S$6:$S$505,"&gt;"&amp;S499)/SUM($S$6:$S$505)&lt;0.8,"A",IF(SUMIF($S$6:$S$505,"&gt;"&amp;S499)/SUM($S$6:$S$505)&lt;0.95,"B","C")))</f>
        <v/>
      </c>
    </row>
    <row r="500">
      <c r="A500" s="14" t="n"/>
      <c r="B500" s="14" t="n"/>
      <c r="C500" s="14" t="n"/>
      <c r="D500" s="15" t="n"/>
      <c r="E500" s="14" t="n"/>
      <c r="F500" s="14" t="n"/>
      <c r="G500" s="15" t="n"/>
      <c r="H500" s="16">
        <f>IF($B500="","",SUMIFS('Movimentações'!$D$6:$D$3005,'Movimentações'!$C$6:$C$3005,$B500,'Movimentações'!$B$6:$B$3005,"Compra"))</f>
        <v/>
      </c>
      <c r="I500" s="16">
        <f>IF($B500="","",SUMIFS('Movimentações'!$D$6:$D$3005,'Movimentações'!$C$6:$C$3005,$B500,'Movimentações'!$B$6:$B$3005,"Venda")-SUMIFS('Movimentações'!$D$6:$D$3005,'Movimentações'!$C$6:$C$3005,$B500,'Movimentações'!$B$6:$B$3005,"Devolução de venda"))</f>
        <v/>
      </c>
      <c r="J500" s="16">
        <f>IF($B500="","",SUMIFS('Movimentações'!$D$6:$D$3005,'Movimentações'!$C$6:$C$3005,$B500,'Movimentações'!$B$6:$B$3005,"Ajuste para mais")-SUMIFS('Movimentações'!$D$6:$D$3005,'Movimentações'!$C$6:$C$3005,$B500,'Movimentações'!$B$6:$B$3005,"Ajuste para menos"))</f>
        <v/>
      </c>
      <c r="K500" s="16">
        <f>IF($B500="","",N(F500)+H500-I500+J500)</f>
        <v/>
      </c>
      <c r="L500" s="17">
        <f>IF($B500="","",IF(N(F500)+H500=0,0,(N(F500)*N(G500)+SUMIFS('Movimentações'!$I$6:$I$3005,'Movimentações'!$C$6:$C$3005,$B500,'Movimentações'!$B$6:$B$3005,"Compra"))/(N(F500)+H500)))</f>
        <v/>
      </c>
      <c r="M500" s="17">
        <f>IF($B500="","",MAX(K500,0)*L500)</f>
        <v/>
      </c>
      <c r="N500" s="17">
        <f>IF(OR($B500="",N(D500)=0),"",D500-L500)</f>
        <v/>
      </c>
      <c r="O500" s="18">
        <f>IF(OR($B500="",N(D500)=0),"",(D500-L500)/D500)</f>
        <v/>
      </c>
      <c r="P500" s="19">
        <f>IF(OR($B500="",N(D500)=0,N(L500)=0),"",D500/L500)</f>
        <v/>
      </c>
      <c r="Q500" s="20">
        <f>IF($B500="","",SUMPRODUCT(MAX(('Movimentações'!$C$6:$C$3005=$B500)*('Movimentações'!$B$6:$B$3005="Venda")*'Movimentações'!$A$6:$A$3005)))</f>
        <v/>
      </c>
      <c r="R500" s="21">
        <f>IF($B500="","",IF(COUNTIF($B$6:$B$505,$B500)&gt;1,"Nome repetido",IF(K500&lt;=0,"Sem estoque",IF(K500&lt;=N(E500),"Repor",IF(TODAY()-MAX(Q500,SUMPRODUCT(MAX(('Movimentações'!$C$6:$C$3005=$B500)*('Movimentações'!$B$6:$B$3005="Compra")*'Movimentações'!$A$6:$A$3005)),'Comece aqui'!$C$6)&gt;60,"Parado","OK")))))</f>
        <v/>
      </c>
      <c r="S500" s="17">
        <f>IF($B500="","",SUMIFS('Movimentações'!$I$6:$I$3005,'Movimentações'!$C$6:$C$3005,$B500,'Movimentações'!$B$6:$B$3005,"Venda")-SUMIFS('Movimentações'!$I$6:$I$3005,'Movimentações'!$C$6:$C$3005,$B500,'Movimentações'!$B$6:$B$3005,"Devolução de venda"))</f>
        <v/>
      </c>
      <c r="T500" s="17">
        <f>IF($B500="","",SUMIFS('Movimentações'!$K$6:$K$3005,'Movimentações'!$C$6:$C$3005,$B500))</f>
        <v/>
      </c>
      <c r="U500" s="21">
        <f>IF(OR($B500="",N(S500)&lt;=0),"",IF(SUMIF($S$6:$S$505,"&gt;"&amp;S500)/SUM($S$6:$S$505)&lt;0.8,"A",IF(SUMIF($S$6:$S$505,"&gt;"&amp;S500)/SUM($S$6:$S$505)&lt;0.95,"B","C")))</f>
        <v/>
      </c>
    </row>
    <row r="501">
      <c r="A501" s="14" t="n"/>
      <c r="B501" s="14" t="n"/>
      <c r="C501" s="14" t="n"/>
      <c r="D501" s="15" t="n"/>
      <c r="E501" s="14" t="n"/>
      <c r="F501" s="14" t="n"/>
      <c r="G501" s="15" t="n"/>
      <c r="H501" s="16">
        <f>IF($B501="","",SUMIFS('Movimentações'!$D$6:$D$3005,'Movimentações'!$C$6:$C$3005,$B501,'Movimentações'!$B$6:$B$3005,"Compra"))</f>
        <v/>
      </c>
      <c r="I501" s="16">
        <f>IF($B501="","",SUMIFS('Movimentações'!$D$6:$D$3005,'Movimentações'!$C$6:$C$3005,$B501,'Movimentações'!$B$6:$B$3005,"Venda")-SUMIFS('Movimentações'!$D$6:$D$3005,'Movimentações'!$C$6:$C$3005,$B501,'Movimentações'!$B$6:$B$3005,"Devolução de venda"))</f>
        <v/>
      </c>
      <c r="J501" s="16">
        <f>IF($B501="","",SUMIFS('Movimentações'!$D$6:$D$3005,'Movimentações'!$C$6:$C$3005,$B501,'Movimentações'!$B$6:$B$3005,"Ajuste para mais")-SUMIFS('Movimentações'!$D$6:$D$3005,'Movimentações'!$C$6:$C$3005,$B501,'Movimentações'!$B$6:$B$3005,"Ajuste para menos"))</f>
        <v/>
      </c>
      <c r="K501" s="16">
        <f>IF($B501="","",N(F501)+H501-I501+J501)</f>
        <v/>
      </c>
      <c r="L501" s="17">
        <f>IF($B501="","",IF(N(F501)+H501=0,0,(N(F501)*N(G501)+SUMIFS('Movimentações'!$I$6:$I$3005,'Movimentações'!$C$6:$C$3005,$B501,'Movimentações'!$B$6:$B$3005,"Compra"))/(N(F501)+H501)))</f>
        <v/>
      </c>
      <c r="M501" s="17">
        <f>IF($B501="","",MAX(K501,0)*L501)</f>
        <v/>
      </c>
      <c r="N501" s="17">
        <f>IF(OR($B501="",N(D501)=0),"",D501-L501)</f>
        <v/>
      </c>
      <c r="O501" s="18">
        <f>IF(OR($B501="",N(D501)=0),"",(D501-L501)/D501)</f>
        <v/>
      </c>
      <c r="P501" s="19">
        <f>IF(OR($B501="",N(D501)=0,N(L501)=0),"",D501/L501)</f>
        <v/>
      </c>
      <c r="Q501" s="20">
        <f>IF($B501="","",SUMPRODUCT(MAX(('Movimentações'!$C$6:$C$3005=$B501)*('Movimentações'!$B$6:$B$3005="Venda")*'Movimentações'!$A$6:$A$3005)))</f>
        <v/>
      </c>
      <c r="R501" s="21">
        <f>IF($B501="","",IF(COUNTIF($B$6:$B$505,$B501)&gt;1,"Nome repetido",IF(K501&lt;=0,"Sem estoque",IF(K501&lt;=N(E501),"Repor",IF(TODAY()-MAX(Q501,SUMPRODUCT(MAX(('Movimentações'!$C$6:$C$3005=$B501)*('Movimentações'!$B$6:$B$3005="Compra")*'Movimentações'!$A$6:$A$3005)),'Comece aqui'!$C$6)&gt;60,"Parado","OK")))))</f>
        <v/>
      </c>
      <c r="S501" s="17">
        <f>IF($B501="","",SUMIFS('Movimentações'!$I$6:$I$3005,'Movimentações'!$C$6:$C$3005,$B501,'Movimentações'!$B$6:$B$3005,"Venda")-SUMIFS('Movimentações'!$I$6:$I$3005,'Movimentações'!$C$6:$C$3005,$B501,'Movimentações'!$B$6:$B$3005,"Devolução de venda"))</f>
        <v/>
      </c>
      <c r="T501" s="17">
        <f>IF($B501="","",SUMIFS('Movimentações'!$K$6:$K$3005,'Movimentações'!$C$6:$C$3005,$B501))</f>
        <v/>
      </c>
      <c r="U501" s="21">
        <f>IF(OR($B501="",N(S501)&lt;=0),"",IF(SUMIF($S$6:$S$505,"&gt;"&amp;S501)/SUM($S$6:$S$505)&lt;0.8,"A",IF(SUMIF($S$6:$S$505,"&gt;"&amp;S501)/SUM($S$6:$S$505)&lt;0.95,"B","C")))</f>
        <v/>
      </c>
    </row>
    <row r="502">
      <c r="A502" s="14" t="n"/>
      <c r="B502" s="14" t="n"/>
      <c r="C502" s="14" t="n"/>
      <c r="D502" s="15" t="n"/>
      <c r="E502" s="14" t="n"/>
      <c r="F502" s="14" t="n"/>
      <c r="G502" s="15" t="n"/>
      <c r="H502" s="16">
        <f>IF($B502="","",SUMIFS('Movimentações'!$D$6:$D$3005,'Movimentações'!$C$6:$C$3005,$B502,'Movimentações'!$B$6:$B$3005,"Compra"))</f>
        <v/>
      </c>
      <c r="I502" s="16">
        <f>IF($B502="","",SUMIFS('Movimentações'!$D$6:$D$3005,'Movimentações'!$C$6:$C$3005,$B502,'Movimentações'!$B$6:$B$3005,"Venda")-SUMIFS('Movimentações'!$D$6:$D$3005,'Movimentações'!$C$6:$C$3005,$B502,'Movimentações'!$B$6:$B$3005,"Devolução de venda"))</f>
        <v/>
      </c>
      <c r="J502" s="16">
        <f>IF($B502="","",SUMIFS('Movimentações'!$D$6:$D$3005,'Movimentações'!$C$6:$C$3005,$B502,'Movimentações'!$B$6:$B$3005,"Ajuste para mais")-SUMIFS('Movimentações'!$D$6:$D$3005,'Movimentações'!$C$6:$C$3005,$B502,'Movimentações'!$B$6:$B$3005,"Ajuste para menos"))</f>
        <v/>
      </c>
      <c r="K502" s="16">
        <f>IF($B502="","",N(F502)+H502-I502+J502)</f>
        <v/>
      </c>
      <c r="L502" s="17">
        <f>IF($B502="","",IF(N(F502)+H502=0,0,(N(F502)*N(G502)+SUMIFS('Movimentações'!$I$6:$I$3005,'Movimentações'!$C$6:$C$3005,$B502,'Movimentações'!$B$6:$B$3005,"Compra"))/(N(F502)+H502)))</f>
        <v/>
      </c>
      <c r="M502" s="17">
        <f>IF($B502="","",MAX(K502,0)*L502)</f>
        <v/>
      </c>
      <c r="N502" s="17">
        <f>IF(OR($B502="",N(D502)=0),"",D502-L502)</f>
        <v/>
      </c>
      <c r="O502" s="18">
        <f>IF(OR($B502="",N(D502)=0),"",(D502-L502)/D502)</f>
        <v/>
      </c>
      <c r="P502" s="19">
        <f>IF(OR($B502="",N(D502)=0,N(L502)=0),"",D502/L502)</f>
        <v/>
      </c>
      <c r="Q502" s="20">
        <f>IF($B502="","",SUMPRODUCT(MAX(('Movimentações'!$C$6:$C$3005=$B502)*('Movimentações'!$B$6:$B$3005="Venda")*'Movimentações'!$A$6:$A$3005)))</f>
        <v/>
      </c>
      <c r="R502" s="21">
        <f>IF($B502="","",IF(COUNTIF($B$6:$B$505,$B502)&gt;1,"Nome repetido",IF(K502&lt;=0,"Sem estoque",IF(K502&lt;=N(E502),"Repor",IF(TODAY()-MAX(Q502,SUMPRODUCT(MAX(('Movimentações'!$C$6:$C$3005=$B502)*('Movimentações'!$B$6:$B$3005="Compra")*'Movimentações'!$A$6:$A$3005)),'Comece aqui'!$C$6)&gt;60,"Parado","OK")))))</f>
        <v/>
      </c>
      <c r="S502" s="17">
        <f>IF($B502="","",SUMIFS('Movimentações'!$I$6:$I$3005,'Movimentações'!$C$6:$C$3005,$B502,'Movimentações'!$B$6:$B$3005,"Venda")-SUMIFS('Movimentações'!$I$6:$I$3005,'Movimentações'!$C$6:$C$3005,$B502,'Movimentações'!$B$6:$B$3005,"Devolução de venda"))</f>
        <v/>
      </c>
      <c r="T502" s="17">
        <f>IF($B502="","",SUMIFS('Movimentações'!$K$6:$K$3005,'Movimentações'!$C$6:$C$3005,$B502))</f>
        <v/>
      </c>
      <c r="U502" s="21">
        <f>IF(OR($B502="",N(S502)&lt;=0),"",IF(SUMIF($S$6:$S$505,"&gt;"&amp;S502)/SUM($S$6:$S$505)&lt;0.8,"A",IF(SUMIF($S$6:$S$505,"&gt;"&amp;S502)/SUM($S$6:$S$505)&lt;0.95,"B","C")))</f>
        <v/>
      </c>
    </row>
    <row r="503">
      <c r="A503" s="14" t="n"/>
      <c r="B503" s="14" t="n"/>
      <c r="C503" s="14" t="n"/>
      <c r="D503" s="15" t="n"/>
      <c r="E503" s="14" t="n"/>
      <c r="F503" s="14" t="n"/>
      <c r="G503" s="15" t="n"/>
      <c r="H503" s="16">
        <f>IF($B503="","",SUMIFS('Movimentações'!$D$6:$D$3005,'Movimentações'!$C$6:$C$3005,$B503,'Movimentações'!$B$6:$B$3005,"Compra"))</f>
        <v/>
      </c>
      <c r="I503" s="16">
        <f>IF($B503="","",SUMIFS('Movimentações'!$D$6:$D$3005,'Movimentações'!$C$6:$C$3005,$B503,'Movimentações'!$B$6:$B$3005,"Venda")-SUMIFS('Movimentações'!$D$6:$D$3005,'Movimentações'!$C$6:$C$3005,$B503,'Movimentações'!$B$6:$B$3005,"Devolução de venda"))</f>
        <v/>
      </c>
      <c r="J503" s="16">
        <f>IF($B503="","",SUMIFS('Movimentações'!$D$6:$D$3005,'Movimentações'!$C$6:$C$3005,$B503,'Movimentações'!$B$6:$B$3005,"Ajuste para mais")-SUMIFS('Movimentações'!$D$6:$D$3005,'Movimentações'!$C$6:$C$3005,$B503,'Movimentações'!$B$6:$B$3005,"Ajuste para menos"))</f>
        <v/>
      </c>
      <c r="K503" s="16">
        <f>IF($B503="","",N(F503)+H503-I503+J503)</f>
        <v/>
      </c>
      <c r="L503" s="17">
        <f>IF($B503="","",IF(N(F503)+H503=0,0,(N(F503)*N(G503)+SUMIFS('Movimentações'!$I$6:$I$3005,'Movimentações'!$C$6:$C$3005,$B503,'Movimentações'!$B$6:$B$3005,"Compra"))/(N(F503)+H503)))</f>
        <v/>
      </c>
      <c r="M503" s="17">
        <f>IF($B503="","",MAX(K503,0)*L503)</f>
        <v/>
      </c>
      <c r="N503" s="17">
        <f>IF(OR($B503="",N(D503)=0),"",D503-L503)</f>
        <v/>
      </c>
      <c r="O503" s="18">
        <f>IF(OR($B503="",N(D503)=0),"",(D503-L503)/D503)</f>
        <v/>
      </c>
      <c r="P503" s="19">
        <f>IF(OR($B503="",N(D503)=0,N(L503)=0),"",D503/L503)</f>
        <v/>
      </c>
      <c r="Q503" s="20">
        <f>IF($B503="","",SUMPRODUCT(MAX(('Movimentações'!$C$6:$C$3005=$B503)*('Movimentações'!$B$6:$B$3005="Venda")*'Movimentações'!$A$6:$A$3005)))</f>
        <v/>
      </c>
      <c r="R503" s="21">
        <f>IF($B503="","",IF(COUNTIF($B$6:$B$505,$B503)&gt;1,"Nome repetido",IF(K503&lt;=0,"Sem estoque",IF(K503&lt;=N(E503),"Repor",IF(TODAY()-MAX(Q503,SUMPRODUCT(MAX(('Movimentações'!$C$6:$C$3005=$B503)*('Movimentações'!$B$6:$B$3005="Compra")*'Movimentações'!$A$6:$A$3005)),'Comece aqui'!$C$6)&gt;60,"Parado","OK")))))</f>
        <v/>
      </c>
      <c r="S503" s="17">
        <f>IF($B503="","",SUMIFS('Movimentações'!$I$6:$I$3005,'Movimentações'!$C$6:$C$3005,$B503,'Movimentações'!$B$6:$B$3005,"Venda")-SUMIFS('Movimentações'!$I$6:$I$3005,'Movimentações'!$C$6:$C$3005,$B503,'Movimentações'!$B$6:$B$3005,"Devolução de venda"))</f>
        <v/>
      </c>
      <c r="T503" s="17">
        <f>IF($B503="","",SUMIFS('Movimentações'!$K$6:$K$3005,'Movimentações'!$C$6:$C$3005,$B503))</f>
        <v/>
      </c>
      <c r="U503" s="21">
        <f>IF(OR($B503="",N(S503)&lt;=0),"",IF(SUMIF($S$6:$S$505,"&gt;"&amp;S503)/SUM($S$6:$S$505)&lt;0.8,"A",IF(SUMIF($S$6:$S$505,"&gt;"&amp;S503)/SUM($S$6:$S$505)&lt;0.95,"B","C")))</f>
        <v/>
      </c>
    </row>
    <row r="504">
      <c r="A504" s="14" t="n"/>
      <c r="B504" s="14" t="n"/>
      <c r="C504" s="14" t="n"/>
      <c r="D504" s="15" t="n"/>
      <c r="E504" s="14" t="n"/>
      <c r="F504" s="14" t="n"/>
      <c r="G504" s="15" t="n"/>
      <c r="H504" s="16">
        <f>IF($B504="","",SUMIFS('Movimentações'!$D$6:$D$3005,'Movimentações'!$C$6:$C$3005,$B504,'Movimentações'!$B$6:$B$3005,"Compra"))</f>
        <v/>
      </c>
      <c r="I504" s="16">
        <f>IF($B504="","",SUMIFS('Movimentações'!$D$6:$D$3005,'Movimentações'!$C$6:$C$3005,$B504,'Movimentações'!$B$6:$B$3005,"Venda")-SUMIFS('Movimentações'!$D$6:$D$3005,'Movimentações'!$C$6:$C$3005,$B504,'Movimentações'!$B$6:$B$3005,"Devolução de venda"))</f>
        <v/>
      </c>
      <c r="J504" s="16">
        <f>IF($B504="","",SUMIFS('Movimentações'!$D$6:$D$3005,'Movimentações'!$C$6:$C$3005,$B504,'Movimentações'!$B$6:$B$3005,"Ajuste para mais")-SUMIFS('Movimentações'!$D$6:$D$3005,'Movimentações'!$C$6:$C$3005,$B504,'Movimentações'!$B$6:$B$3005,"Ajuste para menos"))</f>
        <v/>
      </c>
      <c r="K504" s="16">
        <f>IF($B504="","",N(F504)+H504-I504+J504)</f>
        <v/>
      </c>
      <c r="L504" s="17">
        <f>IF($B504="","",IF(N(F504)+H504=0,0,(N(F504)*N(G504)+SUMIFS('Movimentações'!$I$6:$I$3005,'Movimentações'!$C$6:$C$3005,$B504,'Movimentações'!$B$6:$B$3005,"Compra"))/(N(F504)+H504)))</f>
        <v/>
      </c>
      <c r="M504" s="17">
        <f>IF($B504="","",MAX(K504,0)*L504)</f>
        <v/>
      </c>
      <c r="N504" s="17">
        <f>IF(OR($B504="",N(D504)=0),"",D504-L504)</f>
        <v/>
      </c>
      <c r="O504" s="18">
        <f>IF(OR($B504="",N(D504)=0),"",(D504-L504)/D504)</f>
        <v/>
      </c>
      <c r="P504" s="19">
        <f>IF(OR($B504="",N(D504)=0,N(L504)=0),"",D504/L504)</f>
        <v/>
      </c>
      <c r="Q504" s="20">
        <f>IF($B504="","",SUMPRODUCT(MAX(('Movimentações'!$C$6:$C$3005=$B504)*('Movimentações'!$B$6:$B$3005="Venda")*'Movimentações'!$A$6:$A$3005)))</f>
        <v/>
      </c>
      <c r="R504" s="21">
        <f>IF($B504="","",IF(COUNTIF($B$6:$B$505,$B504)&gt;1,"Nome repetido",IF(K504&lt;=0,"Sem estoque",IF(K504&lt;=N(E504),"Repor",IF(TODAY()-MAX(Q504,SUMPRODUCT(MAX(('Movimentações'!$C$6:$C$3005=$B504)*('Movimentações'!$B$6:$B$3005="Compra")*'Movimentações'!$A$6:$A$3005)),'Comece aqui'!$C$6)&gt;60,"Parado","OK")))))</f>
        <v/>
      </c>
      <c r="S504" s="17">
        <f>IF($B504="","",SUMIFS('Movimentações'!$I$6:$I$3005,'Movimentações'!$C$6:$C$3005,$B504,'Movimentações'!$B$6:$B$3005,"Venda")-SUMIFS('Movimentações'!$I$6:$I$3005,'Movimentações'!$C$6:$C$3005,$B504,'Movimentações'!$B$6:$B$3005,"Devolução de venda"))</f>
        <v/>
      </c>
      <c r="T504" s="17">
        <f>IF($B504="","",SUMIFS('Movimentações'!$K$6:$K$3005,'Movimentações'!$C$6:$C$3005,$B504))</f>
        <v/>
      </c>
      <c r="U504" s="21">
        <f>IF(OR($B504="",N(S504)&lt;=0),"",IF(SUMIF($S$6:$S$505,"&gt;"&amp;S504)/SUM($S$6:$S$505)&lt;0.8,"A",IF(SUMIF($S$6:$S$505,"&gt;"&amp;S504)/SUM($S$6:$S$505)&lt;0.95,"B","C")))</f>
        <v/>
      </c>
    </row>
    <row r="505">
      <c r="A505" s="14" t="n"/>
      <c r="B505" s="14" t="n"/>
      <c r="C505" s="14" t="n"/>
      <c r="D505" s="15" t="n"/>
      <c r="E505" s="14" t="n"/>
      <c r="F505" s="14" t="n"/>
      <c r="G505" s="15" t="n"/>
      <c r="H505" s="16">
        <f>IF($B505="","",SUMIFS('Movimentações'!$D$6:$D$3005,'Movimentações'!$C$6:$C$3005,$B505,'Movimentações'!$B$6:$B$3005,"Compra"))</f>
        <v/>
      </c>
      <c r="I505" s="16">
        <f>IF($B505="","",SUMIFS('Movimentações'!$D$6:$D$3005,'Movimentações'!$C$6:$C$3005,$B505,'Movimentações'!$B$6:$B$3005,"Venda")-SUMIFS('Movimentações'!$D$6:$D$3005,'Movimentações'!$C$6:$C$3005,$B505,'Movimentações'!$B$6:$B$3005,"Devolução de venda"))</f>
        <v/>
      </c>
      <c r="J505" s="16">
        <f>IF($B505="","",SUMIFS('Movimentações'!$D$6:$D$3005,'Movimentações'!$C$6:$C$3005,$B505,'Movimentações'!$B$6:$B$3005,"Ajuste para mais")-SUMIFS('Movimentações'!$D$6:$D$3005,'Movimentações'!$C$6:$C$3005,$B505,'Movimentações'!$B$6:$B$3005,"Ajuste para menos"))</f>
        <v/>
      </c>
      <c r="K505" s="16">
        <f>IF($B505="","",N(F505)+H505-I505+J505)</f>
        <v/>
      </c>
      <c r="L505" s="17">
        <f>IF($B505="","",IF(N(F505)+H505=0,0,(N(F505)*N(G505)+SUMIFS('Movimentações'!$I$6:$I$3005,'Movimentações'!$C$6:$C$3005,$B505,'Movimentações'!$B$6:$B$3005,"Compra"))/(N(F505)+H505)))</f>
        <v/>
      </c>
      <c r="M505" s="17">
        <f>IF($B505="","",MAX(K505,0)*L505)</f>
        <v/>
      </c>
      <c r="N505" s="17">
        <f>IF(OR($B505="",N(D505)=0),"",D505-L505)</f>
        <v/>
      </c>
      <c r="O505" s="18">
        <f>IF(OR($B505="",N(D505)=0),"",(D505-L505)/D505)</f>
        <v/>
      </c>
      <c r="P505" s="19">
        <f>IF(OR($B505="",N(D505)=0,N(L505)=0),"",D505/L505)</f>
        <v/>
      </c>
      <c r="Q505" s="20">
        <f>IF($B505="","",SUMPRODUCT(MAX(('Movimentações'!$C$6:$C$3005=$B505)*('Movimentações'!$B$6:$B$3005="Venda")*'Movimentações'!$A$6:$A$3005)))</f>
        <v/>
      </c>
      <c r="R505" s="21">
        <f>IF($B505="","",IF(COUNTIF($B$6:$B$505,$B505)&gt;1,"Nome repetido",IF(K505&lt;=0,"Sem estoque",IF(K505&lt;=N(E505),"Repor",IF(TODAY()-MAX(Q505,SUMPRODUCT(MAX(('Movimentações'!$C$6:$C$3005=$B505)*('Movimentações'!$B$6:$B$3005="Compra")*'Movimentações'!$A$6:$A$3005)),'Comece aqui'!$C$6)&gt;60,"Parado","OK")))))</f>
        <v/>
      </c>
      <c r="S505" s="17">
        <f>IF($B505="","",SUMIFS('Movimentações'!$I$6:$I$3005,'Movimentações'!$C$6:$C$3005,$B505,'Movimentações'!$B$6:$B$3005,"Venda")-SUMIFS('Movimentações'!$I$6:$I$3005,'Movimentações'!$C$6:$C$3005,$B505,'Movimentações'!$B$6:$B$3005,"Devolução de venda"))</f>
        <v/>
      </c>
      <c r="T505" s="17">
        <f>IF($B505="","",SUMIFS('Movimentações'!$K$6:$K$3005,'Movimentações'!$C$6:$C$3005,$B505))</f>
        <v/>
      </c>
      <c r="U505" s="21">
        <f>IF(OR($B505="",N(S505)&lt;=0),"",IF(SUMIF($S$6:$S$505,"&gt;"&amp;S505)/SUM($S$6:$S$505)&lt;0.8,"A",IF(SUMIF($S$6:$S$505,"&gt;"&amp;S505)/SUM($S$6:$S$505)&lt;0.95,"B","C")))</f>
        <v/>
      </c>
    </row>
  </sheetData>
  <conditionalFormatting sqref="R6:R505">
    <cfRule type="cellIs" priority="1" operator="equal" dxfId="0">
      <formula>"Repor"</formula>
    </cfRule>
    <cfRule type="cellIs" priority="2" operator="equal" dxfId="0">
      <formula>"Sem estoque"</formula>
    </cfRule>
    <cfRule type="cellIs" priority="3" operator="equal" dxfId="0">
      <formula>"Nome repetido"</formula>
    </cfRule>
    <cfRule type="cellIs" priority="4" operator="equal" dxfId="1">
      <formula>"Parado"</formula>
    </cfRule>
  </conditionalFormatting>
  <dataValidations count="1">
    <dataValidation sqref="C6:C505" showDropDown="0" showInputMessage="0" showErrorMessage="1" allowBlank="1" errorTitle="Categoria" error="Escolha um valor da lista. Para acrescentar opções, edite a aba Listas." type="list">
      <formula1>=Listas!$C$2:$C$21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D2A28"/>
    <outlinePr summaryBelow="1" summaryRight="1"/>
    <pageSetUpPr/>
  </sheetPr>
  <dimension ref="A1:M30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30" customWidth="1" min="3" max="3"/>
    <col width="10" customWidth="1" min="4" max="4"/>
    <col width="12" customWidth="1" min="5" max="5"/>
    <col width="16" customWidth="1" min="6" max="6"/>
    <col width="13" customWidth="1" min="7" max="7"/>
    <col width="24" customWidth="1" min="8" max="8"/>
    <col width="12" customWidth="1" min="9" max="9"/>
    <col width="12" customWidth="1" min="10" max="10"/>
    <col width="12" customWidth="1" min="11" max="11"/>
    <col width="11" customWidth="1" min="12" max="12"/>
    <col width="13" customWidth="1" min="13" max="13"/>
  </cols>
  <sheetData>
    <row r="1">
      <c r="A1" s="11" t="inlineStr">
        <is>
          <t>Movimentações</t>
        </is>
      </c>
    </row>
    <row r="2">
      <c r="A2" s="10" t="inlineStr">
        <is>
          <t>Uma linha por compra, venda, devolução ou ajuste. Na venda, valor unitário vazio usa o preço do cadastro.</t>
        </is>
      </c>
    </row>
    <row r="3">
      <c r="A3" s="10" t="inlineStr">
        <is>
          <t>Amarelo: você digita.   Cinza: a planilha calcula, não escreva por cima.</t>
        </is>
      </c>
    </row>
    <row r="5" ht="42" customHeight="1">
      <c r="A5" s="12" t="inlineStr">
        <is>
          <t>Data</t>
        </is>
      </c>
      <c r="B5" s="12" t="inlineStr">
        <is>
          <t>Tipo</t>
        </is>
      </c>
      <c r="C5" s="12" t="inlineStr">
        <is>
          <t>Produto</t>
        </is>
      </c>
      <c r="D5" s="12" t="inlineStr">
        <is>
          <t>Quantidade</t>
        </is>
      </c>
      <c r="E5" s="12" t="inlineStr">
        <is>
          <t>Valor unitário (R$)</t>
        </is>
      </c>
      <c r="F5" s="12" t="inlineStr">
        <is>
          <t>Forma de pagamento</t>
        </is>
      </c>
      <c r="G5" s="12" t="inlineStr">
        <is>
          <t>Data do dinheiro (se for outra)</t>
        </is>
      </c>
      <c r="H5" s="12" t="inlineStr">
        <is>
          <t>Observação</t>
        </is>
      </c>
      <c r="I5" s="13" t="inlineStr">
        <is>
          <t>Total (R$)</t>
        </is>
      </c>
      <c r="J5" s="13" t="inlineStr">
        <is>
          <t>Custo da venda (R$)</t>
        </is>
      </c>
      <c r="K5" s="13" t="inlineStr">
        <is>
          <t>Lucro bruto (R$)</t>
        </is>
      </c>
      <c r="L5" s="13" t="inlineStr">
        <is>
          <t>Data no caixa</t>
        </is>
      </c>
      <c r="M5" s="13" t="inlineStr">
        <is>
          <t>Efeito no caixa (R$)</t>
        </is>
      </c>
    </row>
    <row r="6">
      <c r="A6" s="22" t="n">
        <v>46235</v>
      </c>
      <c r="B6" s="14" t="inlineStr">
        <is>
          <t>Venda</t>
        </is>
      </c>
      <c r="C6" s="14" t="inlineStr">
        <is>
          <t>Difusor de varetas 250ml</t>
        </is>
      </c>
      <c r="D6" s="14" t="n">
        <v>1</v>
      </c>
      <c r="E6" s="15" t="n"/>
      <c r="F6" s="14" t="inlineStr">
        <is>
          <t>Cartão de crédito</t>
        </is>
      </c>
      <c r="G6" s="22" t="n">
        <v>46265</v>
      </c>
      <c r="H6" s="14" t="n"/>
      <c r="I6" s="17">
        <f>IF(OR($B6="",$C6="",N($D6)=0),"",IF(OR($B6="Ajuste para mais",$B6="Ajuste para menos"),0,$D6*IF(N($E6)&lt;&gt;0,$E6,IF(OR($B6="Venda",$B6="Devolução de venda"),IFERROR(INDEX(Produtos!$D$6:$D$505,MATCH($C6,Produtos!$B$6:$B$505,0)),0),0))))</f>
        <v/>
      </c>
      <c r="J6" s="17">
        <f>IF(OR($B6="",$C6="",N($D6)=0),"",IF($B6="Venda",1,IF($B6="Devolução de venda",-1,0))*$D6*IFERROR(INDEX(Produtos!$L$6:$L$505,MATCH($C6,Produtos!$B$6:$B$505,0)),0))</f>
        <v/>
      </c>
      <c r="K6" s="17">
        <f>IF(I6="","",IF($B6="Venda",I6-J6,IF($B6="Devolução de venda",-I6-J6,0)))</f>
        <v/>
      </c>
      <c r="L6" s="20">
        <f>IF($A6="","",IF($G6&lt;&gt;"",$G6,$A6))</f>
        <v/>
      </c>
      <c r="M6" s="17">
        <f>IF(I6="","",IF($B6="Venda",I6,IF(OR($B6="Compra",$B6="Devolução de venda"),-I6,0)))</f>
        <v/>
      </c>
    </row>
    <row r="7">
      <c r="A7" s="22" t="n">
        <v>46235</v>
      </c>
      <c r="B7" s="14" t="inlineStr">
        <is>
          <t>Venda</t>
        </is>
      </c>
      <c r="C7" s="14" t="inlineStr">
        <is>
          <t>Difusor de varetas 250ml</t>
        </is>
      </c>
      <c r="D7" s="14" t="n">
        <v>1</v>
      </c>
      <c r="E7" s="15" t="n"/>
      <c r="F7" s="14" t="inlineStr">
        <is>
          <t>Cartão de crédito</t>
        </is>
      </c>
      <c r="G7" s="22" t="n">
        <v>46265</v>
      </c>
      <c r="H7" s="14" t="n"/>
      <c r="I7" s="17">
        <f>IF(OR($B7="",$C7="",N($D7)=0),"",IF(OR($B7="Ajuste para mais",$B7="Ajuste para menos"),0,$D7*IF(N($E7)&lt;&gt;0,$E7,IF(OR($B7="Venda",$B7="Devolução de venda"),IFERROR(INDEX(Produtos!$D$6:$D$505,MATCH($C7,Produtos!$B$6:$B$505,0)),0),0))))</f>
        <v/>
      </c>
      <c r="J7" s="17">
        <f>IF(OR($B7="",$C7="",N($D7)=0),"",IF($B7="Venda",1,IF($B7="Devolução de venda",-1,0))*$D7*IFERROR(INDEX(Produtos!$L$6:$L$505,MATCH($C7,Produtos!$B$6:$B$505,0)),0))</f>
        <v/>
      </c>
      <c r="K7" s="17">
        <f>IF(I7="","",IF($B7="Venda",I7-J7,IF($B7="Devolução de venda",-I7-J7,0)))</f>
        <v/>
      </c>
      <c r="L7" s="20">
        <f>IF($A7="","",IF($G7&lt;&gt;"",$G7,$A7))</f>
        <v/>
      </c>
      <c r="M7" s="17">
        <f>IF(I7="","",IF($B7="Venda",I7,IF(OR($B7="Compra",$B7="Devolução de venda"),-I7,0)))</f>
        <v/>
      </c>
    </row>
    <row r="8">
      <c r="A8" s="22" t="n">
        <v>46237</v>
      </c>
      <c r="B8" s="14" t="inlineStr">
        <is>
          <t>Venda</t>
        </is>
      </c>
      <c r="C8" s="14" t="inlineStr">
        <is>
          <t>Vela aromática 200g</t>
        </is>
      </c>
      <c r="D8" s="14" t="n">
        <v>1</v>
      </c>
      <c r="E8" s="15" t="n"/>
      <c r="F8" s="14" t="inlineStr">
        <is>
          <t>Pix</t>
        </is>
      </c>
      <c r="G8" s="22" t="n"/>
      <c r="H8" s="14" t="n"/>
      <c r="I8" s="17">
        <f>IF(OR($B8="",$C8="",N($D8)=0),"",IF(OR($B8="Ajuste para mais",$B8="Ajuste para menos"),0,$D8*IF(N($E8)&lt;&gt;0,$E8,IF(OR($B8="Venda",$B8="Devolução de venda"),IFERROR(INDEX(Produtos!$D$6:$D$505,MATCH($C8,Produtos!$B$6:$B$505,0)),0),0))))</f>
        <v/>
      </c>
      <c r="J8" s="17">
        <f>IF(OR($B8="",$C8="",N($D8)=0),"",IF($B8="Venda",1,IF($B8="Devolução de venda",-1,0))*$D8*IFERROR(INDEX(Produtos!$L$6:$L$505,MATCH($C8,Produtos!$B$6:$B$505,0)),0))</f>
        <v/>
      </c>
      <c r="K8" s="17">
        <f>IF(I8="","",IF($B8="Venda",I8-J8,IF($B8="Devolução de venda",-I8-J8,0)))</f>
        <v/>
      </c>
      <c r="L8" s="20">
        <f>IF($A8="","",IF($G8&lt;&gt;"",$G8,$A8))</f>
        <v/>
      </c>
      <c r="M8" s="17">
        <f>IF(I8="","",IF($B8="Venda",I8,IF(OR($B8="Compra",$B8="Devolução de venda"),-I8,0)))</f>
        <v/>
      </c>
    </row>
    <row r="9">
      <c r="A9" s="22" t="n">
        <v>46237</v>
      </c>
      <c r="B9" s="14" t="inlineStr">
        <is>
          <t>Venda</t>
        </is>
      </c>
      <c r="C9" s="14" t="inlineStr">
        <is>
          <t>Difusor de varetas 250ml</t>
        </is>
      </c>
      <c r="D9" s="14" t="n">
        <v>1</v>
      </c>
      <c r="E9" s="15" t="n"/>
      <c r="F9" s="14" t="inlineStr">
        <is>
          <t>Cartão de débito</t>
        </is>
      </c>
      <c r="G9" s="22" t="n"/>
      <c r="H9" s="14" t="n"/>
      <c r="I9" s="17">
        <f>IF(OR($B9="",$C9="",N($D9)=0),"",IF(OR($B9="Ajuste para mais",$B9="Ajuste para menos"),0,$D9*IF(N($E9)&lt;&gt;0,$E9,IF(OR($B9="Venda",$B9="Devolução de venda"),IFERROR(INDEX(Produtos!$D$6:$D$505,MATCH($C9,Produtos!$B$6:$B$505,0)),0),0))))</f>
        <v/>
      </c>
      <c r="J9" s="17">
        <f>IF(OR($B9="",$C9="",N($D9)=0),"",IF($B9="Venda",1,IF($B9="Devolução de venda",-1,0))*$D9*IFERROR(INDEX(Produtos!$L$6:$L$505,MATCH($C9,Produtos!$B$6:$B$505,0)),0))</f>
        <v/>
      </c>
      <c r="K9" s="17">
        <f>IF(I9="","",IF($B9="Venda",I9-J9,IF($B9="Devolução de venda",-I9-J9,0)))</f>
        <v/>
      </c>
      <c r="L9" s="20">
        <f>IF($A9="","",IF($G9&lt;&gt;"",$G9,$A9))</f>
        <v/>
      </c>
      <c r="M9" s="17">
        <f>IF(I9="","",IF($B9="Venda",I9,IF(OR($B9="Compra",$B9="Devolução de venda"),-I9,0)))</f>
        <v/>
      </c>
    </row>
    <row r="10">
      <c r="A10" s="22" t="n">
        <v>46237</v>
      </c>
      <c r="B10" s="14" t="inlineStr">
        <is>
          <t>Venda</t>
        </is>
      </c>
      <c r="C10" s="14" t="inlineStr">
        <is>
          <t>Caixa de presente com laço</t>
        </is>
      </c>
      <c r="D10" s="14" t="n">
        <v>1</v>
      </c>
      <c r="E10" s="15" t="n"/>
      <c r="F10" s="14" t="inlineStr">
        <is>
          <t>Pix</t>
        </is>
      </c>
      <c r="G10" s="22" t="n"/>
      <c r="H10" s="14" t="n"/>
      <c r="I10" s="17">
        <f>IF(OR($B10="",$C10="",N($D10)=0),"",IF(OR($B10="Ajuste para mais",$B10="Ajuste para menos"),0,$D10*IF(N($E10)&lt;&gt;0,$E10,IF(OR($B10="Venda",$B10="Devolução de venda"),IFERROR(INDEX(Produtos!$D$6:$D$505,MATCH($C10,Produtos!$B$6:$B$505,0)),0),0))))</f>
        <v/>
      </c>
      <c r="J10" s="17">
        <f>IF(OR($B10="",$C10="",N($D10)=0),"",IF($B10="Venda",1,IF($B10="Devolução de venda",-1,0))*$D10*IFERROR(INDEX(Produtos!$L$6:$L$505,MATCH($C10,Produtos!$B$6:$B$505,0)),0))</f>
        <v/>
      </c>
      <c r="K10" s="17">
        <f>IF(I10="","",IF($B10="Venda",I10-J10,IF($B10="Devolução de venda",-I10-J10,0)))</f>
        <v/>
      </c>
      <c r="L10" s="20">
        <f>IF($A10="","",IF($G10&lt;&gt;"",$G10,$A10))</f>
        <v/>
      </c>
      <c r="M10" s="17">
        <f>IF(I10="","",IF($B10="Venda",I10,IF(OR($B10="Compra",$B10="Devolução de venda"),-I10,0)))</f>
        <v/>
      </c>
    </row>
    <row r="11">
      <c r="A11" s="22" t="n">
        <v>46238</v>
      </c>
      <c r="B11" s="14" t="inlineStr">
        <is>
          <t>Venda</t>
        </is>
      </c>
      <c r="C11" s="14" t="inlineStr">
        <is>
          <t>Caneca de porcelana</t>
        </is>
      </c>
      <c r="D11" s="14" t="n">
        <v>1</v>
      </c>
      <c r="E11" s="15" t="n">
        <v>31.41</v>
      </c>
      <c r="F11" s="14" t="inlineStr">
        <is>
          <t>Pix</t>
        </is>
      </c>
      <c r="G11" s="22" t="n"/>
      <c r="H11" s="14" t="inlineStr">
        <is>
          <t>Desconto de 10%</t>
        </is>
      </c>
      <c r="I11" s="17">
        <f>IF(OR($B11="",$C11="",N($D11)=0),"",IF(OR($B11="Ajuste para mais",$B11="Ajuste para menos"),0,$D11*IF(N($E11)&lt;&gt;0,$E11,IF(OR($B11="Venda",$B11="Devolução de venda"),IFERROR(INDEX(Produtos!$D$6:$D$505,MATCH($C11,Produtos!$B$6:$B$505,0)),0),0))))</f>
        <v/>
      </c>
      <c r="J11" s="17">
        <f>IF(OR($B11="",$C11="",N($D11)=0),"",IF($B11="Venda",1,IF($B11="Devolução de venda",-1,0))*$D11*IFERROR(INDEX(Produtos!$L$6:$L$505,MATCH($C11,Produtos!$B$6:$B$505,0)),0))</f>
        <v/>
      </c>
      <c r="K11" s="17">
        <f>IF(I11="","",IF($B11="Venda",I11-J11,IF($B11="Devolução de venda",-I11-J11,0)))</f>
        <v/>
      </c>
      <c r="L11" s="20">
        <f>IF($A11="","",IF($G11&lt;&gt;"",$G11,$A11))</f>
        <v/>
      </c>
      <c r="M11" s="17">
        <f>IF(I11="","",IF($B11="Venda",I11,IF(OR($B11="Compra",$B11="Devolução de venda"),-I11,0)))</f>
        <v/>
      </c>
    </row>
    <row r="12">
      <c r="A12" s="22" t="n">
        <v>46238</v>
      </c>
      <c r="B12" s="14" t="inlineStr">
        <is>
          <t>Venda</t>
        </is>
      </c>
      <c r="C12" s="14" t="inlineStr">
        <is>
          <t>Caneca de porcelana</t>
        </is>
      </c>
      <c r="D12" s="14" t="n">
        <v>1</v>
      </c>
      <c r="E12" s="15" t="n"/>
      <c r="F12" s="14" t="inlineStr">
        <is>
          <t>Pix</t>
        </is>
      </c>
      <c r="G12" s="22" t="n"/>
      <c r="H12" s="14" t="n"/>
      <c r="I12" s="17">
        <f>IF(OR($B12="",$C12="",N($D12)=0),"",IF(OR($B12="Ajuste para mais",$B12="Ajuste para menos"),0,$D12*IF(N($E12)&lt;&gt;0,$E12,IF(OR($B12="Venda",$B12="Devolução de venda"),IFERROR(INDEX(Produtos!$D$6:$D$505,MATCH($C12,Produtos!$B$6:$B$505,0)),0),0))))</f>
        <v/>
      </c>
      <c r="J12" s="17">
        <f>IF(OR($B12="",$C12="",N($D12)=0),"",IF($B12="Venda",1,IF($B12="Devolução de venda",-1,0))*$D12*IFERROR(INDEX(Produtos!$L$6:$L$505,MATCH($C12,Produtos!$B$6:$B$505,0)),0))</f>
        <v/>
      </c>
      <c r="K12" s="17">
        <f>IF(I12="","",IF($B12="Venda",I12-J12,IF($B12="Devolução de venda",-I12-J12,0)))</f>
        <v/>
      </c>
      <c r="L12" s="20">
        <f>IF($A12="","",IF($G12&lt;&gt;"",$G12,$A12))</f>
        <v/>
      </c>
      <c r="M12" s="17">
        <f>IF(I12="","",IF($B12="Venda",I12,IF(OR($B12="Compra",$B12="Devolução de venda"),-I12,0)))</f>
        <v/>
      </c>
    </row>
    <row r="13">
      <c r="A13" s="22" t="n">
        <v>46239</v>
      </c>
      <c r="B13" s="14" t="inlineStr">
        <is>
          <t>Venda</t>
        </is>
      </c>
      <c r="C13" s="14" t="inlineStr">
        <is>
          <t>Vela aromática 200g</t>
        </is>
      </c>
      <c r="D13" s="14" t="n">
        <v>2</v>
      </c>
      <c r="E13" s="15" t="n"/>
      <c r="F13" s="14" t="inlineStr">
        <is>
          <t>Pix</t>
        </is>
      </c>
      <c r="G13" s="22" t="n"/>
      <c r="H13" s="14" t="n"/>
      <c r="I13" s="17">
        <f>IF(OR($B13="",$C13="",N($D13)=0),"",IF(OR($B13="Ajuste para mais",$B13="Ajuste para menos"),0,$D13*IF(N($E13)&lt;&gt;0,$E13,IF(OR($B13="Venda",$B13="Devolução de venda"),IFERROR(INDEX(Produtos!$D$6:$D$505,MATCH($C13,Produtos!$B$6:$B$505,0)),0),0))))</f>
        <v/>
      </c>
      <c r="J13" s="17">
        <f>IF(OR($B13="",$C13="",N($D13)=0),"",IF($B13="Venda",1,IF($B13="Devolução de venda",-1,0))*$D13*IFERROR(INDEX(Produtos!$L$6:$L$505,MATCH($C13,Produtos!$B$6:$B$505,0)),0))</f>
        <v/>
      </c>
      <c r="K13" s="17">
        <f>IF(I13="","",IF($B13="Venda",I13-J13,IF($B13="Devolução de venda",-I13-J13,0)))</f>
        <v/>
      </c>
      <c r="L13" s="20">
        <f>IF($A13="","",IF($G13&lt;&gt;"",$G13,$A13))</f>
        <v/>
      </c>
      <c r="M13" s="17">
        <f>IF(I13="","",IF($B13="Venda",I13,IF(OR($B13="Compra",$B13="Devolução de venda"),-I13,0)))</f>
        <v/>
      </c>
    </row>
    <row r="14">
      <c r="A14" s="22" t="n">
        <v>46239</v>
      </c>
      <c r="B14" s="14" t="inlineStr">
        <is>
          <t>Venda</t>
        </is>
      </c>
      <c r="C14" s="14" t="inlineStr">
        <is>
          <t>Vaso de cerâmica médio</t>
        </is>
      </c>
      <c r="D14" s="14" t="n">
        <v>1</v>
      </c>
      <c r="E14" s="15" t="n"/>
      <c r="F14" s="14" t="inlineStr">
        <is>
          <t>Dinheiro</t>
        </is>
      </c>
      <c r="G14" s="22" t="n"/>
      <c r="H14" s="14" t="n"/>
      <c r="I14" s="17">
        <f>IF(OR($B14="",$C14="",N($D14)=0),"",IF(OR($B14="Ajuste para mais",$B14="Ajuste para menos"),0,$D14*IF(N($E14)&lt;&gt;0,$E14,IF(OR($B14="Venda",$B14="Devolução de venda"),IFERROR(INDEX(Produtos!$D$6:$D$505,MATCH($C14,Produtos!$B$6:$B$505,0)),0),0))))</f>
        <v/>
      </c>
      <c r="J14" s="17">
        <f>IF(OR($B14="",$C14="",N($D14)=0),"",IF($B14="Venda",1,IF($B14="Devolução de venda",-1,0))*$D14*IFERROR(INDEX(Produtos!$L$6:$L$505,MATCH($C14,Produtos!$B$6:$B$505,0)),0))</f>
        <v/>
      </c>
      <c r="K14" s="17">
        <f>IF(I14="","",IF($B14="Venda",I14-J14,IF($B14="Devolução de venda",-I14-J14,0)))</f>
        <v/>
      </c>
      <c r="L14" s="20">
        <f>IF($A14="","",IF($G14&lt;&gt;"",$G14,$A14))</f>
        <v/>
      </c>
      <c r="M14" s="17">
        <f>IF(I14="","",IF($B14="Venda",I14,IF(OR($B14="Compra",$B14="Devolução de venda"),-I14,0)))</f>
        <v/>
      </c>
    </row>
    <row r="15">
      <c r="A15" s="22" t="n">
        <v>46240</v>
      </c>
      <c r="B15" s="14" t="inlineStr">
        <is>
          <t>Venda</t>
        </is>
      </c>
      <c r="C15" s="14" t="inlineStr">
        <is>
          <t>Sabonete artesanal</t>
        </is>
      </c>
      <c r="D15" s="14" t="n">
        <v>1</v>
      </c>
      <c r="E15" s="15" t="n"/>
      <c r="F15" s="14" t="inlineStr">
        <is>
          <t>Cartão de débito</t>
        </is>
      </c>
      <c r="G15" s="22" t="n"/>
      <c r="H15" s="14" t="n"/>
      <c r="I15" s="17">
        <f>IF(OR($B15="",$C15="",N($D15)=0),"",IF(OR($B15="Ajuste para mais",$B15="Ajuste para menos"),0,$D15*IF(N($E15)&lt;&gt;0,$E15,IF(OR($B15="Venda",$B15="Devolução de venda"),IFERROR(INDEX(Produtos!$D$6:$D$505,MATCH($C15,Produtos!$B$6:$B$505,0)),0),0))))</f>
        <v/>
      </c>
      <c r="J15" s="17">
        <f>IF(OR($B15="",$C15="",N($D15)=0),"",IF($B15="Venda",1,IF($B15="Devolução de venda",-1,0))*$D15*IFERROR(INDEX(Produtos!$L$6:$L$505,MATCH($C15,Produtos!$B$6:$B$505,0)),0))</f>
        <v/>
      </c>
      <c r="K15" s="17">
        <f>IF(I15="","",IF($B15="Venda",I15-J15,IF($B15="Devolução de venda",-I15-J15,0)))</f>
        <v/>
      </c>
      <c r="L15" s="20">
        <f>IF($A15="","",IF($G15&lt;&gt;"",$G15,$A15))</f>
        <v/>
      </c>
      <c r="M15" s="17">
        <f>IF(I15="","",IF($B15="Venda",I15,IF(OR($B15="Compra",$B15="Devolução de venda"),-I15,0)))</f>
        <v/>
      </c>
    </row>
    <row r="16">
      <c r="A16" s="22" t="n">
        <v>46240</v>
      </c>
      <c r="B16" s="14" t="inlineStr">
        <is>
          <t>Venda</t>
        </is>
      </c>
      <c r="C16" s="14" t="inlineStr">
        <is>
          <t>Difusor de varetas 250ml</t>
        </is>
      </c>
      <c r="D16" s="14" t="n">
        <v>1</v>
      </c>
      <c r="E16" s="15" t="n"/>
      <c r="F16" s="14" t="inlineStr">
        <is>
          <t>Cartão de débito</t>
        </is>
      </c>
      <c r="G16" s="22" t="n"/>
      <c r="H16" s="14" t="n"/>
      <c r="I16" s="17">
        <f>IF(OR($B16="",$C16="",N($D16)=0),"",IF(OR($B16="Ajuste para mais",$B16="Ajuste para menos"),0,$D16*IF(N($E16)&lt;&gt;0,$E16,IF(OR($B16="Venda",$B16="Devolução de venda"),IFERROR(INDEX(Produtos!$D$6:$D$505,MATCH($C16,Produtos!$B$6:$B$505,0)),0),0))))</f>
        <v/>
      </c>
      <c r="J16" s="17">
        <f>IF(OR($B16="",$C16="",N($D16)=0),"",IF($B16="Venda",1,IF($B16="Devolução de venda",-1,0))*$D16*IFERROR(INDEX(Produtos!$L$6:$L$505,MATCH($C16,Produtos!$B$6:$B$505,0)),0))</f>
        <v/>
      </c>
      <c r="K16" s="17">
        <f>IF(I16="","",IF($B16="Venda",I16-J16,IF($B16="Devolução de venda",-I16-J16,0)))</f>
        <v/>
      </c>
      <c r="L16" s="20">
        <f>IF($A16="","",IF($G16&lt;&gt;"",$G16,$A16))</f>
        <v/>
      </c>
      <c r="M16" s="17">
        <f>IF(I16="","",IF($B16="Venda",I16,IF(OR($B16="Compra",$B16="Devolução de venda"),-I16,0)))</f>
        <v/>
      </c>
    </row>
    <row r="17">
      <c r="A17" s="22" t="n">
        <v>46240</v>
      </c>
      <c r="B17" s="14" t="inlineStr">
        <is>
          <t>Venda</t>
        </is>
      </c>
      <c r="C17" s="14" t="inlineStr">
        <is>
          <t>Vela aromática 200g</t>
        </is>
      </c>
      <c r="D17" s="14" t="n">
        <v>1</v>
      </c>
      <c r="E17" s="15" t="n"/>
      <c r="F17" s="14" t="inlineStr">
        <is>
          <t>Cartão de crédito</t>
        </is>
      </c>
      <c r="G17" s="22" t="n">
        <v>46270</v>
      </c>
      <c r="H17" s="14" t="n"/>
      <c r="I17" s="17">
        <f>IF(OR($B17="",$C17="",N($D17)=0),"",IF(OR($B17="Ajuste para mais",$B17="Ajuste para menos"),0,$D17*IF(N($E17)&lt;&gt;0,$E17,IF(OR($B17="Venda",$B17="Devolução de venda"),IFERROR(INDEX(Produtos!$D$6:$D$505,MATCH($C17,Produtos!$B$6:$B$505,0)),0),0))))</f>
        <v/>
      </c>
      <c r="J17" s="17">
        <f>IF(OR($B17="",$C17="",N($D17)=0),"",IF($B17="Venda",1,IF($B17="Devolução de venda",-1,0))*$D17*IFERROR(INDEX(Produtos!$L$6:$L$505,MATCH($C17,Produtos!$B$6:$B$505,0)),0))</f>
        <v/>
      </c>
      <c r="K17" s="17">
        <f>IF(I17="","",IF($B17="Venda",I17-J17,IF($B17="Devolução de venda",-I17-J17,0)))</f>
        <v/>
      </c>
      <c r="L17" s="20">
        <f>IF($A17="","",IF($G17&lt;&gt;"",$G17,$A17))</f>
        <v/>
      </c>
      <c r="M17" s="17">
        <f>IF(I17="","",IF($B17="Venda",I17,IF(OR($B17="Compra",$B17="Devolução de venda"),-I17,0)))</f>
        <v/>
      </c>
    </row>
    <row r="18">
      <c r="A18" s="22" t="n">
        <v>46241</v>
      </c>
      <c r="B18" s="14" t="inlineStr">
        <is>
          <t>Venda</t>
        </is>
      </c>
      <c r="C18" s="14" t="inlineStr">
        <is>
          <t>Caixa de presente com laço</t>
        </is>
      </c>
      <c r="D18" s="14" t="n">
        <v>1</v>
      </c>
      <c r="E18" s="15" t="n"/>
      <c r="F18" s="14" t="inlineStr">
        <is>
          <t>Pix</t>
        </is>
      </c>
      <c r="G18" s="22" t="n"/>
      <c r="H18" s="14" t="n"/>
      <c r="I18" s="17">
        <f>IF(OR($B18="",$C18="",N($D18)=0),"",IF(OR($B18="Ajuste para mais",$B18="Ajuste para menos"),0,$D18*IF(N($E18)&lt;&gt;0,$E18,IF(OR($B18="Venda",$B18="Devolução de venda"),IFERROR(INDEX(Produtos!$D$6:$D$505,MATCH($C18,Produtos!$B$6:$B$505,0)),0),0))))</f>
        <v/>
      </c>
      <c r="J18" s="17">
        <f>IF(OR($B18="",$C18="",N($D18)=0),"",IF($B18="Venda",1,IF($B18="Devolução de venda",-1,0))*$D18*IFERROR(INDEX(Produtos!$L$6:$L$505,MATCH($C18,Produtos!$B$6:$B$505,0)),0))</f>
        <v/>
      </c>
      <c r="K18" s="17">
        <f>IF(I18="","",IF($B18="Venda",I18-J18,IF($B18="Devolução de venda",-I18-J18,0)))</f>
        <v/>
      </c>
      <c r="L18" s="20">
        <f>IF($A18="","",IF($G18&lt;&gt;"",$G18,$A18))</f>
        <v/>
      </c>
      <c r="M18" s="17">
        <f>IF(I18="","",IF($B18="Venda",I18,IF(OR($B18="Compra",$B18="Devolução de venda"),-I18,0)))</f>
        <v/>
      </c>
    </row>
    <row r="19">
      <c r="A19" s="22" t="n">
        <v>46241</v>
      </c>
      <c r="B19" s="14" t="inlineStr">
        <is>
          <t>Venda</t>
        </is>
      </c>
      <c r="C19" s="14" t="inlineStr">
        <is>
          <t>Caneca de porcelana</t>
        </is>
      </c>
      <c r="D19" s="14" t="n">
        <v>1</v>
      </c>
      <c r="E19" s="15" t="n"/>
      <c r="F19" s="14" t="inlineStr">
        <is>
          <t>Pix</t>
        </is>
      </c>
      <c r="G19" s="22" t="n"/>
      <c r="H19" s="14" t="n"/>
      <c r="I19" s="17">
        <f>IF(OR($B19="",$C19="",N($D19)=0),"",IF(OR($B19="Ajuste para mais",$B19="Ajuste para menos"),0,$D19*IF(N($E19)&lt;&gt;0,$E19,IF(OR($B19="Venda",$B19="Devolução de venda"),IFERROR(INDEX(Produtos!$D$6:$D$505,MATCH($C19,Produtos!$B$6:$B$505,0)),0),0))))</f>
        <v/>
      </c>
      <c r="J19" s="17">
        <f>IF(OR($B19="",$C19="",N($D19)=0),"",IF($B19="Venda",1,IF($B19="Devolução de venda",-1,0))*$D19*IFERROR(INDEX(Produtos!$L$6:$L$505,MATCH($C19,Produtos!$B$6:$B$505,0)),0))</f>
        <v/>
      </c>
      <c r="K19" s="17">
        <f>IF(I19="","",IF($B19="Venda",I19-J19,IF($B19="Devolução de venda",-I19-J19,0)))</f>
        <v/>
      </c>
      <c r="L19" s="20">
        <f>IF($A19="","",IF($G19&lt;&gt;"",$G19,$A19))</f>
        <v/>
      </c>
      <c r="M19" s="17">
        <f>IF(I19="","",IF($B19="Venda",I19,IF(OR($B19="Compra",$B19="Devolução de venda"),-I19,0)))</f>
        <v/>
      </c>
    </row>
    <row r="20">
      <c r="A20" s="22" t="n">
        <v>46242</v>
      </c>
      <c r="B20" s="14" t="inlineStr">
        <is>
          <t>Venda</t>
        </is>
      </c>
      <c r="C20" s="14" t="inlineStr">
        <is>
          <t>Quadro decorativo 30x40</t>
        </is>
      </c>
      <c r="D20" s="14" t="n">
        <v>1</v>
      </c>
      <c r="E20" s="15" t="n"/>
      <c r="F20" s="14" t="inlineStr">
        <is>
          <t>Cartão de crédito</t>
        </is>
      </c>
      <c r="G20" s="22" t="n">
        <v>46272</v>
      </c>
      <c r="H20" s="14" t="n"/>
      <c r="I20" s="17">
        <f>IF(OR($B20="",$C20="",N($D20)=0),"",IF(OR($B20="Ajuste para mais",$B20="Ajuste para menos"),0,$D20*IF(N($E20)&lt;&gt;0,$E20,IF(OR($B20="Venda",$B20="Devolução de venda"),IFERROR(INDEX(Produtos!$D$6:$D$505,MATCH($C20,Produtos!$B$6:$B$505,0)),0),0))))</f>
        <v/>
      </c>
      <c r="J20" s="17">
        <f>IF(OR($B20="",$C20="",N($D20)=0),"",IF($B20="Venda",1,IF($B20="Devolução de venda",-1,0))*$D20*IFERROR(INDEX(Produtos!$L$6:$L$505,MATCH($C20,Produtos!$B$6:$B$505,0)),0))</f>
        <v/>
      </c>
      <c r="K20" s="17">
        <f>IF(I20="","",IF($B20="Venda",I20-J20,IF($B20="Devolução de venda",-I20-J20,0)))</f>
        <v/>
      </c>
      <c r="L20" s="20">
        <f>IF($A20="","",IF($G20&lt;&gt;"",$G20,$A20))</f>
        <v/>
      </c>
      <c r="M20" s="17">
        <f>IF(I20="","",IF($B20="Venda",I20,IF(OR($B20="Compra",$B20="Devolução de venda"),-I20,0)))</f>
        <v/>
      </c>
    </row>
    <row r="21">
      <c r="A21" s="22" t="n">
        <v>46242</v>
      </c>
      <c r="B21" s="14" t="inlineStr">
        <is>
          <t>Venda</t>
        </is>
      </c>
      <c r="C21" s="14" t="inlineStr">
        <is>
          <t>Organizador de bambu</t>
        </is>
      </c>
      <c r="D21" s="14" t="n">
        <v>1</v>
      </c>
      <c r="E21" s="15" t="n"/>
      <c r="F21" s="14" t="inlineStr">
        <is>
          <t>Cartão de crédito</t>
        </is>
      </c>
      <c r="G21" s="22" t="n">
        <v>46272</v>
      </c>
      <c r="H21" s="14" t="n"/>
      <c r="I21" s="17">
        <f>IF(OR($B21="",$C21="",N($D21)=0),"",IF(OR($B21="Ajuste para mais",$B21="Ajuste para menos"),0,$D21*IF(N($E21)&lt;&gt;0,$E21,IF(OR($B21="Venda",$B21="Devolução de venda"),IFERROR(INDEX(Produtos!$D$6:$D$505,MATCH($C21,Produtos!$B$6:$B$505,0)),0),0))))</f>
        <v/>
      </c>
      <c r="J21" s="17">
        <f>IF(OR($B21="",$C21="",N($D21)=0),"",IF($B21="Venda",1,IF($B21="Devolução de venda",-1,0))*$D21*IFERROR(INDEX(Produtos!$L$6:$L$505,MATCH($C21,Produtos!$B$6:$B$505,0)),0))</f>
        <v/>
      </c>
      <c r="K21" s="17">
        <f>IF(I21="","",IF($B21="Venda",I21-J21,IF($B21="Devolução de venda",-I21-J21,0)))</f>
        <v/>
      </c>
      <c r="L21" s="20">
        <f>IF($A21="","",IF($G21&lt;&gt;"",$G21,$A21))</f>
        <v/>
      </c>
      <c r="M21" s="17">
        <f>IF(I21="","",IF($B21="Venda",I21,IF(OR($B21="Compra",$B21="Devolução de venda"),-I21,0)))</f>
        <v/>
      </c>
    </row>
    <row r="22">
      <c r="A22" s="22" t="n">
        <v>46242</v>
      </c>
      <c r="B22" s="14" t="inlineStr">
        <is>
          <t>Venda</t>
        </is>
      </c>
      <c r="C22" s="14" t="inlineStr">
        <is>
          <t>Vela aromática 200g</t>
        </is>
      </c>
      <c r="D22" s="14" t="n">
        <v>1</v>
      </c>
      <c r="E22" s="15" t="n"/>
      <c r="F22" s="14" t="inlineStr">
        <is>
          <t>Cartão de crédito</t>
        </is>
      </c>
      <c r="G22" s="22" t="n">
        <v>46272</v>
      </c>
      <c r="H22" s="14" t="n"/>
      <c r="I22" s="17">
        <f>IF(OR($B22="",$C22="",N($D22)=0),"",IF(OR($B22="Ajuste para mais",$B22="Ajuste para menos"),0,$D22*IF(N($E22)&lt;&gt;0,$E22,IF(OR($B22="Venda",$B22="Devolução de venda"),IFERROR(INDEX(Produtos!$D$6:$D$505,MATCH($C22,Produtos!$B$6:$B$505,0)),0),0))))</f>
        <v/>
      </c>
      <c r="J22" s="17">
        <f>IF(OR($B22="",$C22="",N($D22)=0),"",IF($B22="Venda",1,IF($B22="Devolução de venda",-1,0))*$D22*IFERROR(INDEX(Produtos!$L$6:$L$505,MATCH($C22,Produtos!$B$6:$B$505,0)),0))</f>
        <v/>
      </c>
      <c r="K22" s="17">
        <f>IF(I22="","",IF($B22="Venda",I22-J22,IF($B22="Devolução de venda",-I22-J22,0)))</f>
        <v/>
      </c>
      <c r="L22" s="20">
        <f>IF($A22="","",IF($G22&lt;&gt;"",$G22,$A22))</f>
        <v/>
      </c>
      <c r="M22" s="17">
        <f>IF(I22="","",IF($B22="Venda",I22,IF(OR($B22="Compra",$B22="Devolução de venda"),-I22,0)))</f>
        <v/>
      </c>
    </row>
    <row r="23">
      <c r="A23" s="22" t="n">
        <v>46244</v>
      </c>
      <c r="B23" s="14" t="inlineStr">
        <is>
          <t>Venda</t>
        </is>
      </c>
      <c r="C23" s="14" t="inlineStr">
        <is>
          <t>Sabonete artesanal</t>
        </is>
      </c>
      <c r="D23" s="14" t="n">
        <v>1</v>
      </c>
      <c r="E23" s="15" t="n"/>
      <c r="F23" s="14" t="inlineStr">
        <is>
          <t>Pix</t>
        </is>
      </c>
      <c r="G23" s="22" t="n"/>
      <c r="H23" s="14" t="n"/>
      <c r="I23" s="17">
        <f>IF(OR($B23="",$C23="",N($D23)=0),"",IF(OR($B23="Ajuste para mais",$B23="Ajuste para menos"),0,$D23*IF(N($E23)&lt;&gt;0,$E23,IF(OR($B23="Venda",$B23="Devolução de venda"),IFERROR(INDEX(Produtos!$D$6:$D$505,MATCH($C23,Produtos!$B$6:$B$505,0)),0),0))))</f>
        <v/>
      </c>
      <c r="J23" s="17">
        <f>IF(OR($B23="",$C23="",N($D23)=0),"",IF($B23="Venda",1,IF($B23="Devolução de venda",-1,0))*$D23*IFERROR(INDEX(Produtos!$L$6:$L$505,MATCH($C23,Produtos!$B$6:$B$505,0)),0))</f>
        <v/>
      </c>
      <c r="K23" s="17">
        <f>IF(I23="","",IF($B23="Venda",I23-J23,IF($B23="Devolução de venda",-I23-J23,0)))</f>
        <v/>
      </c>
      <c r="L23" s="20">
        <f>IF($A23="","",IF($G23&lt;&gt;"",$G23,$A23))</f>
        <v/>
      </c>
      <c r="M23" s="17">
        <f>IF(I23="","",IF($B23="Venda",I23,IF(OR($B23="Compra",$B23="Devolução de venda"),-I23,0)))</f>
        <v/>
      </c>
    </row>
    <row r="24">
      <c r="A24" s="22" t="n">
        <v>46245</v>
      </c>
      <c r="B24" s="14" t="inlineStr">
        <is>
          <t>Compra</t>
        </is>
      </c>
      <c r="C24" s="14" t="inlineStr">
        <is>
          <t>Difusor de varetas 250ml</t>
        </is>
      </c>
      <c r="D24" s="14" t="n">
        <v>8</v>
      </c>
      <c r="E24" s="15" t="n">
        <v>27.5</v>
      </c>
      <c r="F24" s="14" t="inlineStr">
        <is>
          <t>Boleto</t>
        </is>
      </c>
      <c r="G24" s="22" t="n">
        <v>46273</v>
      </c>
      <c r="H24" s="14" t="inlineStr">
        <is>
          <t>Reposição</t>
        </is>
      </c>
      <c r="I24" s="17">
        <f>IF(OR($B24="",$C24="",N($D24)=0),"",IF(OR($B24="Ajuste para mais",$B24="Ajuste para menos"),0,$D24*IF(N($E24)&lt;&gt;0,$E24,IF(OR($B24="Venda",$B24="Devolução de venda"),IFERROR(INDEX(Produtos!$D$6:$D$505,MATCH($C24,Produtos!$B$6:$B$505,0)),0),0))))</f>
        <v/>
      </c>
      <c r="J24" s="17">
        <f>IF(OR($B24="",$C24="",N($D24)=0),"",IF($B24="Venda",1,IF($B24="Devolução de venda",-1,0))*$D24*IFERROR(INDEX(Produtos!$L$6:$L$505,MATCH($C24,Produtos!$B$6:$B$505,0)),0))</f>
        <v/>
      </c>
      <c r="K24" s="17">
        <f>IF(I24="","",IF($B24="Venda",I24-J24,IF($B24="Devolução de venda",-I24-J24,0)))</f>
        <v/>
      </c>
      <c r="L24" s="20">
        <f>IF($A24="","",IF($G24&lt;&gt;"",$G24,$A24))</f>
        <v/>
      </c>
      <c r="M24" s="17">
        <f>IF(I24="","",IF($B24="Venda",I24,IF(OR($B24="Compra",$B24="Devolução de venda"),-I24,0)))</f>
        <v/>
      </c>
    </row>
    <row r="25">
      <c r="A25" s="22" t="n">
        <v>46245</v>
      </c>
      <c r="B25" s="14" t="inlineStr">
        <is>
          <t>Venda</t>
        </is>
      </c>
      <c r="C25" s="14" t="inlineStr">
        <is>
          <t>Almofada de linho 45x45</t>
        </is>
      </c>
      <c r="D25" s="14" t="n">
        <v>1</v>
      </c>
      <c r="E25" s="15" t="n"/>
      <c r="F25" s="14" t="inlineStr">
        <is>
          <t>Cartão de crédito</t>
        </is>
      </c>
      <c r="G25" s="22" t="n">
        <v>46275</v>
      </c>
      <c r="H25" s="14" t="n"/>
      <c r="I25" s="17">
        <f>IF(OR($B25="",$C25="",N($D25)=0),"",IF(OR($B25="Ajuste para mais",$B25="Ajuste para menos"),0,$D25*IF(N($E25)&lt;&gt;0,$E25,IF(OR($B25="Venda",$B25="Devolução de venda"),IFERROR(INDEX(Produtos!$D$6:$D$505,MATCH($C25,Produtos!$B$6:$B$505,0)),0),0))))</f>
        <v/>
      </c>
      <c r="J25" s="17">
        <f>IF(OR($B25="",$C25="",N($D25)=0),"",IF($B25="Venda",1,IF($B25="Devolução de venda",-1,0))*$D25*IFERROR(INDEX(Produtos!$L$6:$L$505,MATCH($C25,Produtos!$B$6:$B$505,0)),0))</f>
        <v/>
      </c>
      <c r="K25" s="17">
        <f>IF(I25="","",IF($B25="Venda",I25-J25,IF($B25="Devolução de venda",-I25-J25,0)))</f>
        <v/>
      </c>
      <c r="L25" s="20">
        <f>IF($A25="","",IF($G25&lt;&gt;"",$G25,$A25))</f>
        <v/>
      </c>
      <c r="M25" s="17">
        <f>IF(I25="","",IF($B25="Venda",I25,IF(OR($B25="Compra",$B25="Devolução de venda"),-I25,0)))</f>
        <v/>
      </c>
    </row>
    <row r="26">
      <c r="A26" s="22" t="n">
        <v>46245</v>
      </c>
      <c r="B26" s="14" t="inlineStr">
        <is>
          <t>Venda</t>
        </is>
      </c>
      <c r="C26" s="14" t="inlineStr">
        <is>
          <t>Sabonete artesanal</t>
        </is>
      </c>
      <c r="D26" s="14" t="n">
        <v>1</v>
      </c>
      <c r="E26" s="15" t="n"/>
      <c r="F26" s="14" t="inlineStr">
        <is>
          <t>Pix</t>
        </is>
      </c>
      <c r="G26" s="22" t="n"/>
      <c r="H26" s="14" t="n"/>
      <c r="I26" s="17">
        <f>IF(OR($B26="",$C26="",N($D26)=0),"",IF(OR($B26="Ajuste para mais",$B26="Ajuste para menos"),0,$D26*IF(N($E26)&lt;&gt;0,$E26,IF(OR($B26="Venda",$B26="Devolução de venda"),IFERROR(INDEX(Produtos!$D$6:$D$505,MATCH($C26,Produtos!$B$6:$B$505,0)),0),0))))</f>
        <v/>
      </c>
      <c r="J26" s="17">
        <f>IF(OR($B26="",$C26="",N($D26)=0),"",IF($B26="Venda",1,IF($B26="Devolução de venda",-1,0))*$D26*IFERROR(INDEX(Produtos!$L$6:$L$505,MATCH($C26,Produtos!$B$6:$B$505,0)),0))</f>
        <v/>
      </c>
      <c r="K26" s="17">
        <f>IF(I26="","",IF($B26="Venda",I26-J26,IF($B26="Devolução de venda",-I26-J26,0)))</f>
        <v/>
      </c>
      <c r="L26" s="20">
        <f>IF($A26="","",IF($G26&lt;&gt;"",$G26,$A26))</f>
        <v/>
      </c>
      <c r="M26" s="17">
        <f>IF(I26="","",IF($B26="Venda",I26,IF(OR($B26="Compra",$B26="Devolução de venda"),-I26,0)))</f>
        <v/>
      </c>
    </row>
    <row r="27">
      <c r="A27" s="22" t="n">
        <v>46246</v>
      </c>
      <c r="B27" s="14" t="inlineStr">
        <is>
          <t>Venda</t>
        </is>
      </c>
      <c r="C27" s="14" t="inlineStr">
        <is>
          <t>Caixa de presente com laço</t>
        </is>
      </c>
      <c r="D27" s="14" t="n">
        <v>1</v>
      </c>
      <c r="E27" s="15" t="n"/>
      <c r="F27" s="14" t="inlineStr">
        <is>
          <t>Cartão de débito</t>
        </is>
      </c>
      <c r="G27" s="22" t="n"/>
      <c r="H27" s="14" t="n"/>
      <c r="I27" s="17">
        <f>IF(OR($B27="",$C27="",N($D27)=0),"",IF(OR($B27="Ajuste para mais",$B27="Ajuste para menos"),0,$D27*IF(N($E27)&lt;&gt;0,$E27,IF(OR($B27="Venda",$B27="Devolução de venda"),IFERROR(INDEX(Produtos!$D$6:$D$505,MATCH($C27,Produtos!$B$6:$B$505,0)),0),0))))</f>
        <v/>
      </c>
      <c r="J27" s="17">
        <f>IF(OR($B27="",$C27="",N($D27)=0),"",IF($B27="Venda",1,IF($B27="Devolução de venda",-1,0))*$D27*IFERROR(INDEX(Produtos!$L$6:$L$505,MATCH($C27,Produtos!$B$6:$B$505,0)),0))</f>
        <v/>
      </c>
      <c r="K27" s="17">
        <f>IF(I27="","",IF($B27="Venda",I27-J27,IF($B27="Devolução de venda",-I27-J27,0)))</f>
        <v/>
      </c>
      <c r="L27" s="20">
        <f>IF($A27="","",IF($G27&lt;&gt;"",$G27,$A27))</f>
        <v/>
      </c>
      <c r="M27" s="17">
        <f>IF(I27="","",IF($B27="Venda",I27,IF(OR($B27="Compra",$B27="Devolução de venda"),-I27,0)))</f>
        <v/>
      </c>
    </row>
    <row r="28">
      <c r="A28" s="22" t="n">
        <v>46246</v>
      </c>
      <c r="B28" s="14" t="inlineStr">
        <is>
          <t>Venda</t>
        </is>
      </c>
      <c r="C28" s="14" t="inlineStr">
        <is>
          <t>Sabonete artesanal</t>
        </is>
      </c>
      <c r="D28" s="14" t="n">
        <v>1</v>
      </c>
      <c r="E28" s="15" t="n"/>
      <c r="F28" s="14" t="inlineStr">
        <is>
          <t>Pix</t>
        </is>
      </c>
      <c r="G28" s="22" t="n"/>
      <c r="H28" s="14" t="n"/>
      <c r="I28" s="17">
        <f>IF(OR($B28="",$C28="",N($D28)=0),"",IF(OR($B28="Ajuste para mais",$B28="Ajuste para menos"),0,$D28*IF(N($E28)&lt;&gt;0,$E28,IF(OR($B28="Venda",$B28="Devolução de venda"),IFERROR(INDEX(Produtos!$D$6:$D$505,MATCH($C28,Produtos!$B$6:$B$505,0)),0),0))))</f>
        <v/>
      </c>
      <c r="J28" s="17">
        <f>IF(OR($B28="",$C28="",N($D28)=0),"",IF($B28="Venda",1,IF($B28="Devolução de venda",-1,0))*$D28*IFERROR(INDEX(Produtos!$L$6:$L$505,MATCH($C28,Produtos!$B$6:$B$505,0)),0))</f>
        <v/>
      </c>
      <c r="K28" s="17">
        <f>IF(I28="","",IF($B28="Venda",I28-J28,IF($B28="Devolução de venda",-I28-J28,0)))</f>
        <v/>
      </c>
      <c r="L28" s="20">
        <f>IF($A28="","",IF($G28&lt;&gt;"",$G28,$A28))</f>
        <v/>
      </c>
      <c r="M28" s="17">
        <f>IF(I28="","",IF($B28="Venda",I28,IF(OR($B28="Compra",$B28="Devolução de venda"),-I28,0)))</f>
        <v/>
      </c>
    </row>
    <row r="29">
      <c r="A29" s="22" t="n">
        <v>46247</v>
      </c>
      <c r="B29" s="14" t="inlineStr">
        <is>
          <t>Venda</t>
        </is>
      </c>
      <c r="C29" s="14" t="inlineStr">
        <is>
          <t>Almofada de linho 45x45</t>
        </is>
      </c>
      <c r="D29" s="14" t="n">
        <v>1</v>
      </c>
      <c r="E29" s="15" t="n"/>
      <c r="F29" s="14" t="inlineStr">
        <is>
          <t>Pix</t>
        </is>
      </c>
      <c r="G29" s="22" t="n"/>
      <c r="H29" s="14" t="n"/>
      <c r="I29" s="17">
        <f>IF(OR($B29="",$C29="",N($D29)=0),"",IF(OR($B29="Ajuste para mais",$B29="Ajuste para menos"),0,$D29*IF(N($E29)&lt;&gt;0,$E29,IF(OR($B29="Venda",$B29="Devolução de venda"),IFERROR(INDEX(Produtos!$D$6:$D$505,MATCH($C29,Produtos!$B$6:$B$505,0)),0),0))))</f>
        <v/>
      </c>
      <c r="J29" s="17">
        <f>IF(OR($B29="",$C29="",N($D29)=0),"",IF($B29="Venda",1,IF($B29="Devolução de venda",-1,0))*$D29*IFERROR(INDEX(Produtos!$L$6:$L$505,MATCH($C29,Produtos!$B$6:$B$505,0)),0))</f>
        <v/>
      </c>
      <c r="K29" s="17">
        <f>IF(I29="","",IF($B29="Venda",I29-J29,IF($B29="Devolução de venda",-I29-J29,0)))</f>
        <v/>
      </c>
      <c r="L29" s="20">
        <f>IF($A29="","",IF($G29&lt;&gt;"",$G29,$A29))</f>
        <v/>
      </c>
      <c r="M29" s="17">
        <f>IF(I29="","",IF($B29="Venda",I29,IF(OR($B29="Compra",$B29="Devolução de venda"),-I29,0)))</f>
        <v/>
      </c>
    </row>
    <row r="30">
      <c r="A30" s="22" t="n">
        <v>46247</v>
      </c>
      <c r="B30" s="14" t="inlineStr">
        <is>
          <t>Venda</t>
        </is>
      </c>
      <c r="C30" s="14" t="inlineStr">
        <is>
          <t>Manta de tricô para sofá</t>
        </is>
      </c>
      <c r="D30" s="14" t="n">
        <v>1</v>
      </c>
      <c r="E30" s="15" t="n"/>
      <c r="F30" s="14" t="inlineStr">
        <is>
          <t>Cartão de crédito</t>
        </is>
      </c>
      <c r="G30" s="22" t="n">
        <v>46277</v>
      </c>
      <c r="H30" s="14" t="n"/>
      <c r="I30" s="17">
        <f>IF(OR($B30="",$C30="",N($D30)=0),"",IF(OR($B30="Ajuste para mais",$B30="Ajuste para menos"),0,$D30*IF(N($E30)&lt;&gt;0,$E30,IF(OR($B30="Venda",$B30="Devolução de venda"),IFERROR(INDEX(Produtos!$D$6:$D$505,MATCH($C30,Produtos!$B$6:$B$505,0)),0),0))))</f>
        <v/>
      </c>
      <c r="J30" s="17">
        <f>IF(OR($B30="",$C30="",N($D30)=0),"",IF($B30="Venda",1,IF($B30="Devolução de venda",-1,0))*$D30*IFERROR(INDEX(Produtos!$L$6:$L$505,MATCH($C30,Produtos!$B$6:$B$505,0)),0))</f>
        <v/>
      </c>
      <c r="K30" s="17">
        <f>IF(I30="","",IF($B30="Venda",I30-J30,IF($B30="Devolução de venda",-I30-J30,0)))</f>
        <v/>
      </c>
      <c r="L30" s="20">
        <f>IF($A30="","",IF($G30&lt;&gt;"",$G30,$A30))</f>
        <v/>
      </c>
      <c r="M30" s="17">
        <f>IF(I30="","",IF($B30="Venda",I30,IF(OR($B30="Compra",$B30="Devolução de venda"),-I30,0)))</f>
        <v/>
      </c>
    </row>
    <row r="31">
      <c r="A31" s="22" t="n">
        <v>46247</v>
      </c>
      <c r="B31" s="14" t="inlineStr">
        <is>
          <t>Venda</t>
        </is>
      </c>
      <c r="C31" s="14" t="inlineStr">
        <is>
          <t>Almofada de linho 45x45</t>
        </is>
      </c>
      <c r="D31" s="14" t="n">
        <v>2</v>
      </c>
      <c r="E31" s="15" t="n"/>
      <c r="F31" s="14" t="inlineStr">
        <is>
          <t>Cartão de crédito</t>
        </is>
      </c>
      <c r="G31" s="22" t="n">
        <v>46277</v>
      </c>
      <c r="H31" s="14" t="n"/>
      <c r="I31" s="17">
        <f>IF(OR($B31="",$C31="",N($D31)=0),"",IF(OR($B31="Ajuste para mais",$B31="Ajuste para menos"),0,$D31*IF(N($E31)&lt;&gt;0,$E31,IF(OR($B31="Venda",$B31="Devolução de venda"),IFERROR(INDEX(Produtos!$D$6:$D$505,MATCH($C31,Produtos!$B$6:$B$505,0)),0),0))))</f>
        <v/>
      </c>
      <c r="J31" s="17">
        <f>IF(OR($B31="",$C31="",N($D31)=0),"",IF($B31="Venda",1,IF($B31="Devolução de venda",-1,0))*$D31*IFERROR(INDEX(Produtos!$L$6:$L$505,MATCH($C31,Produtos!$B$6:$B$505,0)),0))</f>
        <v/>
      </c>
      <c r="K31" s="17">
        <f>IF(I31="","",IF($B31="Venda",I31-J31,IF($B31="Devolução de venda",-I31-J31,0)))</f>
        <v/>
      </c>
      <c r="L31" s="20">
        <f>IF($A31="","",IF($G31&lt;&gt;"",$G31,$A31))</f>
        <v/>
      </c>
      <c r="M31" s="17">
        <f>IF(I31="","",IF($B31="Venda",I31,IF(OR($B31="Compra",$B31="Devolução de venda"),-I31,0)))</f>
        <v/>
      </c>
    </row>
    <row r="32">
      <c r="A32" s="22" t="n">
        <v>46247</v>
      </c>
      <c r="B32" s="14" t="inlineStr">
        <is>
          <t>Venda</t>
        </is>
      </c>
      <c r="C32" s="14" t="inlineStr">
        <is>
          <t>Cachepô de cimento</t>
        </is>
      </c>
      <c r="D32" s="14" t="n">
        <v>1</v>
      </c>
      <c r="E32" s="15" t="n"/>
      <c r="F32" s="14" t="inlineStr">
        <is>
          <t>Pix</t>
        </is>
      </c>
      <c r="G32" s="22" t="n"/>
      <c r="H32" s="14" t="n"/>
      <c r="I32" s="17">
        <f>IF(OR($B32="",$C32="",N($D32)=0),"",IF(OR($B32="Ajuste para mais",$B32="Ajuste para menos"),0,$D32*IF(N($E32)&lt;&gt;0,$E32,IF(OR($B32="Venda",$B32="Devolução de venda"),IFERROR(INDEX(Produtos!$D$6:$D$505,MATCH($C32,Produtos!$B$6:$B$505,0)),0),0))))</f>
        <v/>
      </c>
      <c r="J32" s="17">
        <f>IF(OR($B32="",$C32="",N($D32)=0),"",IF($B32="Venda",1,IF($B32="Devolução de venda",-1,0))*$D32*IFERROR(INDEX(Produtos!$L$6:$L$505,MATCH($C32,Produtos!$B$6:$B$505,0)),0))</f>
        <v/>
      </c>
      <c r="K32" s="17">
        <f>IF(I32="","",IF($B32="Venda",I32-J32,IF($B32="Devolução de venda",-I32-J32,0)))</f>
        <v/>
      </c>
      <c r="L32" s="20">
        <f>IF($A32="","",IF($G32&lt;&gt;"",$G32,$A32))</f>
        <v/>
      </c>
      <c r="M32" s="17">
        <f>IF(I32="","",IF($B32="Venda",I32,IF(OR($B32="Compra",$B32="Devolução de venda"),-I32,0)))</f>
        <v/>
      </c>
    </row>
    <row r="33">
      <c r="A33" s="22" t="n">
        <v>46247</v>
      </c>
      <c r="B33" s="14" t="inlineStr">
        <is>
          <t>Venda</t>
        </is>
      </c>
      <c r="C33" s="14" t="inlineStr">
        <is>
          <t>Almofada de linho 45x45</t>
        </is>
      </c>
      <c r="D33" s="14" t="n">
        <v>1</v>
      </c>
      <c r="E33" s="15" t="n"/>
      <c r="F33" s="14" t="inlineStr">
        <is>
          <t>Pix</t>
        </is>
      </c>
      <c r="G33" s="22" t="n"/>
      <c r="H33" s="14" t="n"/>
      <c r="I33" s="17">
        <f>IF(OR($B33="",$C33="",N($D33)=0),"",IF(OR($B33="Ajuste para mais",$B33="Ajuste para menos"),0,$D33*IF(N($E33)&lt;&gt;0,$E33,IF(OR($B33="Venda",$B33="Devolução de venda"),IFERROR(INDEX(Produtos!$D$6:$D$505,MATCH($C33,Produtos!$B$6:$B$505,0)),0),0))))</f>
        <v/>
      </c>
      <c r="J33" s="17">
        <f>IF(OR($B33="",$C33="",N($D33)=0),"",IF($B33="Venda",1,IF($B33="Devolução de venda",-1,0))*$D33*IFERROR(INDEX(Produtos!$L$6:$L$505,MATCH($C33,Produtos!$B$6:$B$505,0)),0))</f>
        <v/>
      </c>
      <c r="K33" s="17">
        <f>IF(I33="","",IF($B33="Venda",I33-J33,IF($B33="Devolução de venda",-I33-J33,0)))</f>
        <v/>
      </c>
      <c r="L33" s="20">
        <f>IF($A33="","",IF($G33&lt;&gt;"",$G33,$A33))</f>
        <v/>
      </c>
      <c r="M33" s="17">
        <f>IF(I33="","",IF($B33="Venda",I33,IF(OR($B33="Compra",$B33="Devolução de venda"),-I33,0)))</f>
        <v/>
      </c>
    </row>
    <row r="34">
      <c r="A34" s="22" t="n">
        <v>46248</v>
      </c>
      <c r="B34" s="14" t="inlineStr">
        <is>
          <t>Venda</t>
        </is>
      </c>
      <c r="C34" s="14" t="inlineStr">
        <is>
          <t>Organizador de bambu</t>
        </is>
      </c>
      <c r="D34" s="14" t="n">
        <v>1</v>
      </c>
      <c r="E34" s="15" t="n"/>
      <c r="F34" s="14" t="inlineStr">
        <is>
          <t>Cartão de crédito</t>
        </is>
      </c>
      <c r="G34" s="22" t="n">
        <v>46278</v>
      </c>
      <c r="H34" s="14" t="n"/>
      <c r="I34" s="17">
        <f>IF(OR($B34="",$C34="",N($D34)=0),"",IF(OR($B34="Ajuste para mais",$B34="Ajuste para menos"),0,$D34*IF(N($E34)&lt;&gt;0,$E34,IF(OR($B34="Venda",$B34="Devolução de venda"),IFERROR(INDEX(Produtos!$D$6:$D$505,MATCH($C34,Produtos!$B$6:$B$505,0)),0),0))))</f>
        <v/>
      </c>
      <c r="J34" s="17">
        <f>IF(OR($B34="",$C34="",N($D34)=0),"",IF($B34="Venda",1,IF($B34="Devolução de venda",-1,0))*$D34*IFERROR(INDEX(Produtos!$L$6:$L$505,MATCH($C34,Produtos!$B$6:$B$505,0)),0))</f>
        <v/>
      </c>
      <c r="K34" s="17">
        <f>IF(I34="","",IF($B34="Venda",I34-J34,IF($B34="Devolução de venda",-I34-J34,0)))</f>
        <v/>
      </c>
      <c r="L34" s="20">
        <f>IF($A34="","",IF($G34&lt;&gt;"",$G34,$A34))</f>
        <v/>
      </c>
      <c r="M34" s="17">
        <f>IF(I34="","",IF($B34="Venda",I34,IF(OR($B34="Compra",$B34="Devolução de venda"),-I34,0)))</f>
        <v/>
      </c>
    </row>
    <row r="35">
      <c r="A35" s="22" t="n">
        <v>46248</v>
      </c>
      <c r="B35" s="14" t="inlineStr">
        <is>
          <t>Venda</t>
        </is>
      </c>
      <c r="C35" s="14" t="inlineStr">
        <is>
          <t>Caneca de porcelana</t>
        </is>
      </c>
      <c r="D35" s="14" t="n">
        <v>1</v>
      </c>
      <c r="E35" s="15" t="n"/>
      <c r="F35" s="14" t="inlineStr">
        <is>
          <t>Cartão de débito</t>
        </is>
      </c>
      <c r="G35" s="22" t="n"/>
      <c r="H35" s="14" t="n"/>
      <c r="I35" s="17">
        <f>IF(OR($B35="",$C35="",N($D35)=0),"",IF(OR($B35="Ajuste para mais",$B35="Ajuste para menos"),0,$D35*IF(N($E35)&lt;&gt;0,$E35,IF(OR($B35="Venda",$B35="Devolução de venda"),IFERROR(INDEX(Produtos!$D$6:$D$505,MATCH($C35,Produtos!$B$6:$B$505,0)),0),0))))</f>
        <v/>
      </c>
      <c r="J35" s="17">
        <f>IF(OR($B35="",$C35="",N($D35)=0),"",IF($B35="Venda",1,IF($B35="Devolução de venda",-1,0))*$D35*IFERROR(INDEX(Produtos!$L$6:$L$505,MATCH($C35,Produtos!$B$6:$B$505,0)),0))</f>
        <v/>
      </c>
      <c r="K35" s="17">
        <f>IF(I35="","",IF($B35="Venda",I35-J35,IF($B35="Devolução de venda",-I35-J35,0)))</f>
        <v/>
      </c>
      <c r="L35" s="20">
        <f>IF($A35="","",IF($G35&lt;&gt;"",$G35,$A35))</f>
        <v/>
      </c>
      <c r="M35" s="17">
        <f>IF(I35="","",IF($B35="Venda",I35,IF(OR($B35="Compra",$B35="Devolução de venda"),-I35,0)))</f>
        <v/>
      </c>
    </row>
    <row r="36">
      <c r="A36" s="22" t="n">
        <v>46248</v>
      </c>
      <c r="B36" s="14" t="inlineStr">
        <is>
          <t>Venda</t>
        </is>
      </c>
      <c r="C36" s="14" t="inlineStr">
        <is>
          <t>Sabonete artesanal</t>
        </is>
      </c>
      <c r="D36" s="14" t="n">
        <v>2</v>
      </c>
      <c r="E36" s="15" t="n"/>
      <c r="F36" s="14" t="inlineStr">
        <is>
          <t>Cartão de crédito</t>
        </is>
      </c>
      <c r="G36" s="22" t="n">
        <v>46278</v>
      </c>
      <c r="H36" s="14" t="n"/>
      <c r="I36" s="17">
        <f>IF(OR($B36="",$C36="",N($D36)=0),"",IF(OR($B36="Ajuste para mais",$B36="Ajuste para menos"),0,$D36*IF(N($E36)&lt;&gt;0,$E36,IF(OR($B36="Venda",$B36="Devolução de venda"),IFERROR(INDEX(Produtos!$D$6:$D$505,MATCH($C36,Produtos!$B$6:$B$505,0)),0),0))))</f>
        <v/>
      </c>
      <c r="J36" s="17">
        <f>IF(OR($B36="",$C36="",N($D36)=0),"",IF($B36="Venda",1,IF($B36="Devolução de venda",-1,0))*$D36*IFERROR(INDEX(Produtos!$L$6:$L$505,MATCH($C36,Produtos!$B$6:$B$505,0)),0))</f>
        <v/>
      </c>
      <c r="K36" s="17">
        <f>IF(I36="","",IF($B36="Venda",I36-J36,IF($B36="Devolução de venda",-I36-J36,0)))</f>
        <v/>
      </c>
      <c r="L36" s="20">
        <f>IF($A36="","",IF($G36&lt;&gt;"",$G36,$A36))</f>
        <v/>
      </c>
      <c r="M36" s="17">
        <f>IF(I36="","",IF($B36="Venda",I36,IF(OR($B36="Compra",$B36="Devolução de venda"),-I36,0)))</f>
        <v/>
      </c>
    </row>
    <row r="37">
      <c r="A37" s="22" t="n">
        <v>46249</v>
      </c>
      <c r="B37" s="14" t="inlineStr">
        <is>
          <t>Venda</t>
        </is>
      </c>
      <c r="C37" s="14" t="inlineStr">
        <is>
          <t>Caneca de porcelana</t>
        </is>
      </c>
      <c r="D37" s="14" t="n">
        <v>1</v>
      </c>
      <c r="E37" s="15" t="n"/>
      <c r="F37" s="14" t="inlineStr">
        <is>
          <t>Cartão de crédito</t>
        </is>
      </c>
      <c r="G37" s="22" t="n">
        <v>46279</v>
      </c>
      <c r="H37" s="14" t="n"/>
      <c r="I37" s="17">
        <f>IF(OR($B37="",$C37="",N($D37)=0),"",IF(OR($B37="Ajuste para mais",$B37="Ajuste para menos"),0,$D37*IF(N($E37)&lt;&gt;0,$E37,IF(OR($B37="Venda",$B37="Devolução de venda"),IFERROR(INDEX(Produtos!$D$6:$D$505,MATCH($C37,Produtos!$B$6:$B$505,0)),0),0))))</f>
        <v/>
      </c>
      <c r="J37" s="17">
        <f>IF(OR($B37="",$C37="",N($D37)=0),"",IF($B37="Venda",1,IF($B37="Devolução de venda",-1,0))*$D37*IFERROR(INDEX(Produtos!$L$6:$L$505,MATCH($C37,Produtos!$B$6:$B$505,0)),0))</f>
        <v/>
      </c>
      <c r="K37" s="17">
        <f>IF(I37="","",IF($B37="Venda",I37-J37,IF($B37="Devolução de venda",-I37-J37,0)))</f>
        <v/>
      </c>
      <c r="L37" s="20">
        <f>IF($A37="","",IF($G37&lt;&gt;"",$G37,$A37))</f>
        <v/>
      </c>
      <c r="M37" s="17">
        <f>IF(I37="","",IF($B37="Venda",I37,IF(OR($B37="Compra",$B37="Devolução de venda"),-I37,0)))</f>
        <v/>
      </c>
    </row>
    <row r="38">
      <c r="A38" s="22" t="n">
        <v>46249</v>
      </c>
      <c r="B38" s="14" t="inlineStr">
        <is>
          <t>Venda</t>
        </is>
      </c>
      <c r="C38" s="14" t="inlineStr">
        <is>
          <t>Sabonete artesanal</t>
        </is>
      </c>
      <c r="D38" s="14" t="n">
        <v>1</v>
      </c>
      <c r="E38" s="15" t="n"/>
      <c r="F38" s="14" t="inlineStr">
        <is>
          <t>Pix</t>
        </is>
      </c>
      <c r="G38" s="22" t="n"/>
      <c r="H38" s="14" t="n"/>
      <c r="I38" s="17">
        <f>IF(OR($B38="",$C38="",N($D38)=0),"",IF(OR($B38="Ajuste para mais",$B38="Ajuste para menos"),0,$D38*IF(N($E38)&lt;&gt;0,$E38,IF(OR($B38="Venda",$B38="Devolução de venda"),IFERROR(INDEX(Produtos!$D$6:$D$505,MATCH($C38,Produtos!$B$6:$B$505,0)),0),0))))</f>
        <v/>
      </c>
      <c r="J38" s="17">
        <f>IF(OR($B38="",$C38="",N($D38)=0),"",IF($B38="Venda",1,IF($B38="Devolução de venda",-1,0))*$D38*IFERROR(INDEX(Produtos!$L$6:$L$505,MATCH($C38,Produtos!$B$6:$B$505,0)),0))</f>
        <v/>
      </c>
      <c r="K38" s="17">
        <f>IF(I38="","",IF($B38="Venda",I38-J38,IF($B38="Devolução de venda",-I38-J38,0)))</f>
        <v/>
      </c>
      <c r="L38" s="20">
        <f>IF($A38="","",IF($G38&lt;&gt;"",$G38,$A38))</f>
        <v/>
      </c>
      <c r="M38" s="17">
        <f>IF(I38="","",IF($B38="Venda",I38,IF(OR($B38="Compra",$B38="Devolução de venda"),-I38,0)))</f>
        <v/>
      </c>
    </row>
    <row r="39">
      <c r="A39" s="22" t="n">
        <v>46249</v>
      </c>
      <c r="B39" s="14" t="inlineStr">
        <is>
          <t>Venda</t>
        </is>
      </c>
      <c r="C39" s="14" t="inlineStr">
        <is>
          <t>Porta-retrato 15x21</t>
        </is>
      </c>
      <c r="D39" s="14" t="n">
        <v>1</v>
      </c>
      <c r="E39" s="15" t="n"/>
      <c r="F39" s="14" t="inlineStr">
        <is>
          <t>Cartão de crédito</t>
        </is>
      </c>
      <c r="G39" s="22" t="n">
        <v>46279</v>
      </c>
      <c r="H39" s="14" t="n"/>
      <c r="I39" s="17">
        <f>IF(OR($B39="",$C39="",N($D39)=0),"",IF(OR($B39="Ajuste para mais",$B39="Ajuste para menos"),0,$D39*IF(N($E39)&lt;&gt;0,$E39,IF(OR($B39="Venda",$B39="Devolução de venda"),IFERROR(INDEX(Produtos!$D$6:$D$505,MATCH($C39,Produtos!$B$6:$B$505,0)),0),0))))</f>
        <v/>
      </c>
      <c r="J39" s="17">
        <f>IF(OR($B39="",$C39="",N($D39)=0),"",IF($B39="Venda",1,IF($B39="Devolução de venda",-1,0))*$D39*IFERROR(INDEX(Produtos!$L$6:$L$505,MATCH($C39,Produtos!$B$6:$B$505,0)),0))</f>
        <v/>
      </c>
      <c r="K39" s="17">
        <f>IF(I39="","",IF($B39="Venda",I39-J39,IF($B39="Devolução de venda",-I39-J39,0)))</f>
        <v/>
      </c>
      <c r="L39" s="20">
        <f>IF($A39="","",IF($G39&lt;&gt;"",$G39,$A39))</f>
        <v/>
      </c>
      <c r="M39" s="17">
        <f>IF(I39="","",IF($B39="Venda",I39,IF(OR($B39="Compra",$B39="Devolução de venda"),-I39,0)))</f>
        <v/>
      </c>
    </row>
    <row r="40">
      <c r="A40" s="22" t="n">
        <v>46249</v>
      </c>
      <c r="B40" s="14" t="inlineStr">
        <is>
          <t>Venda</t>
        </is>
      </c>
      <c r="C40" s="14" t="inlineStr">
        <is>
          <t>Caixa de presente com laço</t>
        </is>
      </c>
      <c r="D40" s="14" t="n">
        <v>1</v>
      </c>
      <c r="E40" s="15" t="n"/>
      <c r="F40" s="14" t="inlineStr">
        <is>
          <t>Pix</t>
        </is>
      </c>
      <c r="G40" s="22" t="n"/>
      <c r="H40" s="14" t="n"/>
      <c r="I40" s="17">
        <f>IF(OR($B40="",$C40="",N($D40)=0),"",IF(OR($B40="Ajuste para mais",$B40="Ajuste para menos"),0,$D40*IF(N($E40)&lt;&gt;0,$E40,IF(OR($B40="Venda",$B40="Devolução de venda"),IFERROR(INDEX(Produtos!$D$6:$D$505,MATCH($C40,Produtos!$B$6:$B$505,0)),0),0))))</f>
        <v/>
      </c>
      <c r="J40" s="17">
        <f>IF(OR($B40="",$C40="",N($D40)=0),"",IF($B40="Venda",1,IF($B40="Devolução de venda",-1,0))*$D40*IFERROR(INDEX(Produtos!$L$6:$L$505,MATCH($C40,Produtos!$B$6:$B$505,0)),0))</f>
        <v/>
      </c>
      <c r="K40" s="17">
        <f>IF(I40="","",IF($B40="Venda",I40-J40,IF($B40="Devolução de venda",-I40-J40,0)))</f>
        <v/>
      </c>
      <c r="L40" s="20">
        <f>IF($A40="","",IF($G40&lt;&gt;"",$G40,$A40))</f>
        <v/>
      </c>
      <c r="M40" s="17">
        <f>IF(I40="","",IF($B40="Venda",I40,IF(OR($B40="Compra",$B40="Devolução de venda"),-I40,0)))</f>
        <v/>
      </c>
    </row>
    <row r="41">
      <c r="A41" s="22" t="n">
        <v>46251</v>
      </c>
      <c r="B41" s="14" t="inlineStr">
        <is>
          <t>Compra</t>
        </is>
      </c>
      <c r="C41" s="14" t="inlineStr">
        <is>
          <t>Almofada de linho 45x45</t>
        </is>
      </c>
      <c r="D41" s="14" t="n">
        <v>8</v>
      </c>
      <c r="E41" s="15" t="n">
        <v>33.48</v>
      </c>
      <c r="F41" s="14" t="inlineStr">
        <is>
          <t>Pix</t>
        </is>
      </c>
      <c r="G41" s="22" t="n"/>
      <c r="H41" s="14" t="inlineStr">
        <is>
          <t>Reposição</t>
        </is>
      </c>
      <c r="I41" s="17">
        <f>IF(OR($B41="",$C41="",N($D41)=0),"",IF(OR($B41="Ajuste para mais",$B41="Ajuste para menos"),0,$D41*IF(N($E41)&lt;&gt;0,$E41,IF(OR($B41="Venda",$B41="Devolução de venda"),IFERROR(INDEX(Produtos!$D$6:$D$505,MATCH($C41,Produtos!$B$6:$B$505,0)),0),0))))</f>
        <v/>
      </c>
      <c r="J41" s="17">
        <f>IF(OR($B41="",$C41="",N($D41)=0),"",IF($B41="Venda",1,IF($B41="Devolução de venda",-1,0))*$D41*IFERROR(INDEX(Produtos!$L$6:$L$505,MATCH($C41,Produtos!$B$6:$B$505,0)),0))</f>
        <v/>
      </c>
      <c r="K41" s="17">
        <f>IF(I41="","",IF($B41="Venda",I41-J41,IF($B41="Devolução de venda",-I41-J41,0)))</f>
        <v/>
      </c>
      <c r="L41" s="20">
        <f>IF($A41="","",IF($G41&lt;&gt;"",$G41,$A41))</f>
        <v/>
      </c>
      <c r="M41" s="17">
        <f>IF(I41="","",IF($B41="Venda",I41,IF(OR($B41="Compra",$B41="Devolução de venda"),-I41,0)))</f>
        <v/>
      </c>
    </row>
    <row r="42">
      <c r="A42" s="22" t="n">
        <v>46251</v>
      </c>
      <c r="B42" s="14" t="inlineStr">
        <is>
          <t>Compra</t>
        </is>
      </c>
      <c r="C42" s="14" t="inlineStr">
        <is>
          <t>Organizador de bambu</t>
        </is>
      </c>
      <c r="D42" s="14" t="n">
        <v>5</v>
      </c>
      <c r="E42" s="15" t="n">
        <v>28</v>
      </c>
      <c r="F42" s="14" t="inlineStr">
        <is>
          <t>Boleto</t>
        </is>
      </c>
      <c r="G42" s="22" t="n">
        <v>46279</v>
      </c>
      <c r="H42" s="14" t="inlineStr">
        <is>
          <t>Reposição</t>
        </is>
      </c>
      <c r="I42" s="17">
        <f>IF(OR($B42="",$C42="",N($D42)=0),"",IF(OR($B42="Ajuste para mais",$B42="Ajuste para menos"),0,$D42*IF(N($E42)&lt;&gt;0,$E42,IF(OR($B42="Venda",$B42="Devolução de venda"),IFERROR(INDEX(Produtos!$D$6:$D$505,MATCH($C42,Produtos!$B$6:$B$505,0)),0),0))))</f>
        <v/>
      </c>
      <c r="J42" s="17">
        <f>IF(OR($B42="",$C42="",N($D42)=0),"",IF($B42="Venda",1,IF($B42="Devolução de venda",-1,0))*$D42*IFERROR(INDEX(Produtos!$L$6:$L$505,MATCH($C42,Produtos!$B$6:$B$505,0)),0))</f>
        <v/>
      </c>
      <c r="K42" s="17">
        <f>IF(I42="","",IF($B42="Venda",I42-J42,IF($B42="Devolução de venda",-I42-J42,0)))</f>
        <v/>
      </c>
      <c r="L42" s="20">
        <f>IF($A42="","",IF($G42&lt;&gt;"",$G42,$A42))</f>
        <v/>
      </c>
      <c r="M42" s="17">
        <f>IF(I42="","",IF($B42="Venda",I42,IF(OR($B42="Compra",$B42="Devolução de venda"),-I42,0)))</f>
        <v/>
      </c>
    </row>
    <row r="43">
      <c r="A43" s="22" t="n">
        <v>46251</v>
      </c>
      <c r="B43" s="14" t="inlineStr">
        <is>
          <t>Venda</t>
        </is>
      </c>
      <c r="C43" s="14" t="inlineStr">
        <is>
          <t>Caixa de presente com laço</t>
        </is>
      </c>
      <c r="D43" s="14" t="n">
        <v>1</v>
      </c>
      <c r="E43" s="15" t="n"/>
      <c r="F43" s="14" t="inlineStr">
        <is>
          <t>Pix</t>
        </is>
      </c>
      <c r="G43" s="22" t="n"/>
      <c r="H43" s="14" t="n"/>
      <c r="I43" s="17">
        <f>IF(OR($B43="",$C43="",N($D43)=0),"",IF(OR($B43="Ajuste para mais",$B43="Ajuste para menos"),0,$D43*IF(N($E43)&lt;&gt;0,$E43,IF(OR($B43="Venda",$B43="Devolução de venda"),IFERROR(INDEX(Produtos!$D$6:$D$505,MATCH($C43,Produtos!$B$6:$B$505,0)),0),0))))</f>
        <v/>
      </c>
      <c r="J43" s="17">
        <f>IF(OR($B43="",$C43="",N($D43)=0),"",IF($B43="Venda",1,IF($B43="Devolução de venda",-1,0))*$D43*IFERROR(INDEX(Produtos!$L$6:$L$505,MATCH($C43,Produtos!$B$6:$B$505,0)),0))</f>
        <v/>
      </c>
      <c r="K43" s="17">
        <f>IF(I43="","",IF($B43="Venda",I43-J43,IF($B43="Devolução de venda",-I43-J43,0)))</f>
        <v/>
      </c>
      <c r="L43" s="20">
        <f>IF($A43="","",IF($G43&lt;&gt;"",$G43,$A43))</f>
        <v/>
      </c>
      <c r="M43" s="17">
        <f>IF(I43="","",IF($B43="Venda",I43,IF(OR($B43="Compra",$B43="Devolução de venda"),-I43,0)))</f>
        <v/>
      </c>
    </row>
    <row r="44">
      <c r="A44" s="22" t="n">
        <v>46251</v>
      </c>
      <c r="B44" s="14" t="inlineStr">
        <is>
          <t>Venda</t>
        </is>
      </c>
      <c r="C44" s="14" t="inlineStr">
        <is>
          <t>Vela aromática 200g</t>
        </is>
      </c>
      <c r="D44" s="14" t="n">
        <v>2</v>
      </c>
      <c r="E44" s="15" t="n"/>
      <c r="F44" s="14" t="inlineStr">
        <is>
          <t>Cartão de crédito</t>
        </is>
      </c>
      <c r="G44" s="22" t="n">
        <v>46281</v>
      </c>
      <c r="H44" s="14" t="n"/>
      <c r="I44" s="17">
        <f>IF(OR($B44="",$C44="",N($D44)=0),"",IF(OR($B44="Ajuste para mais",$B44="Ajuste para menos"),0,$D44*IF(N($E44)&lt;&gt;0,$E44,IF(OR($B44="Venda",$B44="Devolução de venda"),IFERROR(INDEX(Produtos!$D$6:$D$505,MATCH($C44,Produtos!$B$6:$B$505,0)),0),0))))</f>
        <v/>
      </c>
      <c r="J44" s="17">
        <f>IF(OR($B44="",$C44="",N($D44)=0),"",IF($B44="Venda",1,IF($B44="Devolução de venda",-1,0))*$D44*IFERROR(INDEX(Produtos!$L$6:$L$505,MATCH($C44,Produtos!$B$6:$B$505,0)),0))</f>
        <v/>
      </c>
      <c r="K44" s="17">
        <f>IF(I44="","",IF($B44="Venda",I44-J44,IF($B44="Devolução de venda",-I44-J44,0)))</f>
        <v/>
      </c>
      <c r="L44" s="20">
        <f>IF($A44="","",IF($G44&lt;&gt;"",$G44,$A44))</f>
        <v/>
      </c>
      <c r="M44" s="17">
        <f>IF(I44="","",IF($B44="Venda",I44,IF(OR($B44="Compra",$B44="Devolução de venda"),-I44,0)))</f>
        <v/>
      </c>
    </row>
    <row r="45">
      <c r="A45" s="22" t="n">
        <v>46251</v>
      </c>
      <c r="B45" s="14" t="inlineStr">
        <is>
          <t>Venda</t>
        </is>
      </c>
      <c r="C45" s="14" t="inlineStr">
        <is>
          <t>Quadro decorativo 30x40</t>
        </is>
      </c>
      <c r="D45" s="14" t="n">
        <v>1</v>
      </c>
      <c r="E45" s="15" t="n"/>
      <c r="F45" s="14" t="inlineStr">
        <is>
          <t>Cartão de crédito</t>
        </is>
      </c>
      <c r="G45" s="22" t="n">
        <v>46281</v>
      </c>
      <c r="H45" s="14" t="n"/>
      <c r="I45" s="17">
        <f>IF(OR($B45="",$C45="",N($D45)=0),"",IF(OR($B45="Ajuste para mais",$B45="Ajuste para menos"),0,$D45*IF(N($E45)&lt;&gt;0,$E45,IF(OR($B45="Venda",$B45="Devolução de venda"),IFERROR(INDEX(Produtos!$D$6:$D$505,MATCH($C45,Produtos!$B$6:$B$505,0)),0),0))))</f>
        <v/>
      </c>
      <c r="J45" s="17">
        <f>IF(OR($B45="",$C45="",N($D45)=0),"",IF($B45="Venda",1,IF($B45="Devolução de venda",-1,0))*$D45*IFERROR(INDEX(Produtos!$L$6:$L$505,MATCH($C45,Produtos!$B$6:$B$505,0)),0))</f>
        <v/>
      </c>
      <c r="K45" s="17">
        <f>IF(I45="","",IF($B45="Venda",I45-J45,IF($B45="Devolução de venda",-I45-J45,0)))</f>
        <v/>
      </c>
      <c r="L45" s="20">
        <f>IF($A45="","",IF($G45&lt;&gt;"",$G45,$A45))</f>
        <v/>
      </c>
      <c r="M45" s="17">
        <f>IF(I45="","",IF($B45="Venda",I45,IF(OR($B45="Compra",$B45="Devolução de venda"),-I45,0)))</f>
        <v/>
      </c>
    </row>
    <row r="46">
      <c r="A46" s="22" t="n">
        <v>46251</v>
      </c>
      <c r="B46" s="14" t="inlineStr">
        <is>
          <t>Venda</t>
        </is>
      </c>
      <c r="C46" s="14" t="inlineStr">
        <is>
          <t>Sabonete artesanal</t>
        </is>
      </c>
      <c r="D46" s="14" t="n">
        <v>1</v>
      </c>
      <c r="E46" s="15" t="n"/>
      <c r="F46" s="14" t="inlineStr">
        <is>
          <t>Pix</t>
        </is>
      </c>
      <c r="G46" s="22" t="n"/>
      <c r="H46" s="14" t="n"/>
      <c r="I46" s="17">
        <f>IF(OR($B46="",$C46="",N($D46)=0),"",IF(OR($B46="Ajuste para mais",$B46="Ajuste para menos"),0,$D46*IF(N($E46)&lt;&gt;0,$E46,IF(OR($B46="Venda",$B46="Devolução de venda"),IFERROR(INDEX(Produtos!$D$6:$D$505,MATCH($C46,Produtos!$B$6:$B$505,0)),0),0))))</f>
        <v/>
      </c>
      <c r="J46" s="17">
        <f>IF(OR($B46="",$C46="",N($D46)=0),"",IF($B46="Venda",1,IF($B46="Devolução de venda",-1,0))*$D46*IFERROR(INDEX(Produtos!$L$6:$L$505,MATCH($C46,Produtos!$B$6:$B$505,0)),0))</f>
        <v/>
      </c>
      <c r="K46" s="17">
        <f>IF(I46="","",IF($B46="Venda",I46-J46,IF($B46="Devolução de venda",-I46-J46,0)))</f>
        <v/>
      </c>
      <c r="L46" s="20">
        <f>IF($A46="","",IF($G46&lt;&gt;"",$G46,$A46))</f>
        <v/>
      </c>
      <c r="M46" s="17">
        <f>IF(I46="","",IF($B46="Venda",I46,IF(OR($B46="Compra",$B46="Devolução de venda"),-I46,0)))</f>
        <v/>
      </c>
    </row>
    <row r="47">
      <c r="A47" s="22" t="n">
        <v>46251</v>
      </c>
      <c r="B47" s="14" t="inlineStr">
        <is>
          <t>Venda</t>
        </is>
      </c>
      <c r="C47" s="14" t="inlineStr">
        <is>
          <t>Cachepô de cimento</t>
        </is>
      </c>
      <c r="D47" s="14" t="n">
        <v>1</v>
      </c>
      <c r="E47" s="15" t="n"/>
      <c r="F47" s="14" t="inlineStr">
        <is>
          <t>Cartão de crédito</t>
        </is>
      </c>
      <c r="G47" s="22" t="n">
        <v>46281</v>
      </c>
      <c r="H47" s="14" t="n"/>
      <c r="I47" s="17">
        <f>IF(OR($B47="",$C47="",N($D47)=0),"",IF(OR($B47="Ajuste para mais",$B47="Ajuste para menos"),0,$D47*IF(N($E47)&lt;&gt;0,$E47,IF(OR($B47="Venda",$B47="Devolução de venda"),IFERROR(INDEX(Produtos!$D$6:$D$505,MATCH($C47,Produtos!$B$6:$B$505,0)),0),0))))</f>
        <v/>
      </c>
      <c r="J47" s="17">
        <f>IF(OR($B47="",$C47="",N($D47)=0),"",IF($B47="Venda",1,IF($B47="Devolução de venda",-1,0))*$D47*IFERROR(INDEX(Produtos!$L$6:$L$505,MATCH($C47,Produtos!$B$6:$B$505,0)),0))</f>
        <v/>
      </c>
      <c r="K47" s="17">
        <f>IF(I47="","",IF($B47="Venda",I47-J47,IF($B47="Devolução de venda",-I47-J47,0)))</f>
        <v/>
      </c>
      <c r="L47" s="20">
        <f>IF($A47="","",IF($G47&lt;&gt;"",$G47,$A47))</f>
        <v/>
      </c>
      <c r="M47" s="17">
        <f>IF(I47="","",IF($B47="Venda",I47,IF(OR($B47="Compra",$B47="Devolução de venda"),-I47,0)))</f>
        <v/>
      </c>
    </row>
    <row r="48">
      <c r="A48" s="22" t="n">
        <v>46252</v>
      </c>
      <c r="B48" s="14" t="inlineStr">
        <is>
          <t>Venda</t>
        </is>
      </c>
      <c r="C48" s="14" t="inlineStr">
        <is>
          <t>Vela aromática 200g</t>
        </is>
      </c>
      <c r="D48" s="14" t="n">
        <v>1</v>
      </c>
      <c r="E48" s="15" t="n"/>
      <c r="F48" s="14" t="inlineStr">
        <is>
          <t>Pix</t>
        </is>
      </c>
      <c r="G48" s="22" t="n"/>
      <c r="H48" s="14" t="n"/>
      <c r="I48" s="17">
        <f>IF(OR($B48="",$C48="",N($D48)=0),"",IF(OR($B48="Ajuste para mais",$B48="Ajuste para menos"),0,$D48*IF(N($E48)&lt;&gt;0,$E48,IF(OR($B48="Venda",$B48="Devolução de venda"),IFERROR(INDEX(Produtos!$D$6:$D$505,MATCH($C48,Produtos!$B$6:$B$505,0)),0),0))))</f>
        <v/>
      </c>
      <c r="J48" s="17">
        <f>IF(OR($B48="",$C48="",N($D48)=0),"",IF($B48="Venda",1,IF($B48="Devolução de venda",-1,0))*$D48*IFERROR(INDEX(Produtos!$L$6:$L$505,MATCH($C48,Produtos!$B$6:$B$505,0)),0))</f>
        <v/>
      </c>
      <c r="K48" s="17">
        <f>IF(I48="","",IF($B48="Venda",I48-J48,IF($B48="Devolução de venda",-I48-J48,0)))</f>
        <v/>
      </c>
      <c r="L48" s="20">
        <f>IF($A48="","",IF($G48&lt;&gt;"",$G48,$A48))</f>
        <v/>
      </c>
      <c r="M48" s="17">
        <f>IF(I48="","",IF($B48="Venda",I48,IF(OR($B48="Compra",$B48="Devolução de venda"),-I48,0)))</f>
        <v/>
      </c>
    </row>
    <row r="49">
      <c r="A49" s="22" t="n">
        <v>46252</v>
      </c>
      <c r="B49" s="14" t="inlineStr">
        <is>
          <t>Venda</t>
        </is>
      </c>
      <c r="C49" s="14" t="inlineStr">
        <is>
          <t>Sabonete artesanal</t>
        </is>
      </c>
      <c r="D49" s="14" t="n">
        <v>1</v>
      </c>
      <c r="E49" s="15" t="n"/>
      <c r="F49" s="14" t="inlineStr">
        <is>
          <t>Dinheiro</t>
        </is>
      </c>
      <c r="G49" s="22" t="n"/>
      <c r="H49" s="14" t="n"/>
      <c r="I49" s="17">
        <f>IF(OR($B49="",$C49="",N($D49)=0),"",IF(OR($B49="Ajuste para mais",$B49="Ajuste para menos"),0,$D49*IF(N($E49)&lt;&gt;0,$E49,IF(OR($B49="Venda",$B49="Devolução de venda"),IFERROR(INDEX(Produtos!$D$6:$D$505,MATCH($C49,Produtos!$B$6:$B$505,0)),0),0))))</f>
        <v/>
      </c>
      <c r="J49" s="17">
        <f>IF(OR($B49="",$C49="",N($D49)=0),"",IF($B49="Venda",1,IF($B49="Devolução de venda",-1,0))*$D49*IFERROR(INDEX(Produtos!$L$6:$L$505,MATCH($C49,Produtos!$B$6:$B$505,0)),0))</f>
        <v/>
      </c>
      <c r="K49" s="17">
        <f>IF(I49="","",IF($B49="Venda",I49-J49,IF($B49="Devolução de venda",-I49-J49,0)))</f>
        <v/>
      </c>
      <c r="L49" s="20">
        <f>IF($A49="","",IF($G49&lt;&gt;"",$G49,$A49))</f>
        <v/>
      </c>
      <c r="M49" s="17">
        <f>IF(I49="","",IF($B49="Venda",I49,IF(OR($B49="Compra",$B49="Devolução de venda"),-I49,0)))</f>
        <v/>
      </c>
    </row>
    <row r="50">
      <c r="A50" s="22" t="n">
        <v>46252</v>
      </c>
      <c r="B50" s="14" t="inlineStr">
        <is>
          <t>Venda</t>
        </is>
      </c>
      <c r="C50" s="14" t="inlineStr">
        <is>
          <t>Caneca de porcelana</t>
        </is>
      </c>
      <c r="D50" s="14" t="n">
        <v>1</v>
      </c>
      <c r="E50" s="15" t="n">
        <v>31.41</v>
      </c>
      <c r="F50" s="14" t="inlineStr">
        <is>
          <t>Cartão de crédito</t>
        </is>
      </c>
      <c r="G50" s="22" t="n">
        <v>46282</v>
      </c>
      <c r="H50" s="14" t="inlineStr">
        <is>
          <t>Desconto de 10%</t>
        </is>
      </c>
      <c r="I50" s="17">
        <f>IF(OR($B50="",$C50="",N($D50)=0),"",IF(OR($B50="Ajuste para mais",$B50="Ajuste para menos"),0,$D50*IF(N($E50)&lt;&gt;0,$E50,IF(OR($B50="Venda",$B50="Devolução de venda"),IFERROR(INDEX(Produtos!$D$6:$D$505,MATCH($C50,Produtos!$B$6:$B$505,0)),0),0))))</f>
        <v/>
      </c>
      <c r="J50" s="17">
        <f>IF(OR($B50="",$C50="",N($D50)=0),"",IF($B50="Venda",1,IF($B50="Devolução de venda",-1,0))*$D50*IFERROR(INDEX(Produtos!$L$6:$L$505,MATCH($C50,Produtos!$B$6:$B$505,0)),0))</f>
        <v/>
      </c>
      <c r="K50" s="17">
        <f>IF(I50="","",IF($B50="Venda",I50-J50,IF($B50="Devolução de venda",-I50-J50,0)))</f>
        <v/>
      </c>
      <c r="L50" s="20">
        <f>IF($A50="","",IF($G50&lt;&gt;"",$G50,$A50))</f>
        <v/>
      </c>
      <c r="M50" s="17">
        <f>IF(I50="","",IF($B50="Venda",I50,IF(OR($B50="Compra",$B50="Devolução de venda"),-I50,0)))</f>
        <v/>
      </c>
    </row>
    <row r="51">
      <c r="A51" s="22" t="n">
        <v>46252</v>
      </c>
      <c r="B51" s="14" t="inlineStr">
        <is>
          <t>Venda</t>
        </is>
      </c>
      <c r="C51" s="14" t="inlineStr">
        <is>
          <t>Jogo americano 4 peças</t>
        </is>
      </c>
      <c r="D51" s="14" t="n">
        <v>1</v>
      </c>
      <c r="E51" s="15" t="n"/>
      <c r="F51" s="14" t="inlineStr">
        <is>
          <t>Pix</t>
        </is>
      </c>
      <c r="G51" s="22" t="n"/>
      <c r="H51" s="14" t="n"/>
      <c r="I51" s="17">
        <f>IF(OR($B51="",$C51="",N($D51)=0),"",IF(OR($B51="Ajuste para mais",$B51="Ajuste para menos"),0,$D51*IF(N($E51)&lt;&gt;0,$E51,IF(OR($B51="Venda",$B51="Devolução de venda"),IFERROR(INDEX(Produtos!$D$6:$D$505,MATCH($C51,Produtos!$B$6:$B$505,0)),0),0))))</f>
        <v/>
      </c>
      <c r="J51" s="17">
        <f>IF(OR($B51="",$C51="",N($D51)=0),"",IF($B51="Venda",1,IF($B51="Devolução de venda",-1,0))*$D51*IFERROR(INDEX(Produtos!$L$6:$L$505,MATCH($C51,Produtos!$B$6:$B$505,0)),0))</f>
        <v/>
      </c>
      <c r="K51" s="17">
        <f>IF(I51="","",IF($B51="Venda",I51-J51,IF($B51="Devolução de venda",-I51-J51,0)))</f>
        <v/>
      </c>
      <c r="L51" s="20">
        <f>IF($A51="","",IF($G51&lt;&gt;"",$G51,$A51))</f>
        <v/>
      </c>
      <c r="M51" s="17">
        <f>IF(I51="","",IF($B51="Venda",I51,IF(OR($B51="Compra",$B51="Devolução de venda"),-I51,0)))</f>
        <v/>
      </c>
    </row>
    <row r="52">
      <c r="A52" s="22" t="n">
        <v>46253</v>
      </c>
      <c r="B52" s="14" t="inlineStr">
        <is>
          <t>Venda</t>
        </is>
      </c>
      <c r="C52" s="14" t="inlineStr">
        <is>
          <t>Difusor de varetas 250ml</t>
        </is>
      </c>
      <c r="D52" s="14" t="n">
        <v>1</v>
      </c>
      <c r="E52" s="15" t="n"/>
      <c r="F52" s="14" t="inlineStr">
        <is>
          <t>Cartão de débito</t>
        </is>
      </c>
      <c r="G52" s="22" t="n"/>
      <c r="H52" s="14" t="n"/>
      <c r="I52" s="17">
        <f>IF(OR($B52="",$C52="",N($D52)=0),"",IF(OR($B52="Ajuste para mais",$B52="Ajuste para menos"),0,$D52*IF(N($E52)&lt;&gt;0,$E52,IF(OR($B52="Venda",$B52="Devolução de venda"),IFERROR(INDEX(Produtos!$D$6:$D$505,MATCH($C52,Produtos!$B$6:$B$505,0)),0),0))))</f>
        <v/>
      </c>
      <c r="J52" s="17">
        <f>IF(OR($B52="",$C52="",N($D52)=0),"",IF($B52="Venda",1,IF($B52="Devolução de venda",-1,0))*$D52*IFERROR(INDEX(Produtos!$L$6:$L$505,MATCH($C52,Produtos!$B$6:$B$505,0)),0))</f>
        <v/>
      </c>
      <c r="K52" s="17">
        <f>IF(I52="","",IF($B52="Venda",I52-J52,IF($B52="Devolução de venda",-I52-J52,0)))</f>
        <v/>
      </c>
      <c r="L52" s="20">
        <f>IF($A52="","",IF($G52&lt;&gt;"",$G52,$A52))</f>
        <v/>
      </c>
      <c r="M52" s="17">
        <f>IF(I52="","",IF($B52="Venda",I52,IF(OR($B52="Compra",$B52="Devolução de venda"),-I52,0)))</f>
        <v/>
      </c>
    </row>
    <row r="53">
      <c r="A53" s="22" t="n">
        <v>46253</v>
      </c>
      <c r="B53" s="14" t="inlineStr">
        <is>
          <t>Venda</t>
        </is>
      </c>
      <c r="C53" s="14" t="inlineStr">
        <is>
          <t>Sabonete artesanal</t>
        </is>
      </c>
      <c r="D53" s="14" t="n">
        <v>1</v>
      </c>
      <c r="E53" s="15" t="n"/>
      <c r="F53" s="14" t="inlineStr">
        <is>
          <t>Cartão de crédito</t>
        </is>
      </c>
      <c r="G53" s="22" t="n">
        <v>46283</v>
      </c>
      <c r="H53" s="14" t="n"/>
      <c r="I53" s="17">
        <f>IF(OR($B53="",$C53="",N($D53)=0),"",IF(OR($B53="Ajuste para mais",$B53="Ajuste para menos"),0,$D53*IF(N($E53)&lt;&gt;0,$E53,IF(OR($B53="Venda",$B53="Devolução de venda"),IFERROR(INDEX(Produtos!$D$6:$D$505,MATCH($C53,Produtos!$B$6:$B$505,0)),0),0))))</f>
        <v/>
      </c>
      <c r="J53" s="17">
        <f>IF(OR($B53="",$C53="",N($D53)=0),"",IF($B53="Venda",1,IF($B53="Devolução de venda",-1,0))*$D53*IFERROR(INDEX(Produtos!$L$6:$L$505,MATCH($C53,Produtos!$B$6:$B$505,0)),0))</f>
        <v/>
      </c>
      <c r="K53" s="17">
        <f>IF(I53="","",IF($B53="Venda",I53-J53,IF($B53="Devolução de venda",-I53-J53,0)))</f>
        <v/>
      </c>
      <c r="L53" s="20">
        <f>IF($A53="","",IF($G53&lt;&gt;"",$G53,$A53))</f>
        <v/>
      </c>
      <c r="M53" s="17">
        <f>IF(I53="","",IF($B53="Venda",I53,IF(OR($B53="Compra",$B53="Devolução de venda"),-I53,0)))</f>
        <v/>
      </c>
    </row>
    <row r="54">
      <c r="A54" s="22" t="n">
        <v>46253</v>
      </c>
      <c r="B54" s="14" t="inlineStr">
        <is>
          <t>Venda</t>
        </is>
      </c>
      <c r="C54" s="14" t="inlineStr">
        <is>
          <t>Vela aromática 200g</t>
        </is>
      </c>
      <c r="D54" s="14" t="n">
        <v>2</v>
      </c>
      <c r="E54" s="15" t="n"/>
      <c r="F54" s="14" t="inlineStr">
        <is>
          <t>Cartão de crédito</t>
        </is>
      </c>
      <c r="G54" s="22" t="n">
        <v>46283</v>
      </c>
      <c r="H54" s="14" t="n"/>
      <c r="I54" s="17">
        <f>IF(OR($B54="",$C54="",N($D54)=0),"",IF(OR($B54="Ajuste para mais",$B54="Ajuste para menos"),0,$D54*IF(N($E54)&lt;&gt;0,$E54,IF(OR($B54="Venda",$B54="Devolução de venda"),IFERROR(INDEX(Produtos!$D$6:$D$505,MATCH($C54,Produtos!$B$6:$B$505,0)),0),0))))</f>
        <v/>
      </c>
      <c r="J54" s="17">
        <f>IF(OR($B54="",$C54="",N($D54)=0),"",IF($B54="Venda",1,IF($B54="Devolução de venda",-1,0))*$D54*IFERROR(INDEX(Produtos!$L$6:$L$505,MATCH($C54,Produtos!$B$6:$B$505,0)),0))</f>
        <v/>
      </c>
      <c r="K54" s="17">
        <f>IF(I54="","",IF($B54="Venda",I54-J54,IF($B54="Devolução de venda",-I54-J54,0)))</f>
        <v/>
      </c>
      <c r="L54" s="20">
        <f>IF($A54="","",IF($G54&lt;&gt;"",$G54,$A54))</f>
        <v/>
      </c>
      <c r="M54" s="17">
        <f>IF(I54="","",IF($B54="Venda",I54,IF(OR($B54="Compra",$B54="Devolução de venda"),-I54,0)))</f>
        <v/>
      </c>
    </row>
    <row r="55">
      <c r="A55" s="22" t="n">
        <v>46253</v>
      </c>
      <c r="B55" s="14" t="inlineStr">
        <is>
          <t>Venda</t>
        </is>
      </c>
      <c r="C55" s="14" t="inlineStr">
        <is>
          <t>Jogo americano 4 peças</t>
        </is>
      </c>
      <c r="D55" s="14" t="n">
        <v>1</v>
      </c>
      <c r="E55" s="15" t="n"/>
      <c r="F55" s="14" t="inlineStr">
        <is>
          <t>Cartão de débito</t>
        </is>
      </c>
      <c r="G55" s="22" t="n"/>
      <c r="H55" s="14" t="n"/>
      <c r="I55" s="17">
        <f>IF(OR($B55="",$C55="",N($D55)=0),"",IF(OR($B55="Ajuste para mais",$B55="Ajuste para menos"),0,$D55*IF(N($E55)&lt;&gt;0,$E55,IF(OR($B55="Venda",$B55="Devolução de venda"),IFERROR(INDEX(Produtos!$D$6:$D$505,MATCH($C55,Produtos!$B$6:$B$505,0)),0),0))))</f>
        <v/>
      </c>
      <c r="J55" s="17">
        <f>IF(OR($B55="",$C55="",N($D55)=0),"",IF($B55="Venda",1,IF($B55="Devolução de venda",-1,0))*$D55*IFERROR(INDEX(Produtos!$L$6:$L$505,MATCH($C55,Produtos!$B$6:$B$505,0)),0))</f>
        <v/>
      </c>
      <c r="K55" s="17">
        <f>IF(I55="","",IF($B55="Venda",I55-J55,IF($B55="Devolução de venda",-I55-J55,0)))</f>
        <v/>
      </c>
      <c r="L55" s="20">
        <f>IF($A55="","",IF($G55&lt;&gt;"",$G55,$A55))</f>
        <v/>
      </c>
      <c r="M55" s="17">
        <f>IF(I55="","",IF($B55="Venda",I55,IF(OR($B55="Compra",$B55="Devolução de venda"),-I55,0)))</f>
        <v/>
      </c>
    </row>
    <row r="56">
      <c r="A56" s="22" t="n">
        <v>46254</v>
      </c>
      <c r="B56" s="14" t="inlineStr">
        <is>
          <t>Venda</t>
        </is>
      </c>
      <c r="C56" s="14" t="inlineStr">
        <is>
          <t>Almofada de linho 45x45</t>
        </is>
      </c>
      <c r="D56" s="14" t="n">
        <v>2</v>
      </c>
      <c r="E56" s="15" t="n"/>
      <c r="F56" s="14" t="inlineStr">
        <is>
          <t>Dinheiro</t>
        </is>
      </c>
      <c r="G56" s="22" t="n"/>
      <c r="H56" s="14" t="n"/>
      <c r="I56" s="17">
        <f>IF(OR($B56="",$C56="",N($D56)=0),"",IF(OR($B56="Ajuste para mais",$B56="Ajuste para menos"),0,$D56*IF(N($E56)&lt;&gt;0,$E56,IF(OR($B56="Venda",$B56="Devolução de venda"),IFERROR(INDEX(Produtos!$D$6:$D$505,MATCH($C56,Produtos!$B$6:$B$505,0)),0),0))))</f>
        <v/>
      </c>
      <c r="J56" s="17">
        <f>IF(OR($B56="",$C56="",N($D56)=0),"",IF($B56="Venda",1,IF($B56="Devolução de venda",-1,0))*$D56*IFERROR(INDEX(Produtos!$L$6:$L$505,MATCH($C56,Produtos!$B$6:$B$505,0)),0))</f>
        <v/>
      </c>
      <c r="K56" s="17">
        <f>IF(I56="","",IF($B56="Venda",I56-J56,IF($B56="Devolução de venda",-I56-J56,0)))</f>
        <v/>
      </c>
      <c r="L56" s="20">
        <f>IF($A56="","",IF($G56&lt;&gt;"",$G56,$A56))</f>
        <v/>
      </c>
      <c r="M56" s="17">
        <f>IF(I56="","",IF($B56="Venda",I56,IF(OR($B56="Compra",$B56="Devolução de venda"),-I56,0)))</f>
        <v/>
      </c>
    </row>
    <row r="57">
      <c r="A57" s="22" t="n">
        <v>46255</v>
      </c>
      <c r="B57" s="14" t="inlineStr">
        <is>
          <t>Venda</t>
        </is>
      </c>
      <c r="C57" s="14" t="inlineStr">
        <is>
          <t>Sabonete artesanal</t>
        </is>
      </c>
      <c r="D57" s="14" t="n">
        <v>1</v>
      </c>
      <c r="E57" s="15" t="n"/>
      <c r="F57" s="14" t="inlineStr">
        <is>
          <t>Pix</t>
        </is>
      </c>
      <c r="G57" s="22" t="n"/>
      <c r="H57" s="14" t="n"/>
      <c r="I57" s="17">
        <f>IF(OR($B57="",$C57="",N($D57)=0),"",IF(OR($B57="Ajuste para mais",$B57="Ajuste para menos"),0,$D57*IF(N($E57)&lt;&gt;0,$E57,IF(OR($B57="Venda",$B57="Devolução de venda"),IFERROR(INDEX(Produtos!$D$6:$D$505,MATCH($C57,Produtos!$B$6:$B$505,0)),0),0))))</f>
        <v/>
      </c>
      <c r="J57" s="17">
        <f>IF(OR($B57="",$C57="",N($D57)=0),"",IF($B57="Venda",1,IF($B57="Devolução de venda",-1,0))*$D57*IFERROR(INDEX(Produtos!$L$6:$L$505,MATCH($C57,Produtos!$B$6:$B$505,0)),0))</f>
        <v/>
      </c>
      <c r="K57" s="17">
        <f>IF(I57="","",IF($B57="Venda",I57-J57,IF($B57="Devolução de venda",-I57-J57,0)))</f>
        <v/>
      </c>
      <c r="L57" s="20">
        <f>IF($A57="","",IF($G57&lt;&gt;"",$G57,$A57))</f>
        <v/>
      </c>
      <c r="M57" s="17">
        <f>IF(I57="","",IF($B57="Venda",I57,IF(OR($B57="Compra",$B57="Devolução de venda"),-I57,0)))</f>
        <v/>
      </c>
    </row>
    <row r="58">
      <c r="A58" s="22" t="n">
        <v>46255</v>
      </c>
      <c r="B58" s="14" t="inlineStr">
        <is>
          <t>Venda</t>
        </is>
      </c>
      <c r="C58" s="14" t="inlineStr">
        <is>
          <t>Sabonete artesanal</t>
        </is>
      </c>
      <c r="D58" s="14" t="n">
        <v>1</v>
      </c>
      <c r="E58" s="15" t="n"/>
      <c r="F58" s="14" t="inlineStr">
        <is>
          <t>Cartão de crédito</t>
        </is>
      </c>
      <c r="G58" s="22" t="n">
        <v>46285</v>
      </c>
      <c r="H58" s="14" t="n"/>
      <c r="I58" s="17">
        <f>IF(OR($B58="",$C58="",N($D58)=0),"",IF(OR($B58="Ajuste para mais",$B58="Ajuste para menos"),0,$D58*IF(N($E58)&lt;&gt;0,$E58,IF(OR($B58="Venda",$B58="Devolução de venda"),IFERROR(INDEX(Produtos!$D$6:$D$505,MATCH($C58,Produtos!$B$6:$B$505,0)),0),0))))</f>
        <v/>
      </c>
      <c r="J58" s="17">
        <f>IF(OR($B58="",$C58="",N($D58)=0),"",IF($B58="Venda",1,IF($B58="Devolução de venda",-1,0))*$D58*IFERROR(INDEX(Produtos!$L$6:$L$505,MATCH($C58,Produtos!$B$6:$B$505,0)),0))</f>
        <v/>
      </c>
      <c r="K58" s="17">
        <f>IF(I58="","",IF($B58="Venda",I58-J58,IF($B58="Devolução de venda",-I58-J58,0)))</f>
        <v/>
      </c>
      <c r="L58" s="20">
        <f>IF($A58="","",IF($G58&lt;&gt;"",$G58,$A58))</f>
        <v/>
      </c>
      <c r="M58" s="17">
        <f>IF(I58="","",IF($B58="Venda",I58,IF(OR($B58="Compra",$B58="Devolução de venda"),-I58,0)))</f>
        <v/>
      </c>
    </row>
    <row r="59">
      <c r="A59" s="22" t="n">
        <v>46255</v>
      </c>
      <c r="B59" s="14" t="inlineStr">
        <is>
          <t>Venda</t>
        </is>
      </c>
      <c r="C59" s="14" t="inlineStr">
        <is>
          <t>Caixa de presente com laço</t>
        </is>
      </c>
      <c r="D59" s="14" t="n">
        <v>1</v>
      </c>
      <c r="E59" s="15" t="n"/>
      <c r="F59" s="14" t="inlineStr">
        <is>
          <t>Cartão de débito</t>
        </is>
      </c>
      <c r="G59" s="22" t="n"/>
      <c r="H59" s="14" t="n"/>
      <c r="I59" s="17">
        <f>IF(OR($B59="",$C59="",N($D59)=0),"",IF(OR($B59="Ajuste para mais",$B59="Ajuste para menos"),0,$D59*IF(N($E59)&lt;&gt;0,$E59,IF(OR($B59="Venda",$B59="Devolução de venda"),IFERROR(INDEX(Produtos!$D$6:$D$505,MATCH($C59,Produtos!$B$6:$B$505,0)),0),0))))</f>
        <v/>
      </c>
      <c r="J59" s="17">
        <f>IF(OR($B59="",$C59="",N($D59)=0),"",IF($B59="Venda",1,IF($B59="Devolução de venda",-1,0))*$D59*IFERROR(INDEX(Produtos!$L$6:$L$505,MATCH($C59,Produtos!$B$6:$B$505,0)),0))</f>
        <v/>
      </c>
      <c r="K59" s="17">
        <f>IF(I59="","",IF($B59="Venda",I59-J59,IF($B59="Devolução de venda",-I59-J59,0)))</f>
        <v/>
      </c>
      <c r="L59" s="20">
        <f>IF($A59="","",IF($G59&lt;&gt;"",$G59,$A59))</f>
        <v/>
      </c>
      <c r="M59" s="17">
        <f>IF(I59="","",IF($B59="Venda",I59,IF(OR($B59="Compra",$B59="Devolução de venda"),-I59,0)))</f>
        <v/>
      </c>
    </row>
    <row r="60">
      <c r="A60" s="22" t="n">
        <v>46255</v>
      </c>
      <c r="B60" s="14" t="inlineStr">
        <is>
          <t>Venda</t>
        </is>
      </c>
      <c r="C60" s="14" t="inlineStr">
        <is>
          <t>Difusor de varetas 250ml</t>
        </is>
      </c>
      <c r="D60" s="14" t="n">
        <v>1</v>
      </c>
      <c r="E60" s="15" t="n"/>
      <c r="F60" s="14" t="inlineStr">
        <is>
          <t>Cartão de crédito</t>
        </is>
      </c>
      <c r="G60" s="22" t="n">
        <v>46285</v>
      </c>
      <c r="H60" s="14" t="n"/>
      <c r="I60" s="17">
        <f>IF(OR($B60="",$C60="",N($D60)=0),"",IF(OR($B60="Ajuste para mais",$B60="Ajuste para menos"),0,$D60*IF(N($E60)&lt;&gt;0,$E60,IF(OR($B60="Venda",$B60="Devolução de venda"),IFERROR(INDEX(Produtos!$D$6:$D$505,MATCH($C60,Produtos!$B$6:$B$505,0)),0),0))))</f>
        <v/>
      </c>
      <c r="J60" s="17">
        <f>IF(OR($B60="",$C60="",N($D60)=0),"",IF($B60="Venda",1,IF($B60="Devolução de venda",-1,0))*$D60*IFERROR(INDEX(Produtos!$L$6:$L$505,MATCH($C60,Produtos!$B$6:$B$505,0)),0))</f>
        <v/>
      </c>
      <c r="K60" s="17">
        <f>IF(I60="","",IF($B60="Venda",I60-J60,IF($B60="Devolução de venda",-I60-J60,0)))</f>
        <v/>
      </c>
      <c r="L60" s="20">
        <f>IF($A60="","",IF($G60&lt;&gt;"",$G60,$A60))</f>
        <v/>
      </c>
      <c r="M60" s="17">
        <f>IF(I60="","",IF($B60="Venda",I60,IF(OR($B60="Compra",$B60="Devolução de venda"),-I60,0)))</f>
        <v/>
      </c>
    </row>
    <row r="61">
      <c r="A61" s="22" t="n">
        <v>46256</v>
      </c>
      <c r="B61" s="14" t="inlineStr">
        <is>
          <t>Compra</t>
        </is>
      </c>
      <c r="C61" s="14" t="inlineStr">
        <is>
          <t>Vela aromática 200g</t>
        </is>
      </c>
      <c r="D61" s="14" t="n">
        <v>12</v>
      </c>
      <c r="E61" s="15" t="n">
        <v>18.54</v>
      </c>
      <c r="F61" s="14" t="inlineStr">
        <is>
          <t>Boleto</t>
        </is>
      </c>
      <c r="G61" s="22" t="n">
        <v>46284</v>
      </c>
      <c r="H61" s="14" t="inlineStr">
        <is>
          <t>Reposição</t>
        </is>
      </c>
      <c r="I61" s="17">
        <f>IF(OR($B61="",$C61="",N($D61)=0),"",IF(OR($B61="Ajuste para mais",$B61="Ajuste para menos"),0,$D61*IF(N($E61)&lt;&gt;0,$E61,IF(OR($B61="Venda",$B61="Devolução de venda"),IFERROR(INDEX(Produtos!$D$6:$D$505,MATCH($C61,Produtos!$B$6:$B$505,0)),0),0))))</f>
        <v/>
      </c>
      <c r="J61" s="17">
        <f>IF(OR($B61="",$C61="",N($D61)=0),"",IF($B61="Venda",1,IF($B61="Devolução de venda",-1,0))*$D61*IFERROR(INDEX(Produtos!$L$6:$L$505,MATCH($C61,Produtos!$B$6:$B$505,0)),0))</f>
        <v/>
      </c>
      <c r="K61" s="17">
        <f>IF(I61="","",IF($B61="Venda",I61-J61,IF($B61="Devolução de venda",-I61-J61,0)))</f>
        <v/>
      </c>
      <c r="L61" s="20">
        <f>IF($A61="","",IF($G61&lt;&gt;"",$G61,$A61))</f>
        <v/>
      </c>
      <c r="M61" s="17">
        <f>IF(I61="","",IF($B61="Venda",I61,IF(OR($B61="Compra",$B61="Devolução de venda"),-I61,0)))</f>
        <v/>
      </c>
    </row>
    <row r="62">
      <c r="A62" s="22" t="n">
        <v>46256</v>
      </c>
      <c r="B62" s="14" t="inlineStr">
        <is>
          <t>Venda</t>
        </is>
      </c>
      <c r="C62" s="14" t="inlineStr">
        <is>
          <t>Almofada de linho 45x45</t>
        </is>
      </c>
      <c r="D62" s="14" t="n">
        <v>1</v>
      </c>
      <c r="E62" s="15" t="n"/>
      <c r="F62" s="14" t="inlineStr">
        <is>
          <t>Dinheiro</t>
        </is>
      </c>
      <c r="G62" s="22" t="n"/>
      <c r="H62" s="14" t="n"/>
      <c r="I62" s="17">
        <f>IF(OR($B62="",$C62="",N($D62)=0),"",IF(OR($B62="Ajuste para mais",$B62="Ajuste para menos"),0,$D62*IF(N($E62)&lt;&gt;0,$E62,IF(OR($B62="Venda",$B62="Devolução de venda"),IFERROR(INDEX(Produtos!$D$6:$D$505,MATCH($C62,Produtos!$B$6:$B$505,0)),0),0))))</f>
        <v/>
      </c>
      <c r="J62" s="17">
        <f>IF(OR($B62="",$C62="",N($D62)=0),"",IF($B62="Venda",1,IF($B62="Devolução de venda",-1,0))*$D62*IFERROR(INDEX(Produtos!$L$6:$L$505,MATCH($C62,Produtos!$B$6:$B$505,0)),0))</f>
        <v/>
      </c>
      <c r="K62" s="17">
        <f>IF(I62="","",IF($B62="Venda",I62-J62,IF($B62="Devolução de venda",-I62-J62,0)))</f>
        <v/>
      </c>
      <c r="L62" s="20">
        <f>IF($A62="","",IF($G62&lt;&gt;"",$G62,$A62))</f>
        <v/>
      </c>
      <c r="M62" s="17">
        <f>IF(I62="","",IF($B62="Venda",I62,IF(OR($B62="Compra",$B62="Devolução de venda"),-I62,0)))</f>
        <v/>
      </c>
    </row>
    <row r="63">
      <c r="A63" s="22" t="n">
        <v>46256</v>
      </c>
      <c r="B63" s="14" t="inlineStr">
        <is>
          <t>Venda</t>
        </is>
      </c>
      <c r="C63" s="14" t="inlineStr">
        <is>
          <t>Vela aromática 200g</t>
        </is>
      </c>
      <c r="D63" s="14" t="n">
        <v>1</v>
      </c>
      <c r="E63" s="15" t="n"/>
      <c r="F63" s="14" t="inlineStr">
        <is>
          <t>Pix</t>
        </is>
      </c>
      <c r="G63" s="22" t="n"/>
      <c r="H63" s="14" t="n"/>
      <c r="I63" s="17">
        <f>IF(OR($B63="",$C63="",N($D63)=0),"",IF(OR($B63="Ajuste para mais",$B63="Ajuste para menos"),0,$D63*IF(N($E63)&lt;&gt;0,$E63,IF(OR($B63="Venda",$B63="Devolução de venda"),IFERROR(INDEX(Produtos!$D$6:$D$505,MATCH($C63,Produtos!$B$6:$B$505,0)),0),0))))</f>
        <v/>
      </c>
      <c r="J63" s="17">
        <f>IF(OR($B63="",$C63="",N($D63)=0),"",IF($B63="Venda",1,IF($B63="Devolução de venda",-1,0))*$D63*IFERROR(INDEX(Produtos!$L$6:$L$505,MATCH($C63,Produtos!$B$6:$B$505,0)),0))</f>
        <v/>
      </c>
      <c r="K63" s="17">
        <f>IF(I63="","",IF($B63="Venda",I63-J63,IF($B63="Devolução de venda",-I63-J63,0)))</f>
        <v/>
      </c>
      <c r="L63" s="20">
        <f>IF($A63="","",IF($G63&lt;&gt;"",$G63,$A63))</f>
        <v/>
      </c>
      <c r="M63" s="17">
        <f>IF(I63="","",IF($B63="Venda",I63,IF(OR($B63="Compra",$B63="Devolução de venda"),-I63,0)))</f>
        <v/>
      </c>
    </row>
    <row r="64">
      <c r="A64" s="22" t="n">
        <v>46256</v>
      </c>
      <c r="B64" s="14" t="inlineStr">
        <is>
          <t>Venda</t>
        </is>
      </c>
      <c r="C64" s="14" t="inlineStr">
        <is>
          <t>Bandeja espelhada</t>
        </is>
      </c>
      <c r="D64" s="14" t="n">
        <v>2</v>
      </c>
      <c r="E64" s="15" t="n">
        <v>107.91</v>
      </c>
      <c r="F64" s="14" t="inlineStr">
        <is>
          <t>Dinheiro</t>
        </is>
      </c>
      <c r="G64" s="22" t="n"/>
      <c r="H64" s="14" t="inlineStr">
        <is>
          <t>Desconto de 10%</t>
        </is>
      </c>
      <c r="I64" s="17">
        <f>IF(OR($B64="",$C64="",N($D64)=0),"",IF(OR($B64="Ajuste para mais",$B64="Ajuste para menos"),0,$D64*IF(N($E64)&lt;&gt;0,$E64,IF(OR($B64="Venda",$B64="Devolução de venda"),IFERROR(INDEX(Produtos!$D$6:$D$505,MATCH($C64,Produtos!$B$6:$B$505,0)),0),0))))</f>
        <v/>
      </c>
      <c r="J64" s="17">
        <f>IF(OR($B64="",$C64="",N($D64)=0),"",IF($B64="Venda",1,IF($B64="Devolução de venda",-1,0))*$D64*IFERROR(INDEX(Produtos!$L$6:$L$505,MATCH($C64,Produtos!$B$6:$B$505,0)),0))</f>
        <v/>
      </c>
      <c r="K64" s="17">
        <f>IF(I64="","",IF($B64="Venda",I64-J64,IF($B64="Devolução de venda",-I64-J64,0)))</f>
        <v/>
      </c>
      <c r="L64" s="20">
        <f>IF($A64="","",IF($G64&lt;&gt;"",$G64,$A64))</f>
        <v/>
      </c>
      <c r="M64" s="17">
        <f>IF(I64="","",IF($B64="Venda",I64,IF(OR($B64="Compra",$B64="Devolução de venda"),-I64,0)))</f>
        <v/>
      </c>
    </row>
    <row r="65">
      <c r="A65" s="22" t="n">
        <v>46256</v>
      </c>
      <c r="B65" s="14" t="inlineStr">
        <is>
          <t>Venda</t>
        </is>
      </c>
      <c r="C65" s="14" t="inlineStr">
        <is>
          <t>Bandeja espelhada</t>
        </is>
      </c>
      <c r="D65" s="14" t="n">
        <v>1</v>
      </c>
      <c r="E65" s="15" t="n"/>
      <c r="F65" s="14" t="inlineStr">
        <is>
          <t>Pix</t>
        </is>
      </c>
      <c r="G65" s="22" t="n"/>
      <c r="H65" s="14" t="n"/>
      <c r="I65" s="17">
        <f>IF(OR($B65="",$C65="",N($D65)=0),"",IF(OR($B65="Ajuste para mais",$B65="Ajuste para menos"),0,$D65*IF(N($E65)&lt;&gt;0,$E65,IF(OR($B65="Venda",$B65="Devolução de venda"),IFERROR(INDEX(Produtos!$D$6:$D$505,MATCH($C65,Produtos!$B$6:$B$505,0)),0),0))))</f>
        <v/>
      </c>
      <c r="J65" s="17">
        <f>IF(OR($B65="",$C65="",N($D65)=0),"",IF($B65="Venda",1,IF($B65="Devolução de venda",-1,0))*$D65*IFERROR(INDEX(Produtos!$L$6:$L$505,MATCH($C65,Produtos!$B$6:$B$505,0)),0))</f>
        <v/>
      </c>
      <c r="K65" s="17">
        <f>IF(I65="","",IF($B65="Venda",I65-J65,IF($B65="Devolução de venda",-I65-J65,0)))</f>
        <v/>
      </c>
      <c r="L65" s="20">
        <f>IF($A65="","",IF($G65&lt;&gt;"",$G65,$A65))</f>
        <v/>
      </c>
      <c r="M65" s="17">
        <f>IF(I65="","",IF($B65="Venda",I65,IF(OR($B65="Compra",$B65="Devolução de venda"),-I65,0)))</f>
        <v/>
      </c>
    </row>
    <row r="66">
      <c r="A66" s="22" t="n">
        <v>46258</v>
      </c>
      <c r="B66" s="14" t="inlineStr">
        <is>
          <t>Venda</t>
        </is>
      </c>
      <c r="C66" s="14" t="inlineStr">
        <is>
          <t>Difusor de varetas 250ml</t>
        </is>
      </c>
      <c r="D66" s="14" t="n">
        <v>1</v>
      </c>
      <c r="E66" s="15" t="n"/>
      <c r="F66" s="14" t="inlineStr">
        <is>
          <t>Pix</t>
        </is>
      </c>
      <c r="G66" s="22" t="n"/>
      <c r="H66" s="14" t="n"/>
      <c r="I66" s="17">
        <f>IF(OR($B66="",$C66="",N($D66)=0),"",IF(OR($B66="Ajuste para mais",$B66="Ajuste para menos"),0,$D66*IF(N($E66)&lt;&gt;0,$E66,IF(OR($B66="Venda",$B66="Devolução de venda"),IFERROR(INDEX(Produtos!$D$6:$D$505,MATCH($C66,Produtos!$B$6:$B$505,0)),0),0))))</f>
        <v/>
      </c>
      <c r="J66" s="17">
        <f>IF(OR($B66="",$C66="",N($D66)=0),"",IF($B66="Venda",1,IF($B66="Devolução de venda",-1,0))*$D66*IFERROR(INDEX(Produtos!$L$6:$L$505,MATCH($C66,Produtos!$B$6:$B$505,0)),0))</f>
        <v/>
      </c>
      <c r="K66" s="17">
        <f>IF(I66="","",IF($B66="Venda",I66-J66,IF($B66="Devolução de venda",-I66-J66,0)))</f>
        <v/>
      </c>
      <c r="L66" s="20">
        <f>IF($A66="","",IF($G66&lt;&gt;"",$G66,$A66))</f>
        <v/>
      </c>
      <c r="M66" s="17">
        <f>IF(I66="","",IF($B66="Venda",I66,IF(OR($B66="Compra",$B66="Devolução de venda"),-I66,0)))</f>
        <v/>
      </c>
    </row>
    <row r="67">
      <c r="A67" s="22" t="n">
        <v>46258</v>
      </c>
      <c r="B67" s="14" t="inlineStr">
        <is>
          <t>Venda</t>
        </is>
      </c>
      <c r="C67" s="14" t="inlineStr">
        <is>
          <t>Difusor de varetas 250ml</t>
        </is>
      </c>
      <c r="D67" s="14" t="n">
        <v>1</v>
      </c>
      <c r="E67" s="15" t="n"/>
      <c r="F67" s="14" t="inlineStr">
        <is>
          <t>Cartão de crédito</t>
        </is>
      </c>
      <c r="G67" s="22" t="n">
        <v>46288</v>
      </c>
      <c r="H67" s="14" t="n"/>
      <c r="I67" s="17">
        <f>IF(OR($B67="",$C67="",N($D67)=0),"",IF(OR($B67="Ajuste para mais",$B67="Ajuste para menos"),0,$D67*IF(N($E67)&lt;&gt;0,$E67,IF(OR($B67="Venda",$B67="Devolução de venda"),IFERROR(INDEX(Produtos!$D$6:$D$505,MATCH($C67,Produtos!$B$6:$B$505,0)),0),0))))</f>
        <v/>
      </c>
      <c r="J67" s="17">
        <f>IF(OR($B67="",$C67="",N($D67)=0),"",IF($B67="Venda",1,IF($B67="Devolução de venda",-1,0))*$D67*IFERROR(INDEX(Produtos!$L$6:$L$505,MATCH($C67,Produtos!$B$6:$B$505,0)),0))</f>
        <v/>
      </c>
      <c r="K67" s="17">
        <f>IF(I67="","",IF($B67="Venda",I67-J67,IF($B67="Devolução de venda",-I67-J67,0)))</f>
        <v/>
      </c>
      <c r="L67" s="20">
        <f>IF($A67="","",IF($G67&lt;&gt;"",$G67,$A67))</f>
        <v/>
      </c>
      <c r="M67" s="17">
        <f>IF(I67="","",IF($B67="Venda",I67,IF(OR($B67="Compra",$B67="Devolução de venda"),-I67,0)))</f>
        <v/>
      </c>
    </row>
    <row r="68">
      <c r="A68" s="22" t="n">
        <v>46258</v>
      </c>
      <c r="B68" s="14" t="inlineStr">
        <is>
          <t>Venda</t>
        </is>
      </c>
      <c r="C68" s="14" t="inlineStr">
        <is>
          <t>Porta-retrato 15x21</t>
        </is>
      </c>
      <c r="D68" s="14" t="n">
        <v>1</v>
      </c>
      <c r="E68" s="15" t="n">
        <v>35.91</v>
      </c>
      <c r="F68" s="14" t="inlineStr">
        <is>
          <t>Cartão de crédito</t>
        </is>
      </c>
      <c r="G68" s="22" t="n">
        <v>46288</v>
      </c>
      <c r="H68" s="14" t="inlineStr">
        <is>
          <t>Desconto de 10%</t>
        </is>
      </c>
      <c r="I68" s="17">
        <f>IF(OR($B68="",$C68="",N($D68)=0),"",IF(OR($B68="Ajuste para mais",$B68="Ajuste para menos"),0,$D68*IF(N($E68)&lt;&gt;0,$E68,IF(OR($B68="Venda",$B68="Devolução de venda"),IFERROR(INDEX(Produtos!$D$6:$D$505,MATCH($C68,Produtos!$B$6:$B$505,0)),0),0))))</f>
        <v/>
      </c>
      <c r="J68" s="17">
        <f>IF(OR($B68="",$C68="",N($D68)=0),"",IF($B68="Venda",1,IF($B68="Devolução de venda",-1,0))*$D68*IFERROR(INDEX(Produtos!$L$6:$L$505,MATCH($C68,Produtos!$B$6:$B$505,0)),0))</f>
        <v/>
      </c>
      <c r="K68" s="17">
        <f>IF(I68="","",IF($B68="Venda",I68-J68,IF($B68="Devolução de venda",-I68-J68,0)))</f>
        <v/>
      </c>
      <c r="L68" s="20">
        <f>IF($A68="","",IF($G68&lt;&gt;"",$G68,$A68))</f>
        <v/>
      </c>
      <c r="M68" s="17">
        <f>IF(I68="","",IF($B68="Venda",I68,IF(OR($B68="Compra",$B68="Devolução de venda"),-I68,0)))</f>
        <v/>
      </c>
    </row>
    <row r="69">
      <c r="A69" s="22" t="n">
        <v>46258</v>
      </c>
      <c r="B69" s="14" t="inlineStr">
        <is>
          <t>Venda</t>
        </is>
      </c>
      <c r="C69" s="14" t="inlineStr">
        <is>
          <t>Cachepô de cimento</t>
        </is>
      </c>
      <c r="D69" s="14" t="n">
        <v>1</v>
      </c>
      <c r="E69" s="15" t="n"/>
      <c r="F69" s="14" t="inlineStr">
        <is>
          <t>Cartão de crédito</t>
        </is>
      </c>
      <c r="G69" s="22" t="n">
        <v>46288</v>
      </c>
      <c r="H69" s="14" t="n"/>
      <c r="I69" s="17">
        <f>IF(OR($B69="",$C69="",N($D69)=0),"",IF(OR($B69="Ajuste para mais",$B69="Ajuste para menos"),0,$D69*IF(N($E69)&lt;&gt;0,$E69,IF(OR($B69="Venda",$B69="Devolução de venda"),IFERROR(INDEX(Produtos!$D$6:$D$505,MATCH($C69,Produtos!$B$6:$B$505,0)),0),0))))</f>
        <v/>
      </c>
      <c r="J69" s="17">
        <f>IF(OR($B69="",$C69="",N($D69)=0),"",IF($B69="Venda",1,IF($B69="Devolução de venda",-1,0))*$D69*IFERROR(INDEX(Produtos!$L$6:$L$505,MATCH($C69,Produtos!$B$6:$B$505,0)),0))</f>
        <v/>
      </c>
      <c r="K69" s="17">
        <f>IF(I69="","",IF($B69="Venda",I69-J69,IF($B69="Devolução de venda",-I69-J69,0)))</f>
        <v/>
      </c>
      <c r="L69" s="20">
        <f>IF($A69="","",IF($G69&lt;&gt;"",$G69,$A69))</f>
        <v/>
      </c>
      <c r="M69" s="17">
        <f>IF(I69="","",IF($B69="Venda",I69,IF(OR($B69="Compra",$B69="Devolução de venda"),-I69,0)))</f>
        <v/>
      </c>
    </row>
    <row r="70">
      <c r="A70" s="22" t="n">
        <v>46259</v>
      </c>
      <c r="B70" s="14" t="inlineStr">
        <is>
          <t>Venda</t>
        </is>
      </c>
      <c r="C70" s="14" t="inlineStr">
        <is>
          <t>Vela aromática 200g</t>
        </is>
      </c>
      <c r="D70" s="14" t="n">
        <v>1</v>
      </c>
      <c r="E70" s="15" t="n"/>
      <c r="F70" s="14" t="inlineStr">
        <is>
          <t>Pix</t>
        </is>
      </c>
      <c r="G70" s="22" t="n"/>
      <c r="H70" s="14" t="n"/>
      <c r="I70" s="17">
        <f>IF(OR($B70="",$C70="",N($D70)=0),"",IF(OR($B70="Ajuste para mais",$B70="Ajuste para menos"),0,$D70*IF(N($E70)&lt;&gt;0,$E70,IF(OR($B70="Venda",$B70="Devolução de venda"),IFERROR(INDEX(Produtos!$D$6:$D$505,MATCH($C70,Produtos!$B$6:$B$505,0)),0),0))))</f>
        <v/>
      </c>
      <c r="J70" s="17">
        <f>IF(OR($B70="",$C70="",N($D70)=0),"",IF($B70="Venda",1,IF($B70="Devolução de venda",-1,0))*$D70*IFERROR(INDEX(Produtos!$L$6:$L$505,MATCH($C70,Produtos!$B$6:$B$505,0)),0))</f>
        <v/>
      </c>
      <c r="K70" s="17">
        <f>IF(I70="","",IF($B70="Venda",I70-J70,IF($B70="Devolução de venda",-I70-J70,0)))</f>
        <v/>
      </c>
      <c r="L70" s="20">
        <f>IF($A70="","",IF($G70&lt;&gt;"",$G70,$A70))</f>
        <v/>
      </c>
      <c r="M70" s="17">
        <f>IF(I70="","",IF($B70="Venda",I70,IF(OR($B70="Compra",$B70="Devolução de venda"),-I70,0)))</f>
        <v/>
      </c>
    </row>
    <row r="71">
      <c r="A71" s="22" t="n">
        <v>46259</v>
      </c>
      <c r="B71" s="14" t="inlineStr">
        <is>
          <t>Venda</t>
        </is>
      </c>
      <c r="C71" s="14" t="inlineStr">
        <is>
          <t>Caixa de presente com laço</t>
        </is>
      </c>
      <c r="D71" s="14" t="n">
        <v>1</v>
      </c>
      <c r="E71" s="15" t="n"/>
      <c r="F71" s="14" t="inlineStr">
        <is>
          <t>Pix</t>
        </is>
      </c>
      <c r="G71" s="22" t="n"/>
      <c r="H71" s="14" t="n"/>
      <c r="I71" s="17">
        <f>IF(OR($B71="",$C71="",N($D71)=0),"",IF(OR($B71="Ajuste para mais",$B71="Ajuste para menos"),0,$D71*IF(N($E71)&lt;&gt;0,$E71,IF(OR($B71="Venda",$B71="Devolução de venda"),IFERROR(INDEX(Produtos!$D$6:$D$505,MATCH($C71,Produtos!$B$6:$B$505,0)),0),0))))</f>
        <v/>
      </c>
      <c r="J71" s="17">
        <f>IF(OR($B71="",$C71="",N($D71)=0),"",IF($B71="Venda",1,IF($B71="Devolução de venda",-1,0))*$D71*IFERROR(INDEX(Produtos!$L$6:$L$505,MATCH($C71,Produtos!$B$6:$B$505,0)),0))</f>
        <v/>
      </c>
      <c r="K71" s="17">
        <f>IF(I71="","",IF($B71="Venda",I71-J71,IF($B71="Devolução de venda",-I71-J71,0)))</f>
        <v/>
      </c>
      <c r="L71" s="20">
        <f>IF($A71="","",IF($G71&lt;&gt;"",$G71,$A71))</f>
        <v/>
      </c>
      <c r="M71" s="17">
        <f>IF(I71="","",IF($B71="Venda",I71,IF(OR($B71="Compra",$B71="Devolução de venda"),-I71,0)))</f>
        <v/>
      </c>
    </row>
    <row r="72">
      <c r="A72" s="22" t="n">
        <v>46259</v>
      </c>
      <c r="B72" s="14" t="inlineStr">
        <is>
          <t>Venda</t>
        </is>
      </c>
      <c r="C72" s="14" t="inlineStr">
        <is>
          <t>Caixa de presente com laço</t>
        </is>
      </c>
      <c r="D72" s="14" t="n">
        <v>1</v>
      </c>
      <c r="E72" s="15" t="n"/>
      <c r="F72" s="14" t="inlineStr">
        <is>
          <t>Cartão de crédito</t>
        </is>
      </c>
      <c r="G72" s="22" t="n">
        <v>46289</v>
      </c>
      <c r="H72" s="14" t="n"/>
      <c r="I72" s="17">
        <f>IF(OR($B72="",$C72="",N($D72)=0),"",IF(OR($B72="Ajuste para mais",$B72="Ajuste para menos"),0,$D72*IF(N($E72)&lt;&gt;0,$E72,IF(OR($B72="Venda",$B72="Devolução de venda"),IFERROR(INDEX(Produtos!$D$6:$D$505,MATCH($C72,Produtos!$B$6:$B$505,0)),0),0))))</f>
        <v/>
      </c>
      <c r="J72" s="17">
        <f>IF(OR($B72="",$C72="",N($D72)=0),"",IF($B72="Venda",1,IF($B72="Devolução de venda",-1,0))*$D72*IFERROR(INDEX(Produtos!$L$6:$L$505,MATCH($C72,Produtos!$B$6:$B$505,0)),0))</f>
        <v/>
      </c>
      <c r="K72" s="17">
        <f>IF(I72="","",IF($B72="Venda",I72-J72,IF($B72="Devolução de venda",-I72-J72,0)))</f>
        <v/>
      </c>
      <c r="L72" s="20">
        <f>IF($A72="","",IF($G72&lt;&gt;"",$G72,$A72))</f>
        <v/>
      </c>
      <c r="M72" s="17">
        <f>IF(I72="","",IF($B72="Venda",I72,IF(OR($B72="Compra",$B72="Devolução de venda"),-I72,0)))</f>
        <v/>
      </c>
    </row>
    <row r="73">
      <c r="A73" s="22" t="n">
        <v>46259</v>
      </c>
      <c r="B73" s="14" t="inlineStr">
        <is>
          <t>Venda</t>
        </is>
      </c>
      <c r="C73" s="14" t="inlineStr">
        <is>
          <t>Caixa de presente com laço</t>
        </is>
      </c>
      <c r="D73" s="14" t="n">
        <v>1</v>
      </c>
      <c r="E73" s="15" t="n"/>
      <c r="F73" s="14" t="inlineStr">
        <is>
          <t>Cartão de débito</t>
        </is>
      </c>
      <c r="G73" s="22" t="n"/>
      <c r="H73" s="14" t="n"/>
      <c r="I73" s="17">
        <f>IF(OR($B73="",$C73="",N($D73)=0),"",IF(OR($B73="Ajuste para mais",$B73="Ajuste para menos"),0,$D73*IF(N($E73)&lt;&gt;0,$E73,IF(OR($B73="Venda",$B73="Devolução de venda"),IFERROR(INDEX(Produtos!$D$6:$D$505,MATCH($C73,Produtos!$B$6:$B$505,0)),0),0))))</f>
        <v/>
      </c>
      <c r="J73" s="17">
        <f>IF(OR($B73="",$C73="",N($D73)=0),"",IF($B73="Venda",1,IF($B73="Devolução de venda",-1,0))*$D73*IFERROR(INDEX(Produtos!$L$6:$L$505,MATCH($C73,Produtos!$B$6:$B$505,0)),0))</f>
        <v/>
      </c>
      <c r="K73" s="17">
        <f>IF(I73="","",IF($B73="Venda",I73-J73,IF($B73="Devolução de venda",-I73-J73,0)))</f>
        <v/>
      </c>
      <c r="L73" s="20">
        <f>IF($A73="","",IF($G73&lt;&gt;"",$G73,$A73))</f>
        <v/>
      </c>
      <c r="M73" s="17">
        <f>IF(I73="","",IF($B73="Venda",I73,IF(OR($B73="Compra",$B73="Devolução de venda"),-I73,0)))</f>
        <v/>
      </c>
    </row>
    <row r="74">
      <c r="A74" s="22" t="n">
        <v>46259</v>
      </c>
      <c r="B74" s="14" t="inlineStr">
        <is>
          <t>Venda</t>
        </is>
      </c>
      <c r="C74" s="14" t="inlineStr">
        <is>
          <t>Sabonete artesanal</t>
        </is>
      </c>
      <c r="D74" s="14" t="n">
        <v>1</v>
      </c>
      <c r="E74" s="15" t="n"/>
      <c r="F74" s="14" t="inlineStr">
        <is>
          <t>Pix</t>
        </is>
      </c>
      <c r="G74" s="22" t="n"/>
      <c r="H74" s="14" t="n"/>
      <c r="I74" s="17">
        <f>IF(OR($B74="",$C74="",N($D74)=0),"",IF(OR($B74="Ajuste para mais",$B74="Ajuste para menos"),0,$D74*IF(N($E74)&lt;&gt;0,$E74,IF(OR($B74="Venda",$B74="Devolução de venda"),IFERROR(INDEX(Produtos!$D$6:$D$505,MATCH($C74,Produtos!$B$6:$B$505,0)),0),0))))</f>
        <v/>
      </c>
      <c r="J74" s="17">
        <f>IF(OR($B74="",$C74="",N($D74)=0),"",IF($B74="Venda",1,IF($B74="Devolução de venda",-1,0))*$D74*IFERROR(INDEX(Produtos!$L$6:$L$505,MATCH($C74,Produtos!$B$6:$B$505,0)),0))</f>
        <v/>
      </c>
      <c r="K74" s="17">
        <f>IF(I74="","",IF($B74="Venda",I74-J74,IF($B74="Devolução de venda",-I74-J74,0)))</f>
        <v/>
      </c>
      <c r="L74" s="20">
        <f>IF($A74="","",IF($G74&lt;&gt;"",$G74,$A74))</f>
        <v/>
      </c>
      <c r="M74" s="17">
        <f>IF(I74="","",IF($B74="Venda",I74,IF(OR($B74="Compra",$B74="Devolução de venda"),-I74,0)))</f>
        <v/>
      </c>
    </row>
    <row r="75">
      <c r="A75" s="22" t="n">
        <v>46260</v>
      </c>
      <c r="B75" s="14" t="inlineStr">
        <is>
          <t>Venda</t>
        </is>
      </c>
      <c r="C75" s="14" t="inlineStr">
        <is>
          <t>Sabonete artesanal</t>
        </is>
      </c>
      <c r="D75" s="14" t="n">
        <v>1</v>
      </c>
      <c r="E75" s="15" t="n"/>
      <c r="F75" s="14" t="inlineStr">
        <is>
          <t>Cartão de crédito</t>
        </is>
      </c>
      <c r="G75" s="22" t="n">
        <v>46290</v>
      </c>
      <c r="H75" s="14" t="n"/>
      <c r="I75" s="17">
        <f>IF(OR($B75="",$C75="",N($D75)=0),"",IF(OR($B75="Ajuste para mais",$B75="Ajuste para menos"),0,$D75*IF(N($E75)&lt;&gt;0,$E75,IF(OR($B75="Venda",$B75="Devolução de venda"),IFERROR(INDEX(Produtos!$D$6:$D$505,MATCH($C75,Produtos!$B$6:$B$505,0)),0),0))))</f>
        <v/>
      </c>
      <c r="J75" s="17">
        <f>IF(OR($B75="",$C75="",N($D75)=0),"",IF($B75="Venda",1,IF($B75="Devolução de venda",-1,0))*$D75*IFERROR(INDEX(Produtos!$L$6:$L$505,MATCH($C75,Produtos!$B$6:$B$505,0)),0))</f>
        <v/>
      </c>
      <c r="K75" s="17">
        <f>IF(I75="","",IF($B75="Venda",I75-J75,IF($B75="Devolução de venda",-I75-J75,0)))</f>
        <v/>
      </c>
      <c r="L75" s="20">
        <f>IF($A75="","",IF($G75&lt;&gt;"",$G75,$A75))</f>
        <v/>
      </c>
      <c r="M75" s="17">
        <f>IF(I75="","",IF($B75="Venda",I75,IF(OR($B75="Compra",$B75="Devolução de venda"),-I75,0)))</f>
        <v/>
      </c>
    </row>
    <row r="76">
      <c r="A76" s="22" t="n">
        <v>46260</v>
      </c>
      <c r="B76" s="14" t="inlineStr">
        <is>
          <t>Venda</t>
        </is>
      </c>
      <c r="C76" s="14" t="inlineStr">
        <is>
          <t>Organizador de bambu</t>
        </is>
      </c>
      <c r="D76" s="14" t="n">
        <v>1</v>
      </c>
      <c r="E76" s="15" t="n">
        <v>58.41</v>
      </c>
      <c r="F76" s="14" t="inlineStr">
        <is>
          <t>Pix</t>
        </is>
      </c>
      <c r="G76" s="22" t="n"/>
      <c r="H76" s="14" t="inlineStr">
        <is>
          <t>Desconto de 10%</t>
        </is>
      </c>
      <c r="I76" s="17">
        <f>IF(OR($B76="",$C76="",N($D76)=0),"",IF(OR($B76="Ajuste para mais",$B76="Ajuste para menos"),0,$D76*IF(N($E76)&lt;&gt;0,$E76,IF(OR($B76="Venda",$B76="Devolução de venda"),IFERROR(INDEX(Produtos!$D$6:$D$505,MATCH($C76,Produtos!$B$6:$B$505,0)),0),0))))</f>
        <v/>
      </c>
      <c r="J76" s="17">
        <f>IF(OR($B76="",$C76="",N($D76)=0),"",IF($B76="Venda",1,IF($B76="Devolução de venda",-1,0))*$D76*IFERROR(INDEX(Produtos!$L$6:$L$505,MATCH($C76,Produtos!$B$6:$B$505,0)),0))</f>
        <v/>
      </c>
      <c r="K76" s="17">
        <f>IF(I76="","",IF($B76="Venda",I76-J76,IF($B76="Devolução de venda",-I76-J76,0)))</f>
        <v/>
      </c>
      <c r="L76" s="20">
        <f>IF($A76="","",IF($G76&lt;&gt;"",$G76,$A76))</f>
        <v/>
      </c>
      <c r="M76" s="17">
        <f>IF(I76="","",IF($B76="Venda",I76,IF(OR($B76="Compra",$B76="Devolução de venda"),-I76,0)))</f>
        <v/>
      </c>
    </row>
    <row r="77">
      <c r="A77" s="22" t="n">
        <v>46260</v>
      </c>
      <c r="B77" s="14" t="inlineStr">
        <is>
          <t>Venda</t>
        </is>
      </c>
      <c r="C77" s="14" t="inlineStr">
        <is>
          <t>Vela aromática 200g</t>
        </is>
      </c>
      <c r="D77" s="14" t="n">
        <v>1</v>
      </c>
      <c r="E77" s="15" t="n"/>
      <c r="F77" s="14" t="inlineStr">
        <is>
          <t>Cartão de débito</t>
        </is>
      </c>
      <c r="G77" s="22" t="n"/>
      <c r="H77" s="14" t="n"/>
      <c r="I77" s="17">
        <f>IF(OR($B77="",$C77="",N($D77)=0),"",IF(OR($B77="Ajuste para mais",$B77="Ajuste para menos"),0,$D77*IF(N($E77)&lt;&gt;0,$E77,IF(OR($B77="Venda",$B77="Devolução de venda"),IFERROR(INDEX(Produtos!$D$6:$D$505,MATCH($C77,Produtos!$B$6:$B$505,0)),0),0))))</f>
        <v/>
      </c>
      <c r="J77" s="17">
        <f>IF(OR($B77="",$C77="",N($D77)=0),"",IF($B77="Venda",1,IF($B77="Devolução de venda",-1,0))*$D77*IFERROR(INDEX(Produtos!$L$6:$L$505,MATCH($C77,Produtos!$B$6:$B$505,0)),0))</f>
        <v/>
      </c>
      <c r="K77" s="17">
        <f>IF(I77="","",IF($B77="Venda",I77-J77,IF($B77="Devolução de venda",-I77-J77,0)))</f>
        <v/>
      </c>
      <c r="L77" s="20">
        <f>IF($A77="","",IF($G77&lt;&gt;"",$G77,$A77))</f>
        <v/>
      </c>
      <c r="M77" s="17">
        <f>IF(I77="","",IF($B77="Venda",I77,IF(OR($B77="Compra",$B77="Devolução de venda"),-I77,0)))</f>
        <v/>
      </c>
    </row>
    <row r="78">
      <c r="A78" s="22" t="n">
        <v>46261</v>
      </c>
      <c r="B78" s="14" t="inlineStr">
        <is>
          <t>Compra</t>
        </is>
      </c>
      <c r="C78" s="14" t="inlineStr">
        <is>
          <t>Bandeja espelhada</t>
        </is>
      </c>
      <c r="D78" s="14" t="n">
        <v>3</v>
      </c>
      <c r="E78" s="15" t="n">
        <v>53.56</v>
      </c>
      <c r="F78" s="14" t="inlineStr">
        <is>
          <t>Boleto</t>
        </is>
      </c>
      <c r="G78" s="22" t="n">
        <v>46289</v>
      </c>
      <c r="H78" s="14" t="inlineStr">
        <is>
          <t>Reposição</t>
        </is>
      </c>
      <c r="I78" s="17">
        <f>IF(OR($B78="",$C78="",N($D78)=0),"",IF(OR($B78="Ajuste para mais",$B78="Ajuste para menos"),0,$D78*IF(N($E78)&lt;&gt;0,$E78,IF(OR($B78="Venda",$B78="Devolução de venda"),IFERROR(INDEX(Produtos!$D$6:$D$505,MATCH($C78,Produtos!$B$6:$B$505,0)),0),0))))</f>
        <v/>
      </c>
      <c r="J78" s="17">
        <f>IF(OR($B78="",$C78="",N($D78)=0),"",IF($B78="Venda",1,IF($B78="Devolução de venda",-1,0))*$D78*IFERROR(INDEX(Produtos!$L$6:$L$505,MATCH($C78,Produtos!$B$6:$B$505,0)),0))</f>
        <v/>
      </c>
      <c r="K78" s="17">
        <f>IF(I78="","",IF($B78="Venda",I78-J78,IF($B78="Devolução de venda",-I78-J78,0)))</f>
        <v/>
      </c>
      <c r="L78" s="20">
        <f>IF($A78="","",IF($G78&lt;&gt;"",$G78,$A78))</f>
        <v/>
      </c>
      <c r="M78" s="17">
        <f>IF(I78="","",IF($B78="Venda",I78,IF(OR($B78="Compra",$B78="Devolução de venda"),-I78,0)))</f>
        <v/>
      </c>
    </row>
    <row r="79">
      <c r="A79" s="22" t="n">
        <v>46261</v>
      </c>
      <c r="B79" s="14" t="inlineStr">
        <is>
          <t>Venda</t>
        </is>
      </c>
      <c r="C79" s="14" t="inlineStr">
        <is>
          <t>Caixa de presente com laço</t>
        </is>
      </c>
      <c r="D79" s="14" t="n">
        <v>2</v>
      </c>
      <c r="E79" s="15" t="n"/>
      <c r="F79" s="14" t="inlineStr">
        <is>
          <t>Cartão de crédito</t>
        </is>
      </c>
      <c r="G79" s="22" t="n">
        <v>46291</v>
      </c>
      <c r="H79" s="14" t="n"/>
      <c r="I79" s="17">
        <f>IF(OR($B79="",$C79="",N($D79)=0),"",IF(OR($B79="Ajuste para mais",$B79="Ajuste para menos"),0,$D79*IF(N($E79)&lt;&gt;0,$E79,IF(OR($B79="Venda",$B79="Devolução de venda"),IFERROR(INDEX(Produtos!$D$6:$D$505,MATCH($C79,Produtos!$B$6:$B$505,0)),0),0))))</f>
        <v/>
      </c>
      <c r="J79" s="17">
        <f>IF(OR($B79="",$C79="",N($D79)=0),"",IF($B79="Venda",1,IF($B79="Devolução de venda",-1,0))*$D79*IFERROR(INDEX(Produtos!$L$6:$L$505,MATCH($C79,Produtos!$B$6:$B$505,0)),0))</f>
        <v/>
      </c>
      <c r="K79" s="17">
        <f>IF(I79="","",IF($B79="Venda",I79-J79,IF($B79="Devolução de venda",-I79-J79,0)))</f>
        <v/>
      </c>
      <c r="L79" s="20">
        <f>IF($A79="","",IF($G79&lt;&gt;"",$G79,$A79))</f>
        <v/>
      </c>
      <c r="M79" s="17">
        <f>IF(I79="","",IF($B79="Venda",I79,IF(OR($B79="Compra",$B79="Devolução de venda"),-I79,0)))</f>
        <v/>
      </c>
    </row>
    <row r="80">
      <c r="A80" s="22" t="n">
        <v>46261</v>
      </c>
      <c r="B80" s="14" t="inlineStr">
        <is>
          <t>Venda</t>
        </is>
      </c>
      <c r="C80" s="14" t="inlineStr">
        <is>
          <t>Sabonete artesanal</t>
        </is>
      </c>
      <c r="D80" s="14" t="n">
        <v>2</v>
      </c>
      <c r="E80" s="15" t="n"/>
      <c r="F80" s="14" t="inlineStr">
        <is>
          <t>Dinheiro</t>
        </is>
      </c>
      <c r="G80" s="22" t="n"/>
      <c r="H80" s="14" t="n"/>
      <c r="I80" s="17">
        <f>IF(OR($B80="",$C80="",N($D80)=0),"",IF(OR($B80="Ajuste para mais",$B80="Ajuste para menos"),0,$D80*IF(N($E80)&lt;&gt;0,$E80,IF(OR($B80="Venda",$B80="Devolução de venda"),IFERROR(INDEX(Produtos!$D$6:$D$505,MATCH($C80,Produtos!$B$6:$B$505,0)),0),0))))</f>
        <v/>
      </c>
      <c r="J80" s="17">
        <f>IF(OR($B80="",$C80="",N($D80)=0),"",IF($B80="Venda",1,IF($B80="Devolução de venda",-1,0))*$D80*IFERROR(INDEX(Produtos!$L$6:$L$505,MATCH($C80,Produtos!$B$6:$B$505,0)),0))</f>
        <v/>
      </c>
      <c r="K80" s="17">
        <f>IF(I80="","",IF($B80="Venda",I80-J80,IF($B80="Devolução de venda",-I80-J80,0)))</f>
        <v/>
      </c>
      <c r="L80" s="20">
        <f>IF($A80="","",IF($G80&lt;&gt;"",$G80,$A80))</f>
        <v/>
      </c>
      <c r="M80" s="17">
        <f>IF(I80="","",IF($B80="Venda",I80,IF(OR($B80="Compra",$B80="Devolução de venda"),-I80,0)))</f>
        <v/>
      </c>
    </row>
    <row r="81">
      <c r="A81" s="22" t="n">
        <v>46261</v>
      </c>
      <c r="B81" s="14" t="inlineStr">
        <is>
          <t>Venda</t>
        </is>
      </c>
      <c r="C81" s="14" t="inlineStr">
        <is>
          <t>Sabonete artesanal</t>
        </is>
      </c>
      <c r="D81" s="14" t="n">
        <v>1</v>
      </c>
      <c r="E81" s="15" t="n"/>
      <c r="F81" s="14" t="inlineStr">
        <is>
          <t>Cartão de débito</t>
        </is>
      </c>
      <c r="G81" s="22" t="n"/>
      <c r="H81" s="14" t="n"/>
      <c r="I81" s="17">
        <f>IF(OR($B81="",$C81="",N($D81)=0),"",IF(OR($B81="Ajuste para mais",$B81="Ajuste para menos"),0,$D81*IF(N($E81)&lt;&gt;0,$E81,IF(OR($B81="Venda",$B81="Devolução de venda"),IFERROR(INDEX(Produtos!$D$6:$D$505,MATCH($C81,Produtos!$B$6:$B$505,0)),0),0))))</f>
        <v/>
      </c>
      <c r="J81" s="17">
        <f>IF(OR($B81="",$C81="",N($D81)=0),"",IF($B81="Venda",1,IF($B81="Devolução de venda",-1,0))*$D81*IFERROR(INDEX(Produtos!$L$6:$L$505,MATCH($C81,Produtos!$B$6:$B$505,0)),0))</f>
        <v/>
      </c>
      <c r="K81" s="17">
        <f>IF(I81="","",IF($B81="Venda",I81-J81,IF($B81="Devolução de venda",-I81-J81,0)))</f>
        <v/>
      </c>
      <c r="L81" s="20">
        <f>IF($A81="","",IF($G81&lt;&gt;"",$G81,$A81))</f>
        <v/>
      </c>
      <c r="M81" s="17">
        <f>IF(I81="","",IF($B81="Venda",I81,IF(OR($B81="Compra",$B81="Devolução de venda"),-I81,0)))</f>
        <v/>
      </c>
    </row>
    <row r="82">
      <c r="A82" s="22" t="n">
        <v>46261</v>
      </c>
      <c r="B82" s="14" t="inlineStr">
        <is>
          <t>Venda</t>
        </is>
      </c>
      <c r="C82" s="14" t="inlineStr">
        <is>
          <t>Difusor de varetas 250ml</t>
        </is>
      </c>
      <c r="D82" s="14" t="n">
        <v>1</v>
      </c>
      <c r="E82" s="15" t="n"/>
      <c r="F82" s="14" t="inlineStr">
        <is>
          <t>Pix</t>
        </is>
      </c>
      <c r="G82" s="22" t="n"/>
      <c r="H82" s="14" t="n"/>
      <c r="I82" s="17">
        <f>IF(OR($B82="",$C82="",N($D82)=0),"",IF(OR($B82="Ajuste para mais",$B82="Ajuste para menos"),0,$D82*IF(N($E82)&lt;&gt;0,$E82,IF(OR($B82="Venda",$B82="Devolução de venda"),IFERROR(INDEX(Produtos!$D$6:$D$505,MATCH($C82,Produtos!$B$6:$B$505,0)),0),0))))</f>
        <v/>
      </c>
      <c r="J82" s="17">
        <f>IF(OR($B82="",$C82="",N($D82)=0),"",IF($B82="Venda",1,IF($B82="Devolução de venda",-1,0))*$D82*IFERROR(INDEX(Produtos!$L$6:$L$505,MATCH($C82,Produtos!$B$6:$B$505,0)),0))</f>
        <v/>
      </c>
      <c r="K82" s="17">
        <f>IF(I82="","",IF($B82="Venda",I82-J82,IF($B82="Devolução de venda",-I82-J82,0)))</f>
        <v/>
      </c>
      <c r="L82" s="20">
        <f>IF($A82="","",IF($G82&lt;&gt;"",$G82,$A82))</f>
        <v/>
      </c>
      <c r="M82" s="17">
        <f>IF(I82="","",IF($B82="Venda",I82,IF(OR($B82="Compra",$B82="Devolução de venda"),-I82,0)))</f>
        <v/>
      </c>
    </row>
    <row r="83">
      <c r="A83" s="22" t="n">
        <v>46262</v>
      </c>
      <c r="B83" s="14" t="inlineStr">
        <is>
          <t>Venda</t>
        </is>
      </c>
      <c r="C83" s="14" t="inlineStr">
        <is>
          <t>Organizador de bambu</t>
        </is>
      </c>
      <c r="D83" s="14" t="n">
        <v>1</v>
      </c>
      <c r="E83" s="15" t="n"/>
      <c r="F83" s="14" t="inlineStr">
        <is>
          <t>Dinheiro</t>
        </is>
      </c>
      <c r="G83" s="22" t="n"/>
      <c r="H83" s="14" t="n"/>
      <c r="I83" s="17">
        <f>IF(OR($B83="",$C83="",N($D83)=0),"",IF(OR($B83="Ajuste para mais",$B83="Ajuste para menos"),0,$D83*IF(N($E83)&lt;&gt;0,$E83,IF(OR($B83="Venda",$B83="Devolução de venda"),IFERROR(INDEX(Produtos!$D$6:$D$505,MATCH($C83,Produtos!$B$6:$B$505,0)),0),0))))</f>
        <v/>
      </c>
      <c r="J83" s="17">
        <f>IF(OR($B83="",$C83="",N($D83)=0),"",IF($B83="Venda",1,IF($B83="Devolução de venda",-1,0))*$D83*IFERROR(INDEX(Produtos!$L$6:$L$505,MATCH($C83,Produtos!$B$6:$B$505,0)),0))</f>
        <v/>
      </c>
      <c r="K83" s="17">
        <f>IF(I83="","",IF($B83="Venda",I83-J83,IF($B83="Devolução de venda",-I83-J83,0)))</f>
        <v/>
      </c>
      <c r="L83" s="20">
        <f>IF($A83="","",IF($G83&lt;&gt;"",$G83,$A83))</f>
        <v/>
      </c>
      <c r="M83" s="17">
        <f>IF(I83="","",IF($B83="Venda",I83,IF(OR($B83="Compra",$B83="Devolução de venda"),-I83,0)))</f>
        <v/>
      </c>
    </row>
    <row r="84">
      <c r="A84" s="22" t="n">
        <v>46262</v>
      </c>
      <c r="B84" s="14" t="inlineStr">
        <is>
          <t>Venda</t>
        </is>
      </c>
      <c r="C84" s="14" t="inlineStr">
        <is>
          <t>Caneca de porcelana</t>
        </is>
      </c>
      <c r="D84" s="14" t="n">
        <v>1</v>
      </c>
      <c r="E84" s="15" t="n"/>
      <c r="F84" s="14" t="inlineStr">
        <is>
          <t>Pix</t>
        </is>
      </c>
      <c r="G84" s="22" t="n"/>
      <c r="H84" s="14" t="n"/>
      <c r="I84" s="17">
        <f>IF(OR($B84="",$C84="",N($D84)=0),"",IF(OR($B84="Ajuste para mais",$B84="Ajuste para menos"),0,$D84*IF(N($E84)&lt;&gt;0,$E84,IF(OR($B84="Venda",$B84="Devolução de venda"),IFERROR(INDEX(Produtos!$D$6:$D$505,MATCH($C84,Produtos!$B$6:$B$505,0)),0),0))))</f>
        <v/>
      </c>
      <c r="J84" s="17">
        <f>IF(OR($B84="",$C84="",N($D84)=0),"",IF($B84="Venda",1,IF($B84="Devolução de venda",-1,0))*$D84*IFERROR(INDEX(Produtos!$L$6:$L$505,MATCH($C84,Produtos!$B$6:$B$505,0)),0))</f>
        <v/>
      </c>
      <c r="K84" s="17">
        <f>IF(I84="","",IF($B84="Venda",I84-J84,IF($B84="Devolução de venda",-I84-J84,0)))</f>
        <v/>
      </c>
      <c r="L84" s="20">
        <f>IF($A84="","",IF($G84&lt;&gt;"",$G84,$A84))</f>
        <v/>
      </c>
      <c r="M84" s="17">
        <f>IF(I84="","",IF($B84="Venda",I84,IF(OR($B84="Compra",$B84="Devolução de venda"),-I84,0)))</f>
        <v/>
      </c>
    </row>
    <row r="85">
      <c r="A85" s="22" t="n">
        <v>46263</v>
      </c>
      <c r="B85" s="14" t="inlineStr">
        <is>
          <t>Venda</t>
        </is>
      </c>
      <c r="C85" s="14" t="inlineStr">
        <is>
          <t>Manta de tricô para sofá</t>
        </is>
      </c>
      <c r="D85" s="14" t="n">
        <v>1</v>
      </c>
      <c r="E85" s="15" t="n"/>
      <c r="F85" s="14" t="inlineStr">
        <is>
          <t>Cartão de crédito</t>
        </is>
      </c>
      <c r="G85" s="22" t="n">
        <v>46293</v>
      </c>
      <c r="H85" s="14" t="n"/>
      <c r="I85" s="17">
        <f>IF(OR($B85="",$C85="",N($D85)=0),"",IF(OR($B85="Ajuste para mais",$B85="Ajuste para menos"),0,$D85*IF(N($E85)&lt;&gt;0,$E85,IF(OR($B85="Venda",$B85="Devolução de venda"),IFERROR(INDEX(Produtos!$D$6:$D$505,MATCH($C85,Produtos!$B$6:$B$505,0)),0),0))))</f>
        <v/>
      </c>
      <c r="J85" s="17">
        <f>IF(OR($B85="",$C85="",N($D85)=0),"",IF($B85="Venda",1,IF($B85="Devolução de venda",-1,0))*$D85*IFERROR(INDEX(Produtos!$L$6:$L$505,MATCH($C85,Produtos!$B$6:$B$505,0)),0))</f>
        <v/>
      </c>
      <c r="K85" s="17">
        <f>IF(I85="","",IF($B85="Venda",I85-J85,IF($B85="Devolução de venda",-I85-J85,0)))</f>
        <v/>
      </c>
      <c r="L85" s="20">
        <f>IF($A85="","",IF($G85&lt;&gt;"",$G85,$A85))</f>
        <v/>
      </c>
      <c r="M85" s="17">
        <f>IF(I85="","",IF($B85="Venda",I85,IF(OR($B85="Compra",$B85="Devolução de venda"),-I85,0)))</f>
        <v/>
      </c>
    </row>
    <row r="86">
      <c r="A86" s="22" t="n">
        <v>46263</v>
      </c>
      <c r="B86" s="14" t="inlineStr">
        <is>
          <t>Venda</t>
        </is>
      </c>
      <c r="C86" s="14" t="inlineStr">
        <is>
          <t>Sabonete artesanal</t>
        </is>
      </c>
      <c r="D86" s="14" t="n">
        <v>2</v>
      </c>
      <c r="E86" s="15" t="n"/>
      <c r="F86" s="14" t="inlineStr">
        <is>
          <t>Pix</t>
        </is>
      </c>
      <c r="G86" s="22" t="n"/>
      <c r="H86" s="14" t="n"/>
      <c r="I86" s="17">
        <f>IF(OR($B86="",$C86="",N($D86)=0),"",IF(OR($B86="Ajuste para mais",$B86="Ajuste para menos"),0,$D86*IF(N($E86)&lt;&gt;0,$E86,IF(OR($B86="Venda",$B86="Devolução de venda"),IFERROR(INDEX(Produtos!$D$6:$D$505,MATCH($C86,Produtos!$B$6:$B$505,0)),0),0))))</f>
        <v/>
      </c>
      <c r="J86" s="17">
        <f>IF(OR($B86="",$C86="",N($D86)=0),"",IF($B86="Venda",1,IF($B86="Devolução de venda",-1,0))*$D86*IFERROR(INDEX(Produtos!$L$6:$L$505,MATCH($C86,Produtos!$B$6:$B$505,0)),0))</f>
        <v/>
      </c>
      <c r="K86" s="17">
        <f>IF(I86="","",IF($B86="Venda",I86-J86,IF($B86="Devolução de venda",-I86-J86,0)))</f>
        <v/>
      </c>
      <c r="L86" s="20">
        <f>IF($A86="","",IF($G86&lt;&gt;"",$G86,$A86))</f>
        <v/>
      </c>
      <c r="M86" s="17">
        <f>IF(I86="","",IF($B86="Venda",I86,IF(OR($B86="Compra",$B86="Devolução de venda"),-I86,0)))</f>
        <v/>
      </c>
    </row>
    <row r="87">
      <c r="A87" s="22" t="n">
        <v>46265</v>
      </c>
      <c r="B87" s="14" t="inlineStr">
        <is>
          <t>Compra</t>
        </is>
      </c>
      <c r="C87" s="14" t="inlineStr">
        <is>
          <t>Sabonete artesanal</t>
        </is>
      </c>
      <c r="D87" s="14" t="n">
        <v>24</v>
      </c>
      <c r="E87" s="15" t="n">
        <v>6.5</v>
      </c>
      <c r="F87" s="14" t="inlineStr">
        <is>
          <t>Pix</t>
        </is>
      </c>
      <c r="G87" s="22" t="n"/>
      <c r="H87" s="14" t="inlineStr">
        <is>
          <t>Reposição</t>
        </is>
      </c>
      <c r="I87" s="17">
        <f>IF(OR($B87="",$C87="",N($D87)=0),"",IF(OR($B87="Ajuste para mais",$B87="Ajuste para menos"),0,$D87*IF(N($E87)&lt;&gt;0,$E87,IF(OR($B87="Venda",$B87="Devolução de venda"),IFERROR(INDEX(Produtos!$D$6:$D$505,MATCH($C87,Produtos!$B$6:$B$505,0)),0),0))))</f>
        <v/>
      </c>
      <c r="J87" s="17">
        <f>IF(OR($B87="",$C87="",N($D87)=0),"",IF($B87="Venda",1,IF($B87="Devolução de venda",-1,0))*$D87*IFERROR(INDEX(Produtos!$L$6:$L$505,MATCH($C87,Produtos!$B$6:$B$505,0)),0))</f>
        <v/>
      </c>
      <c r="K87" s="17">
        <f>IF(I87="","",IF($B87="Venda",I87-J87,IF($B87="Devolução de venda",-I87-J87,0)))</f>
        <v/>
      </c>
      <c r="L87" s="20">
        <f>IF($A87="","",IF($G87&lt;&gt;"",$G87,$A87))</f>
        <v/>
      </c>
      <c r="M87" s="17">
        <f>IF(I87="","",IF($B87="Venda",I87,IF(OR($B87="Compra",$B87="Devolução de venda"),-I87,0)))</f>
        <v/>
      </c>
    </row>
    <row r="88">
      <c r="A88" s="22" t="n">
        <v>46265</v>
      </c>
      <c r="B88" s="14" t="inlineStr">
        <is>
          <t>Venda</t>
        </is>
      </c>
      <c r="C88" s="14" t="inlineStr">
        <is>
          <t>Difusor de varetas 250ml</t>
        </is>
      </c>
      <c r="D88" s="14" t="n">
        <v>1</v>
      </c>
      <c r="E88" s="15" t="n"/>
      <c r="F88" s="14" t="inlineStr">
        <is>
          <t>Cartão de débito</t>
        </is>
      </c>
      <c r="G88" s="22" t="n"/>
      <c r="H88" s="14" t="n"/>
      <c r="I88" s="17">
        <f>IF(OR($B88="",$C88="",N($D88)=0),"",IF(OR($B88="Ajuste para mais",$B88="Ajuste para menos"),0,$D88*IF(N($E88)&lt;&gt;0,$E88,IF(OR($B88="Venda",$B88="Devolução de venda"),IFERROR(INDEX(Produtos!$D$6:$D$505,MATCH($C88,Produtos!$B$6:$B$505,0)),0),0))))</f>
        <v/>
      </c>
      <c r="J88" s="17">
        <f>IF(OR($B88="",$C88="",N($D88)=0),"",IF($B88="Venda",1,IF($B88="Devolução de venda",-1,0))*$D88*IFERROR(INDEX(Produtos!$L$6:$L$505,MATCH($C88,Produtos!$B$6:$B$505,0)),0))</f>
        <v/>
      </c>
      <c r="K88" s="17">
        <f>IF(I88="","",IF($B88="Venda",I88-J88,IF($B88="Devolução de venda",-I88-J88,0)))</f>
        <v/>
      </c>
      <c r="L88" s="20">
        <f>IF($A88="","",IF($G88&lt;&gt;"",$G88,$A88))</f>
        <v/>
      </c>
      <c r="M88" s="17">
        <f>IF(I88="","",IF($B88="Venda",I88,IF(OR($B88="Compra",$B88="Devolução de venda"),-I88,0)))</f>
        <v/>
      </c>
    </row>
    <row r="89">
      <c r="A89" s="22" t="n">
        <v>46265</v>
      </c>
      <c r="B89" s="14" t="inlineStr">
        <is>
          <t>Venda</t>
        </is>
      </c>
      <c r="C89" s="14" t="inlineStr">
        <is>
          <t>Difusor de varetas 250ml</t>
        </is>
      </c>
      <c r="D89" s="14" t="n">
        <v>1</v>
      </c>
      <c r="E89" s="15" t="n"/>
      <c r="F89" s="14" t="inlineStr">
        <is>
          <t>Cartão de crédito</t>
        </is>
      </c>
      <c r="G89" s="22" t="n">
        <v>46295</v>
      </c>
      <c r="H89" s="14" t="n"/>
      <c r="I89" s="17">
        <f>IF(OR($B89="",$C89="",N($D89)=0),"",IF(OR($B89="Ajuste para mais",$B89="Ajuste para menos"),0,$D89*IF(N($E89)&lt;&gt;0,$E89,IF(OR($B89="Venda",$B89="Devolução de venda"),IFERROR(INDEX(Produtos!$D$6:$D$505,MATCH($C89,Produtos!$B$6:$B$505,0)),0),0))))</f>
        <v/>
      </c>
      <c r="J89" s="17">
        <f>IF(OR($B89="",$C89="",N($D89)=0),"",IF($B89="Venda",1,IF($B89="Devolução de venda",-1,0))*$D89*IFERROR(INDEX(Produtos!$L$6:$L$505,MATCH($C89,Produtos!$B$6:$B$505,0)),0))</f>
        <v/>
      </c>
      <c r="K89" s="17">
        <f>IF(I89="","",IF($B89="Venda",I89-J89,IF($B89="Devolução de venda",-I89-J89,0)))</f>
        <v/>
      </c>
      <c r="L89" s="20">
        <f>IF($A89="","",IF($G89&lt;&gt;"",$G89,$A89))</f>
        <v/>
      </c>
      <c r="M89" s="17">
        <f>IF(I89="","",IF($B89="Venda",I89,IF(OR($B89="Compra",$B89="Devolução de venda"),-I89,0)))</f>
        <v/>
      </c>
    </row>
    <row r="90">
      <c r="A90" s="22" t="n">
        <v>46266</v>
      </c>
      <c r="B90" s="14" t="inlineStr">
        <is>
          <t>Venda</t>
        </is>
      </c>
      <c r="C90" s="14" t="inlineStr">
        <is>
          <t>Organizador de bambu</t>
        </is>
      </c>
      <c r="D90" s="14" t="n">
        <v>2</v>
      </c>
      <c r="E90" s="15" t="n"/>
      <c r="F90" s="14" t="inlineStr">
        <is>
          <t>Pix</t>
        </is>
      </c>
      <c r="G90" s="22" t="n"/>
      <c r="H90" s="14" t="n"/>
      <c r="I90" s="17">
        <f>IF(OR($B90="",$C90="",N($D90)=0),"",IF(OR($B90="Ajuste para mais",$B90="Ajuste para menos"),0,$D90*IF(N($E90)&lt;&gt;0,$E90,IF(OR($B90="Venda",$B90="Devolução de venda"),IFERROR(INDEX(Produtos!$D$6:$D$505,MATCH($C90,Produtos!$B$6:$B$505,0)),0),0))))</f>
        <v/>
      </c>
      <c r="J90" s="17">
        <f>IF(OR($B90="",$C90="",N($D90)=0),"",IF($B90="Venda",1,IF($B90="Devolução de venda",-1,0))*$D90*IFERROR(INDEX(Produtos!$L$6:$L$505,MATCH($C90,Produtos!$B$6:$B$505,0)),0))</f>
        <v/>
      </c>
      <c r="K90" s="17">
        <f>IF(I90="","",IF($B90="Venda",I90-J90,IF($B90="Devolução de venda",-I90-J90,0)))</f>
        <v/>
      </c>
      <c r="L90" s="20">
        <f>IF($A90="","",IF($G90&lt;&gt;"",$G90,$A90))</f>
        <v/>
      </c>
      <c r="M90" s="17">
        <f>IF(I90="","",IF($B90="Venda",I90,IF(OR($B90="Compra",$B90="Devolução de venda"),-I90,0)))</f>
        <v/>
      </c>
    </row>
    <row r="91">
      <c r="A91" s="22" t="n">
        <v>46266</v>
      </c>
      <c r="B91" s="14" t="inlineStr">
        <is>
          <t>Venda</t>
        </is>
      </c>
      <c r="C91" s="14" t="inlineStr">
        <is>
          <t>Manta de tricô para sofá</t>
        </is>
      </c>
      <c r="D91" s="14" t="n">
        <v>1</v>
      </c>
      <c r="E91" s="15" t="n"/>
      <c r="F91" s="14" t="inlineStr">
        <is>
          <t>Cartão de crédito</t>
        </is>
      </c>
      <c r="G91" s="22" t="n">
        <v>46296</v>
      </c>
      <c r="H91" s="14" t="n"/>
      <c r="I91" s="17">
        <f>IF(OR($B91="",$C91="",N($D91)=0),"",IF(OR($B91="Ajuste para mais",$B91="Ajuste para menos"),0,$D91*IF(N($E91)&lt;&gt;0,$E91,IF(OR($B91="Venda",$B91="Devolução de venda"),IFERROR(INDEX(Produtos!$D$6:$D$505,MATCH($C91,Produtos!$B$6:$B$505,0)),0),0))))</f>
        <v/>
      </c>
      <c r="J91" s="17">
        <f>IF(OR($B91="",$C91="",N($D91)=0),"",IF($B91="Venda",1,IF($B91="Devolução de venda",-1,0))*$D91*IFERROR(INDEX(Produtos!$L$6:$L$505,MATCH($C91,Produtos!$B$6:$B$505,0)),0))</f>
        <v/>
      </c>
      <c r="K91" s="17">
        <f>IF(I91="","",IF($B91="Venda",I91-J91,IF($B91="Devolução de venda",-I91-J91,0)))</f>
        <v/>
      </c>
      <c r="L91" s="20">
        <f>IF($A91="","",IF($G91&lt;&gt;"",$G91,$A91))</f>
        <v/>
      </c>
      <c r="M91" s="17">
        <f>IF(I91="","",IF($B91="Venda",I91,IF(OR($B91="Compra",$B91="Devolução de venda"),-I91,0)))</f>
        <v/>
      </c>
    </row>
    <row r="92">
      <c r="A92" s="22" t="n">
        <v>46266</v>
      </c>
      <c r="B92" s="14" t="inlineStr">
        <is>
          <t>Venda</t>
        </is>
      </c>
      <c r="C92" s="14" t="inlineStr">
        <is>
          <t>Sabonete artesanal</t>
        </is>
      </c>
      <c r="D92" s="14" t="n">
        <v>2</v>
      </c>
      <c r="E92" s="15" t="n"/>
      <c r="F92" s="14" t="inlineStr">
        <is>
          <t>Cartão de débito</t>
        </is>
      </c>
      <c r="G92" s="22" t="n"/>
      <c r="H92" s="14" t="n"/>
      <c r="I92" s="17">
        <f>IF(OR($B92="",$C92="",N($D92)=0),"",IF(OR($B92="Ajuste para mais",$B92="Ajuste para menos"),0,$D92*IF(N($E92)&lt;&gt;0,$E92,IF(OR($B92="Venda",$B92="Devolução de venda"),IFERROR(INDEX(Produtos!$D$6:$D$505,MATCH($C92,Produtos!$B$6:$B$505,0)),0),0))))</f>
        <v/>
      </c>
      <c r="J92" s="17">
        <f>IF(OR($B92="",$C92="",N($D92)=0),"",IF($B92="Venda",1,IF($B92="Devolução de venda",-1,0))*$D92*IFERROR(INDEX(Produtos!$L$6:$L$505,MATCH($C92,Produtos!$B$6:$B$505,0)),0))</f>
        <v/>
      </c>
      <c r="K92" s="17">
        <f>IF(I92="","",IF($B92="Venda",I92-J92,IF($B92="Devolução de venda",-I92-J92,0)))</f>
        <v/>
      </c>
      <c r="L92" s="20">
        <f>IF($A92="","",IF($G92&lt;&gt;"",$G92,$A92))</f>
        <v/>
      </c>
      <c r="M92" s="17">
        <f>IF(I92="","",IF($B92="Venda",I92,IF(OR($B92="Compra",$B92="Devolução de venda"),-I92,0)))</f>
        <v/>
      </c>
    </row>
    <row r="93">
      <c r="A93" s="22" t="n">
        <v>46267</v>
      </c>
      <c r="B93" s="14" t="inlineStr">
        <is>
          <t>Compra</t>
        </is>
      </c>
      <c r="C93" s="14" t="inlineStr">
        <is>
          <t>Manta de tricô para sofá</t>
        </is>
      </c>
      <c r="D93" s="14" t="n">
        <v>4</v>
      </c>
      <c r="E93" s="15" t="n">
        <v>72</v>
      </c>
      <c r="F93" s="14" t="inlineStr">
        <is>
          <t>Boleto</t>
        </is>
      </c>
      <c r="G93" s="22" t="n">
        <v>46295</v>
      </c>
      <c r="H93" s="14" t="inlineStr">
        <is>
          <t>Reposição</t>
        </is>
      </c>
      <c r="I93" s="17">
        <f>IF(OR($B93="",$C93="",N($D93)=0),"",IF(OR($B93="Ajuste para mais",$B93="Ajuste para menos"),0,$D93*IF(N($E93)&lt;&gt;0,$E93,IF(OR($B93="Venda",$B93="Devolução de venda"),IFERROR(INDEX(Produtos!$D$6:$D$505,MATCH($C93,Produtos!$B$6:$B$505,0)),0),0))))</f>
        <v/>
      </c>
      <c r="J93" s="17">
        <f>IF(OR($B93="",$C93="",N($D93)=0),"",IF($B93="Venda",1,IF($B93="Devolução de venda",-1,0))*$D93*IFERROR(INDEX(Produtos!$L$6:$L$505,MATCH($C93,Produtos!$B$6:$B$505,0)),0))</f>
        <v/>
      </c>
      <c r="K93" s="17">
        <f>IF(I93="","",IF($B93="Venda",I93-J93,IF($B93="Devolução de venda",-I93-J93,0)))</f>
        <v/>
      </c>
      <c r="L93" s="20">
        <f>IF($A93="","",IF($G93&lt;&gt;"",$G93,$A93))</f>
        <v/>
      </c>
      <c r="M93" s="17">
        <f>IF(I93="","",IF($B93="Venda",I93,IF(OR($B93="Compra",$B93="Devolução de venda"),-I93,0)))</f>
        <v/>
      </c>
    </row>
    <row r="94">
      <c r="A94" s="22" t="n">
        <v>46267</v>
      </c>
      <c r="B94" s="14" t="inlineStr">
        <is>
          <t>Venda</t>
        </is>
      </c>
      <c r="C94" s="14" t="inlineStr">
        <is>
          <t>Caneca de porcelana</t>
        </is>
      </c>
      <c r="D94" s="14" t="n">
        <v>1</v>
      </c>
      <c r="E94" s="15" t="n"/>
      <c r="F94" s="14" t="inlineStr">
        <is>
          <t>Pix</t>
        </is>
      </c>
      <c r="G94" s="22" t="n"/>
      <c r="H94" s="14" t="n"/>
      <c r="I94" s="17">
        <f>IF(OR($B94="",$C94="",N($D94)=0),"",IF(OR($B94="Ajuste para mais",$B94="Ajuste para menos"),0,$D94*IF(N($E94)&lt;&gt;0,$E94,IF(OR($B94="Venda",$B94="Devolução de venda"),IFERROR(INDEX(Produtos!$D$6:$D$505,MATCH($C94,Produtos!$B$6:$B$505,0)),0),0))))</f>
        <v/>
      </c>
      <c r="J94" s="17">
        <f>IF(OR($B94="",$C94="",N($D94)=0),"",IF($B94="Venda",1,IF($B94="Devolução de venda",-1,0))*$D94*IFERROR(INDEX(Produtos!$L$6:$L$505,MATCH($C94,Produtos!$B$6:$B$505,0)),0))</f>
        <v/>
      </c>
      <c r="K94" s="17">
        <f>IF(I94="","",IF($B94="Venda",I94-J94,IF($B94="Devolução de venda",-I94-J94,0)))</f>
        <v/>
      </c>
      <c r="L94" s="20">
        <f>IF($A94="","",IF($G94&lt;&gt;"",$G94,$A94))</f>
        <v/>
      </c>
      <c r="M94" s="17">
        <f>IF(I94="","",IF($B94="Venda",I94,IF(OR($B94="Compra",$B94="Devolução de venda"),-I94,0)))</f>
        <v/>
      </c>
    </row>
    <row r="95">
      <c r="A95" s="22" t="n">
        <v>46267</v>
      </c>
      <c r="B95" s="14" t="inlineStr">
        <is>
          <t>Venda</t>
        </is>
      </c>
      <c r="C95" s="14" t="inlineStr">
        <is>
          <t>Porta-retrato 15x21</t>
        </is>
      </c>
      <c r="D95" s="14" t="n">
        <v>1</v>
      </c>
      <c r="E95" s="15" t="n"/>
      <c r="F95" s="14" t="inlineStr">
        <is>
          <t>Pix</t>
        </is>
      </c>
      <c r="G95" s="22" t="n"/>
      <c r="H95" s="14" t="n"/>
      <c r="I95" s="17">
        <f>IF(OR($B95="",$C95="",N($D95)=0),"",IF(OR($B95="Ajuste para mais",$B95="Ajuste para menos"),0,$D95*IF(N($E95)&lt;&gt;0,$E95,IF(OR($B95="Venda",$B95="Devolução de venda"),IFERROR(INDEX(Produtos!$D$6:$D$505,MATCH($C95,Produtos!$B$6:$B$505,0)),0),0))))</f>
        <v/>
      </c>
      <c r="J95" s="17">
        <f>IF(OR($B95="",$C95="",N($D95)=0),"",IF($B95="Venda",1,IF($B95="Devolução de venda",-1,0))*$D95*IFERROR(INDEX(Produtos!$L$6:$L$505,MATCH($C95,Produtos!$B$6:$B$505,0)),0))</f>
        <v/>
      </c>
      <c r="K95" s="17">
        <f>IF(I95="","",IF($B95="Venda",I95-J95,IF($B95="Devolução de venda",-I95-J95,0)))</f>
        <v/>
      </c>
      <c r="L95" s="20">
        <f>IF($A95="","",IF($G95&lt;&gt;"",$G95,$A95))</f>
        <v/>
      </c>
      <c r="M95" s="17">
        <f>IF(I95="","",IF($B95="Venda",I95,IF(OR($B95="Compra",$B95="Devolução de venda"),-I95,0)))</f>
        <v/>
      </c>
    </row>
    <row r="96">
      <c r="A96" s="22" t="n">
        <v>46267</v>
      </c>
      <c r="B96" s="14" t="inlineStr">
        <is>
          <t>Venda</t>
        </is>
      </c>
      <c r="C96" s="14" t="inlineStr">
        <is>
          <t>Manta de tricô para sofá</t>
        </is>
      </c>
      <c r="D96" s="14" t="n">
        <v>1</v>
      </c>
      <c r="E96" s="15" t="n">
        <v>143.91</v>
      </c>
      <c r="F96" s="14" t="inlineStr">
        <is>
          <t>Dinheiro</t>
        </is>
      </c>
      <c r="G96" s="22" t="n"/>
      <c r="H96" s="14" t="inlineStr">
        <is>
          <t>Desconto de 10%</t>
        </is>
      </c>
      <c r="I96" s="17">
        <f>IF(OR($B96="",$C96="",N($D96)=0),"",IF(OR($B96="Ajuste para mais",$B96="Ajuste para menos"),0,$D96*IF(N($E96)&lt;&gt;0,$E96,IF(OR($B96="Venda",$B96="Devolução de venda"),IFERROR(INDEX(Produtos!$D$6:$D$505,MATCH($C96,Produtos!$B$6:$B$505,0)),0),0))))</f>
        <v/>
      </c>
      <c r="J96" s="17">
        <f>IF(OR($B96="",$C96="",N($D96)=0),"",IF($B96="Venda",1,IF($B96="Devolução de venda",-1,0))*$D96*IFERROR(INDEX(Produtos!$L$6:$L$505,MATCH($C96,Produtos!$B$6:$B$505,0)),0))</f>
        <v/>
      </c>
      <c r="K96" s="17">
        <f>IF(I96="","",IF($B96="Venda",I96-J96,IF($B96="Devolução de venda",-I96-J96,0)))</f>
        <v/>
      </c>
      <c r="L96" s="20">
        <f>IF($A96="","",IF($G96&lt;&gt;"",$G96,$A96))</f>
        <v/>
      </c>
      <c r="M96" s="17">
        <f>IF(I96="","",IF($B96="Venda",I96,IF(OR($B96="Compra",$B96="Devolução de venda"),-I96,0)))</f>
        <v/>
      </c>
    </row>
    <row r="97">
      <c r="A97" s="22" t="n">
        <v>46267</v>
      </c>
      <c r="B97" s="14" t="inlineStr">
        <is>
          <t>Venda</t>
        </is>
      </c>
      <c r="C97" s="14" t="inlineStr">
        <is>
          <t>Vela aromática 200g</t>
        </is>
      </c>
      <c r="D97" s="14" t="n">
        <v>1</v>
      </c>
      <c r="E97" s="15" t="n"/>
      <c r="F97" s="14" t="inlineStr">
        <is>
          <t>Cartão de crédito</t>
        </is>
      </c>
      <c r="G97" s="22" t="n">
        <v>46297</v>
      </c>
      <c r="H97" s="14" t="n"/>
      <c r="I97" s="17">
        <f>IF(OR($B97="",$C97="",N($D97)=0),"",IF(OR($B97="Ajuste para mais",$B97="Ajuste para menos"),0,$D97*IF(N($E97)&lt;&gt;0,$E97,IF(OR($B97="Venda",$B97="Devolução de venda"),IFERROR(INDEX(Produtos!$D$6:$D$505,MATCH($C97,Produtos!$B$6:$B$505,0)),0),0))))</f>
        <v/>
      </c>
      <c r="J97" s="17">
        <f>IF(OR($B97="",$C97="",N($D97)=0),"",IF($B97="Venda",1,IF($B97="Devolução de venda",-1,0))*$D97*IFERROR(INDEX(Produtos!$L$6:$L$505,MATCH($C97,Produtos!$B$6:$B$505,0)),0))</f>
        <v/>
      </c>
      <c r="K97" s="17">
        <f>IF(I97="","",IF($B97="Venda",I97-J97,IF($B97="Devolução de venda",-I97-J97,0)))</f>
        <v/>
      </c>
      <c r="L97" s="20">
        <f>IF($A97="","",IF($G97&lt;&gt;"",$G97,$A97))</f>
        <v/>
      </c>
      <c r="M97" s="17">
        <f>IF(I97="","",IF($B97="Venda",I97,IF(OR($B97="Compra",$B97="Devolução de venda"),-I97,0)))</f>
        <v/>
      </c>
    </row>
    <row r="98">
      <c r="A98" s="22" t="n">
        <v>46268</v>
      </c>
      <c r="B98" s="14" t="inlineStr">
        <is>
          <t>Venda</t>
        </is>
      </c>
      <c r="C98" s="14" t="inlineStr">
        <is>
          <t>Sabonete artesanal</t>
        </is>
      </c>
      <c r="D98" s="14" t="n">
        <v>2</v>
      </c>
      <c r="E98" s="15" t="n"/>
      <c r="F98" s="14" t="inlineStr">
        <is>
          <t>Cartão de crédito</t>
        </is>
      </c>
      <c r="G98" s="22" t="n">
        <v>46298</v>
      </c>
      <c r="H98" s="14" t="n"/>
      <c r="I98" s="17">
        <f>IF(OR($B98="",$C98="",N($D98)=0),"",IF(OR($B98="Ajuste para mais",$B98="Ajuste para menos"),0,$D98*IF(N($E98)&lt;&gt;0,$E98,IF(OR($B98="Venda",$B98="Devolução de venda"),IFERROR(INDEX(Produtos!$D$6:$D$505,MATCH($C98,Produtos!$B$6:$B$505,0)),0),0))))</f>
        <v/>
      </c>
      <c r="J98" s="17">
        <f>IF(OR($B98="",$C98="",N($D98)=0),"",IF($B98="Venda",1,IF($B98="Devolução de venda",-1,0))*$D98*IFERROR(INDEX(Produtos!$L$6:$L$505,MATCH($C98,Produtos!$B$6:$B$505,0)),0))</f>
        <v/>
      </c>
      <c r="K98" s="17">
        <f>IF(I98="","",IF($B98="Venda",I98-J98,IF($B98="Devolução de venda",-I98-J98,0)))</f>
        <v/>
      </c>
      <c r="L98" s="20">
        <f>IF($A98="","",IF($G98&lt;&gt;"",$G98,$A98))</f>
        <v/>
      </c>
      <c r="M98" s="17">
        <f>IF(I98="","",IF($B98="Venda",I98,IF(OR($B98="Compra",$B98="Devolução de venda"),-I98,0)))</f>
        <v/>
      </c>
    </row>
    <row r="99">
      <c r="A99" s="22" t="n">
        <v>46269</v>
      </c>
      <c r="B99" s="14" t="inlineStr">
        <is>
          <t>Venda</t>
        </is>
      </c>
      <c r="C99" s="14" t="inlineStr">
        <is>
          <t>Porta-retrato 15x21</t>
        </is>
      </c>
      <c r="D99" s="14" t="n">
        <v>1</v>
      </c>
      <c r="E99" s="15" t="n"/>
      <c r="F99" s="14" t="inlineStr">
        <is>
          <t>Pix</t>
        </is>
      </c>
      <c r="G99" s="22" t="n"/>
      <c r="H99" s="14" t="n"/>
      <c r="I99" s="17">
        <f>IF(OR($B99="",$C99="",N($D99)=0),"",IF(OR($B99="Ajuste para mais",$B99="Ajuste para menos"),0,$D99*IF(N($E99)&lt;&gt;0,$E99,IF(OR($B99="Venda",$B99="Devolução de venda"),IFERROR(INDEX(Produtos!$D$6:$D$505,MATCH($C99,Produtos!$B$6:$B$505,0)),0),0))))</f>
        <v/>
      </c>
      <c r="J99" s="17">
        <f>IF(OR($B99="",$C99="",N($D99)=0),"",IF($B99="Venda",1,IF($B99="Devolução de venda",-1,0))*$D99*IFERROR(INDEX(Produtos!$L$6:$L$505,MATCH($C99,Produtos!$B$6:$B$505,0)),0))</f>
        <v/>
      </c>
      <c r="K99" s="17">
        <f>IF(I99="","",IF($B99="Venda",I99-J99,IF($B99="Devolução de venda",-I99-J99,0)))</f>
        <v/>
      </c>
      <c r="L99" s="20">
        <f>IF($A99="","",IF($G99&lt;&gt;"",$G99,$A99))</f>
        <v/>
      </c>
      <c r="M99" s="17">
        <f>IF(I99="","",IF($B99="Venda",I99,IF(OR($B99="Compra",$B99="Devolução de venda"),-I99,0)))</f>
        <v/>
      </c>
    </row>
    <row r="100">
      <c r="A100" s="22" t="n">
        <v>46269</v>
      </c>
      <c r="B100" s="14" t="inlineStr">
        <is>
          <t>Venda</t>
        </is>
      </c>
      <c r="C100" s="14" t="inlineStr">
        <is>
          <t>Vela aromática 200g</t>
        </is>
      </c>
      <c r="D100" s="14" t="n">
        <v>1</v>
      </c>
      <c r="E100" s="15" t="n"/>
      <c r="F100" s="14" t="inlineStr">
        <is>
          <t>Cartão de crédito</t>
        </is>
      </c>
      <c r="G100" s="22" t="n">
        <v>46299</v>
      </c>
      <c r="H100" s="14" t="n"/>
      <c r="I100" s="17">
        <f>IF(OR($B100="",$C100="",N($D100)=0),"",IF(OR($B100="Ajuste para mais",$B100="Ajuste para menos"),0,$D100*IF(N($E100)&lt;&gt;0,$E100,IF(OR($B100="Venda",$B100="Devolução de venda"),IFERROR(INDEX(Produtos!$D$6:$D$505,MATCH($C100,Produtos!$B$6:$B$505,0)),0),0))))</f>
        <v/>
      </c>
      <c r="J100" s="17">
        <f>IF(OR($B100="",$C100="",N($D100)=0),"",IF($B100="Venda",1,IF($B100="Devolução de venda",-1,0))*$D100*IFERROR(INDEX(Produtos!$L$6:$L$505,MATCH($C100,Produtos!$B$6:$B$505,0)),0))</f>
        <v/>
      </c>
      <c r="K100" s="17">
        <f>IF(I100="","",IF($B100="Venda",I100-J100,IF($B100="Devolução de venda",-I100-J100,0)))</f>
        <v/>
      </c>
      <c r="L100" s="20">
        <f>IF($A100="","",IF($G100&lt;&gt;"",$G100,$A100))</f>
        <v/>
      </c>
      <c r="M100" s="17">
        <f>IF(I100="","",IF($B100="Venda",I100,IF(OR($B100="Compra",$B100="Devolução de venda"),-I100,0)))</f>
        <v/>
      </c>
    </row>
    <row r="101">
      <c r="A101" s="22" t="n">
        <v>46269</v>
      </c>
      <c r="B101" s="14" t="inlineStr">
        <is>
          <t>Venda</t>
        </is>
      </c>
      <c r="C101" s="14" t="inlineStr">
        <is>
          <t>Sabonete artesanal</t>
        </is>
      </c>
      <c r="D101" s="14" t="n">
        <v>1</v>
      </c>
      <c r="E101" s="15" t="n"/>
      <c r="F101" s="14" t="inlineStr">
        <is>
          <t>Cartão de crédito</t>
        </is>
      </c>
      <c r="G101" s="22" t="n">
        <v>46299</v>
      </c>
      <c r="H101" s="14" t="n"/>
      <c r="I101" s="17">
        <f>IF(OR($B101="",$C101="",N($D101)=0),"",IF(OR($B101="Ajuste para mais",$B101="Ajuste para menos"),0,$D101*IF(N($E101)&lt;&gt;0,$E101,IF(OR($B101="Venda",$B101="Devolução de venda"),IFERROR(INDEX(Produtos!$D$6:$D$505,MATCH($C101,Produtos!$B$6:$B$505,0)),0),0))))</f>
        <v/>
      </c>
      <c r="J101" s="17">
        <f>IF(OR($B101="",$C101="",N($D101)=0),"",IF($B101="Venda",1,IF($B101="Devolução de venda",-1,0))*$D101*IFERROR(INDEX(Produtos!$L$6:$L$505,MATCH($C101,Produtos!$B$6:$B$505,0)),0))</f>
        <v/>
      </c>
      <c r="K101" s="17">
        <f>IF(I101="","",IF($B101="Venda",I101-J101,IF($B101="Devolução de venda",-I101-J101,0)))</f>
        <v/>
      </c>
      <c r="L101" s="20">
        <f>IF($A101="","",IF($G101&lt;&gt;"",$G101,$A101))</f>
        <v/>
      </c>
      <c r="M101" s="17">
        <f>IF(I101="","",IF($B101="Venda",I101,IF(OR($B101="Compra",$B101="Devolução de venda"),-I101,0)))</f>
        <v/>
      </c>
    </row>
    <row r="102">
      <c r="A102" s="22" t="n">
        <v>46269</v>
      </c>
      <c r="B102" s="14" t="inlineStr">
        <is>
          <t>Venda</t>
        </is>
      </c>
      <c r="C102" s="14" t="inlineStr">
        <is>
          <t>Sabonete artesanal</t>
        </is>
      </c>
      <c r="D102" s="14" t="n">
        <v>2</v>
      </c>
      <c r="E102" s="15" t="n"/>
      <c r="F102" s="14" t="inlineStr">
        <is>
          <t>Pix</t>
        </is>
      </c>
      <c r="G102" s="22" t="n"/>
      <c r="H102" s="14" t="n"/>
      <c r="I102" s="17">
        <f>IF(OR($B102="",$C102="",N($D102)=0),"",IF(OR($B102="Ajuste para mais",$B102="Ajuste para menos"),0,$D102*IF(N($E102)&lt;&gt;0,$E102,IF(OR($B102="Venda",$B102="Devolução de venda"),IFERROR(INDEX(Produtos!$D$6:$D$505,MATCH($C102,Produtos!$B$6:$B$505,0)),0),0))))</f>
        <v/>
      </c>
      <c r="J102" s="17">
        <f>IF(OR($B102="",$C102="",N($D102)=0),"",IF($B102="Venda",1,IF($B102="Devolução de venda",-1,0))*$D102*IFERROR(INDEX(Produtos!$L$6:$L$505,MATCH($C102,Produtos!$B$6:$B$505,0)),0))</f>
        <v/>
      </c>
      <c r="K102" s="17">
        <f>IF(I102="","",IF($B102="Venda",I102-J102,IF($B102="Devolução de venda",-I102-J102,0)))</f>
        <v/>
      </c>
      <c r="L102" s="20">
        <f>IF($A102="","",IF($G102&lt;&gt;"",$G102,$A102))</f>
        <v/>
      </c>
      <c r="M102" s="17">
        <f>IF(I102="","",IF($B102="Venda",I102,IF(OR($B102="Compra",$B102="Devolução de venda"),-I102,0)))</f>
        <v/>
      </c>
    </row>
    <row r="103">
      <c r="A103" s="22" t="n">
        <v>46269</v>
      </c>
      <c r="B103" s="14" t="inlineStr">
        <is>
          <t>Venda</t>
        </is>
      </c>
      <c r="C103" s="14" t="inlineStr">
        <is>
          <t>Vela aromática 200g</t>
        </is>
      </c>
      <c r="D103" s="14" t="n">
        <v>1</v>
      </c>
      <c r="E103" s="15" t="n"/>
      <c r="F103" s="14" t="inlineStr">
        <is>
          <t>Pix</t>
        </is>
      </c>
      <c r="G103" s="22" t="n"/>
      <c r="H103" s="14" t="n"/>
      <c r="I103" s="17">
        <f>IF(OR($B103="",$C103="",N($D103)=0),"",IF(OR($B103="Ajuste para mais",$B103="Ajuste para menos"),0,$D103*IF(N($E103)&lt;&gt;0,$E103,IF(OR($B103="Venda",$B103="Devolução de venda"),IFERROR(INDEX(Produtos!$D$6:$D$505,MATCH($C103,Produtos!$B$6:$B$505,0)),0),0))))</f>
        <v/>
      </c>
      <c r="J103" s="17">
        <f>IF(OR($B103="",$C103="",N($D103)=0),"",IF($B103="Venda",1,IF($B103="Devolução de venda",-1,0))*$D103*IFERROR(INDEX(Produtos!$L$6:$L$505,MATCH($C103,Produtos!$B$6:$B$505,0)),0))</f>
        <v/>
      </c>
      <c r="K103" s="17">
        <f>IF(I103="","",IF($B103="Venda",I103-J103,IF($B103="Devolução de venda",-I103-J103,0)))</f>
        <v/>
      </c>
      <c r="L103" s="20">
        <f>IF($A103="","",IF($G103&lt;&gt;"",$G103,$A103))</f>
        <v/>
      </c>
      <c r="M103" s="17">
        <f>IF(I103="","",IF($B103="Venda",I103,IF(OR($B103="Compra",$B103="Devolução de venda"),-I103,0)))</f>
        <v/>
      </c>
    </row>
    <row r="104">
      <c r="A104" s="22" t="n">
        <v>46270</v>
      </c>
      <c r="B104" s="14" t="inlineStr">
        <is>
          <t>Venda</t>
        </is>
      </c>
      <c r="C104" s="14" t="inlineStr">
        <is>
          <t>Jogo americano 4 peças</t>
        </is>
      </c>
      <c r="D104" s="14" t="n">
        <v>1</v>
      </c>
      <c r="E104" s="15" t="n"/>
      <c r="F104" s="14" t="inlineStr">
        <is>
          <t>Cartão de débito</t>
        </is>
      </c>
      <c r="G104" s="22" t="n"/>
      <c r="H104" s="14" t="n"/>
      <c r="I104" s="17">
        <f>IF(OR($B104="",$C104="",N($D104)=0),"",IF(OR($B104="Ajuste para mais",$B104="Ajuste para menos"),0,$D104*IF(N($E104)&lt;&gt;0,$E104,IF(OR($B104="Venda",$B104="Devolução de venda"),IFERROR(INDEX(Produtos!$D$6:$D$505,MATCH($C104,Produtos!$B$6:$B$505,0)),0),0))))</f>
        <v/>
      </c>
      <c r="J104" s="17">
        <f>IF(OR($B104="",$C104="",N($D104)=0),"",IF($B104="Venda",1,IF($B104="Devolução de venda",-1,0))*$D104*IFERROR(INDEX(Produtos!$L$6:$L$505,MATCH($C104,Produtos!$B$6:$B$505,0)),0))</f>
        <v/>
      </c>
      <c r="K104" s="17">
        <f>IF(I104="","",IF($B104="Venda",I104-J104,IF($B104="Devolução de venda",-I104-J104,0)))</f>
        <v/>
      </c>
      <c r="L104" s="20">
        <f>IF($A104="","",IF($G104&lt;&gt;"",$G104,$A104))</f>
        <v/>
      </c>
      <c r="M104" s="17">
        <f>IF(I104="","",IF($B104="Venda",I104,IF(OR($B104="Compra",$B104="Devolução de venda"),-I104,0)))</f>
        <v/>
      </c>
    </row>
    <row r="105">
      <c r="A105" s="22" t="n">
        <v>46270</v>
      </c>
      <c r="B105" s="14" t="inlineStr">
        <is>
          <t>Venda</t>
        </is>
      </c>
      <c r="C105" s="14" t="inlineStr">
        <is>
          <t>Caixa de presente com laço</t>
        </is>
      </c>
      <c r="D105" s="14" t="n">
        <v>1</v>
      </c>
      <c r="E105" s="15" t="n"/>
      <c r="F105" s="14" t="inlineStr">
        <is>
          <t>Cartão de crédito</t>
        </is>
      </c>
      <c r="G105" s="22" t="n">
        <v>46300</v>
      </c>
      <c r="H105" s="14" t="n"/>
      <c r="I105" s="17">
        <f>IF(OR($B105="",$C105="",N($D105)=0),"",IF(OR($B105="Ajuste para mais",$B105="Ajuste para menos"),0,$D105*IF(N($E105)&lt;&gt;0,$E105,IF(OR($B105="Venda",$B105="Devolução de venda"),IFERROR(INDEX(Produtos!$D$6:$D$505,MATCH($C105,Produtos!$B$6:$B$505,0)),0),0))))</f>
        <v/>
      </c>
      <c r="J105" s="17">
        <f>IF(OR($B105="",$C105="",N($D105)=0),"",IF($B105="Venda",1,IF($B105="Devolução de venda",-1,0))*$D105*IFERROR(INDEX(Produtos!$L$6:$L$505,MATCH($C105,Produtos!$B$6:$B$505,0)),0))</f>
        <v/>
      </c>
      <c r="K105" s="17">
        <f>IF(I105="","",IF($B105="Venda",I105-J105,IF($B105="Devolução de venda",-I105-J105,0)))</f>
        <v/>
      </c>
      <c r="L105" s="20">
        <f>IF($A105="","",IF($G105&lt;&gt;"",$G105,$A105))</f>
        <v/>
      </c>
      <c r="M105" s="17">
        <f>IF(I105="","",IF($B105="Venda",I105,IF(OR($B105="Compra",$B105="Devolução de venda"),-I105,0)))</f>
        <v/>
      </c>
    </row>
    <row r="106">
      <c r="A106" s="22" t="n">
        <v>46270</v>
      </c>
      <c r="B106" s="14" t="inlineStr">
        <is>
          <t>Venda</t>
        </is>
      </c>
      <c r="C106" s="14" t="inlineStr">
        <is>
          <t>Vela aromática 200g</t>
        </is>
      </c>
      <c r="D106" s="14" t="n">
        <v>1</v>
      </c>
      <c r="E106" s="15" t="n"/>
      <c r="F106" s="14" t="inlineStr">
        <is>
          <t>Pix</t>
        </is>
      </c>
      <c r="G106" s="22" t="n"/>
      <c r="H106" s="14" t="n"/>
      <c r="I106" s="17">
        <f>IF(OR($B106="",$C106="",N($D106)=0),"",IF(OR($B106="Ajuste para mais",$B106="Ajuste para menos"),0,$D106*IF(N($E106)&lt;&gt;0,$E106,IF(OR($B106="Venda",$B106="Devolução de venda"),IFERROR(INDEX(Produtos!$D$6:$D$505,MATCH($C106,Produtos!$B$6:$B$505,0)),0),0))))</f>
        <v/>
      </c>
      <c r="J106" s="17">
        <f>IF(OR($B106="",$C106="",N($D106)=0),"",IF($B106="Venda",1,IF($B106="Devolução de venda",-1,0))*$D106*IFERROR(INDEX(Produtos!$L$6:$L$505,MATCH($C106,Produtos!$B$6:$B$505,0)),0))</f>
        <v/>
      </c>
      <c r="K106" s="17">
        <f>IF(I106="","",IF($B106="Venda",I106-J106,IF($B106="Devolução de venda",-I106-J106,0)))</f>
        <v/>
      </c>
      <c r="L106" s="20">
        <f>IF($A106="","",IF($G106&lt;&gt;"",$G106,$A106))</f>
        <v/>
      </c>
      <c r="M106" s="17">
        <f>IF(I106="","",IF($B106="Venda",I106,IF(OR($B106="Compra",$B106="Devolução de venda"),-I106,0)))</f>
        <v/>
      </c>
    </row>
    <row r="107">
      <c r="A107" s="22" t="n">
        <v>46272</v>
      </c>
      <c r="B107" s="14" t="inlineStr">
        <is>
          <t>Venda</t>
        </is>
      </c>
      <c r="C107" s="14" t="inlineStr">
        <is>
          <t>Vela aromática 200g</t>
        </is>
      </c>
      <c r="D107" s="14" t="n">
        <v>1</v>
      </c>
      <c r="E107" s="15" t="n"/>
      <c r="F107" s="14" t="inlineStr">
        <is>
          <t>Cartão de débito</t>
        </is>
      </c>
      <c r="G107" s="22" t="n"/>
      <c r="H107" s="14" t="n"/>
      <c r="I107" s="17">
        <f>IF(OR($B107="",$C107="",N($D107)=0),"",IF(OR($B107="Ajuste para mais",$B107="Ajuste para menos"),0,$D107*IF(N($E107)&lt;&gt;0,$E107,IF(OR($B107="Venda",$B107="Devolução de venda"),IFERROR(INDEX(Produtos!$D$6:$D$505,MATCH($C107,Produtos!$B$6:$B$505,0)),0),0))))</f>
        <v/>
      </c>
      <c r="J107" s="17">
        <f>IF(OR($B107="",$C107="",N($D107)=0),"",IF($B107="Venda",1,IF($B107="Devolução de venda",-1,0))*$D107*IFERROR(INDEX(Produtos!$L$6:$L$505,MATCH($C107,Produtos!$B$6:$B$505,0)),0))</f>
        <v/>
      </c>
      <c r="K107" s="17">
        <f>IF(I107="","",IF($B107="Venda",I107-J107,IF($B107="Devolução de venda",-I107-J107,0)))</f>
        <v/>
      </c>
      <c r="L107" s="20">
        <f>IF($A107="","",IF($G107&lt;&gt;"",$G107,$A107))</f>
        <v/>
      </c>
      <c r="M107" s="17">
        <f>IF(I107="","",IF($B107="Venda",I107,IF(OR($B107="Compra",$B107="Devolução de venda"),-I107,0)))</f>
        <v/>
      </c>
    </row>
    <row r="108">
      <c r="A108" s="22" t="n">
        <v>46272</v>
      </c>
      <c r="B108" s="14" t="inlineStr">
        <is>
          <t>Venda</t>
        </is>
      </c>
      <c r="C108" s="14" t="inlineStr">
        <is>
          <t>Vela aromática 200g</t>
        </is>
      </c>
      <c r="D108" s="14" t="n">
        <v>1</v>
      </c>
      <c r="E108" s="15" t="n"/>
      <c r="F108" s="14" t="inlineStr">
        <is>
          <t>Cartão de crédito</t>
        </is>
      </c>
      <c r="G108" s="22" t="n">
        <v>46302</v>
      </c>
      <c r="H108" s="14" t="n"/>
      <c r="I108" s="17">
        <f>IF(OR($B108="",$C108="",N($D108)=0),"",IF(OR($B108="Ajuste para mais",$B108="Ajuste para menos"),0,$D108*IF(N($E108)&lt;&gt;0,$E108,IF(OR($B108="Venda",$B108="Devolução de venda"),IFERROR(INDEX(Produtos!$D$6:$D$505,MATCH($C108,Produtos!$B$6:$B$505,0)),0),0))))</f>
        <v/>
      </c>
      <c r="J108" s="17">
        <f>IF(OR($B108="",$C108="",N($D108)=0),"",IF($B108="Venda",1,IF($B108="Devolução de venda",-1,0))*$D108*IFERROR(INDEX(Produtos!$L$6:$L$505,MATCH($C108,Produtos!$B$6:$B$505,0)),0))</f>
        <v/>
      </c>
      <c r="K108" s="17">
        <f>IF(I108="","",IF($B108="Venda",I108-J108,IF($B108="Devolução de venda",-I108-J108,0)))</f>
        <v/>
      </c>
      <c r="L108" s="20">
        <f>IF($A108="","",IF($G108&lt;&gt;"",$G108,$A108))</f>
        <v/>
      </c>
      <c r="M108" s="17">
        <f>IF(I108="","",IF($B108="Venda",I108,IF(OR($B108="Compra",$B108="Devolução de venda"),-I108,0)))</f>
        <v/>
      </c>
    </row>
    <row r="109">
      <c r="A109" s="22" t="n">
        <v>46273</v>
      </c>
      <c r="B109" s="14" t="inlineStr">
        <is>
          <t>Venda</t>
        </is>
      </c>
      <c r="C109" s="14" t="inlineStr">
        <is>
          <t>Porta-retrato 15x21</t>
        </is>
      </c>
      <c r="D109" s="14" t="n">
        <v>1</v>
      </c>
      <c r="E109" s="15" t="n">
        <v>35.91</v>
      </c>
      <c r="F109" s="14" t="inlineStr">
        <is>
          <t>Cartão de crédito</t>
        </is>
      </c>
      <c r="G109" s="22" t="n">
        <v>46303</v>
      </c>
      <c r="H109" s="14" t="inlineStr">
        <is>
          <t>Desconto de 10%</t>
        </is>
      </c>
      <c r="I109" s="17">
        <f>IF(OR($B109="",$C109="",N($D109)=0),"",IF(OR($B109="Ajuste para mais",$B109="Ajuste para menos"),0,$D109*IF(N($E109)&lt;&gt;0,$E109,IF(OR($B109="Venda",$B109="Devolução de venda"),IFERROR(INDEX(Produtos!$D$6:$D$505,MATCH($C109,Produtos!$B$6:$B$505,0)),0),0))))</f>
        <v/>
      </c>
      <c r="J109" s="17">
        <f>IF(OR($B109="",$C109="",N($D109)=0),"",IF($B109="Venda",1,IF($B109="Devolução de venda",-1,0))*$D109*IFERROR(INDEX(Produtos!$L$6:$L$505,MATCH($C109,Produtos!$B$6:$B$505,0)),0))</f>
        <v/>
      </c>
      <c r="K109" s="17">
        <f>IF(I109="","",IF($B109="Venda",I109-J109,IF($B109="Devolução de venda",-I109-J109,0)))</f>
        <v/>
      </c>
      <c r="L109" s="20">
        <f>IF($A109="","",IF($G109&lt;&gt;"",$G109,$A109))</f>
        <v/>
      </c>
      <c r="M109" s="17">
        <f>IF(I109="","",IF($B109="Venda",I109,IF(OR($B109="Compra",$B109="Devolução de venda"),-I109,0)))</f>
        <v/>
      </c>
    </row>
    <row r="110">
      <c r="A110" s="22" t="n">
        <v>46273</v>
      </c>
      <c r="B110" s="14" t="inlineStr">
        <is>
          <t>Venda</t>
        </is>
      </c>
      <c r="C110" s="14" t="inlineStr">
        <is>
          <t>Porta-retrato 15x21</t>
        </is>
      </c>
      <c r="D110" s="14" t="n">
        <v>1</v>
      </c>
      <c r="E110" s="15" t="n"/>
      <c r="F110" s="14" t="inlineStr">
        <is>
          <t>Pix</t>
        </is>
      </c>
      <c r="G110" s="22" t="n"/>
      <c r="H110" s="14" t="n"/>
      <c r="I110" s="17">
        <f>IF(OR($B110="",$C110="",N($D110)=0),"",IF(OR($B110="Ajuste para mais",$B110="Ajuste para menos"),0,$D110*IF(N($E110)&lt;&gt;0,$E110,IF(OR($B110="Venda",$B110="Devolução de venda"),IFERROR(INDEX(Produtos!$D$6:$D$505,MATCH($C110,Produtos!$B$6:$B$505,0)),0),0))))</f>
        <v/>
      </c>
      <c r="J110" s="17">
        <f>IF(OR($B110="",$C110="",N($D110)=0),"",IF($B110="Venda",1,IF($B110="Devolução de venda",-1,0))*$D110*IFERROR(INDEX(Produtos!$L$6:$L$505,MATCH($C110,Produtos!$B$6:$B$505,0)),0))</f>
        <v/>
      </c>
      <c r="K110" s="17">
        <f>IF(I110="","",IF($B110="Venda",I110-J110,IF($B110="Devolução de venda",-I110-J110,0)))</f>
        <v/>
      </c>
      <c r="L110" s="20">
        <f>IF($A110="","",IF($G110&lt;&gt;"",$G110,$A110))</f>
        <v/>
      </c>
      <c r="M110" s="17">
        <f>IF(I110="","",IF($B110="Venda",I110,IF(OR($B110="Compra",$B110="Devolução de venda"),-I110,0)))</f>
        <v/>
      </c>
    </row>
    <row r="111">
      <c r="A111" s="22" t="n">
        <v>46273</v>
      </c>
      <c r="B111" s="14" t="inlineStr">
        <is>
          <t>Venda</t>
        </is>
      </c>
      <c r="C111" s="14" t="inlineStr">
        <is>
          <t>Difusor de varetas 250ml</t>
        </is>
      </c>
      <c r="D111" s="14" t="n">
        <v>1</v>
      </c>
      <c r="E111" s="15" t="n"/>
      <c r="F111" s="14" t="inlineStr">
        <is>
          <t>Pix</t>
        </is>
      </c>
      <c r="G111" s="22" t="n"/>
      <c r="H111" s="14" t="n"/>
      <c r="I111" s="17">
        <f>IF(OR($B111="",$C111="",N($D111)=0),"",IF(OR($B111="Ajuste para mais",$B111="Ajuste para menos"),0,$D111*IF(N($E111)&lt;&gt;0,$E111,IF(OR($B111="Venda",$B111="Devolução de venda"),IFERROR(INDEX(Produtos!$D$6:$D$505,MATCH($C111,Produtos!$B$6:$B$505,0)),0),0))))</f>
        <v/>
      </c>
      <c r="J111" s="17">
        <f>IF(OR($B111="",$C111="",N($D111)=0),"",IF($B111="Venda",1,IF($B111="Devolução de venda",-1,0))*$D111*IFERROR(INDEX(Produtos!$L$6:$L$505,MATCH($C111,Produtos!$B$6:$B$505,0)),0))</f>
        <v/>
      </c>
      <c r="K111" s="17">
        <f>IF(I111="","",IF($B111="Venda",I111-J111,IF($B111="Devolução de venda",-I111-J111,0)))</f>
        <v/>
      </c>
      <c r="L111" s="20">
        <f>IF($A111="","",IF($G111&lt;&gt;"",$G111,$A111))</f>
        <v/>
      </c>
      <c r="M111" s="17">
        <f>IF(I111="","",IF($B111="Venda",I111,IF(OR($B111="Compra",$B111="Devolução de venda"),-I111,0)))</f>
        <v/>
      </c>
    </row>
    <row r="112">
      <c r="A112" s="22" t="n">
        <v>46273</v>
      </c>
      <c r="B112" s="14" t="inlineStr">
        <is>
          <t>Venda</t>
        </is>
      </c>
      <c r="C112" s="14" t="inlineStr">
        <is>
          <t>Sabonete artesanal</t>
        </is>
      </c>
      <c r="D112" s="14" t="n">
        <v>1</v>
      </c>
      <c r="E112" s="15" t="n"/>
      <c r="F112" s="14" t="inlineStr">
        <is>
          <t>Cartão de crédito</t>
        </is>
      </c>
      <c r="G112" s="22" t="n">
        <v>46303</v>
      </c>
      <c r="H112" s="14" t="n"/>
      <c r="I112" s="17">
        <f>IF(OR($B112="",$C112="",N($D112)=0),"",IF(OR($B112="Ajuste para mais",$B112="Ajuste para menos"),0,$D112*IF(N($E112)&lt;&gt;0,$E112,IF(OR($B112="Venda",$B112="Devolução de venda"),IFERROR(INDEX(Produtos!$D$6:$D$505,MATCH($C112,Produtos!$B$6:$B$505,0)),0),0))))</f>
        <v/>
      </c>
      <c r="J112" s="17">
        <f>IF(OR($B112="",$C112="",N($D112)=0),"",IF($B112="Venda",1,IF($B112="Devolução de venda",-1,0))*$D112*IFERROR(INDEX(Produtos!$L$6:$L$505,MATCH($C112,Produtos!$B$6:$B$505,0)),0))</f>
        <v/>
      </c>
      <c r="K112" s="17">
        <f>IF(I112="","",IF($B112="Venda",I112-J112,IF($B112="Devolução de venda",-I112-J112,0)))</f>
        <v/>
      </c>
      <c r="L112" s="20">
        <f>IF($A112="","",IF($G112&lt;&gt;"",$G112,$A112))</f>
        <v/>
      </c>
      <c r="M112" s="17">
        <f>IF(I112="","",IF($B112="Venda",I112,IF(OR($B112="Compra",$B112="Devolução de venda"),-I112,0)))</f>
        <v/>
      </c>
    </row>
    <row r="113">
      <c r="A113" s="22" t="n">
        <v>46274</v>
      </c>
      <c r="B113" s="14" t="inlineStr">
        <is>
          <t>Compra</t>
        </is>
      </c>
      <c r="C113" s="14" t="inlineStr">
        <is>
          <t>Jogo americano 4 peças</t>
        </is>
      </c>
      <c r="D113" s="14" t="n">
        <v>6</v>
      </c>
      <c r="E113" s="15" t="n">
        <v>24.72</v>
      </c>
      <c r="F113" s="14" t="inlineStr">
        <is>
          <t>Pix</t>
        </is>
      </c>
      <c r="G113" s="22" t="n"/>
      <c r="H113" s="14" t="inlineStr">
        <is>
          <t>Reposição</t>
        </is>
      </c>
      <c r="I113" s="17">
        <f>IF(OR($B113="",$C113="",N($D113)=0),"",IF(OR($B113="Ajuste para mais",$B113="Ajuste para menos"),0,$D113*IF(N($E113)&lt;&gt;0,$E113,IF(OR($B113="Venda",$B113="Devolução de venda"),IFERROR(INDEX(Produtos!$D$6:$D$505,MATCH($C113,Produtos!$B$6:$B$505,0)),0),0))))</f>
        <v/>
      </c>
      <c r="J113" s="17">
        <f>IF(OR($B113="",$C113="",N($D113)=0),"",IF($B113="Venda",1,IF($B113="Devolução de venda",-1,0))*$D113*IFERROR(INDEX(Produtos!$L$6:$L$505,MATCH($C113,Produtos!$B$6:$B$505,0)),0))</f>
        <v/>
      </c>
      <c r="K113" s="17">
        <f>IF(I113="","",IF($B113="Venda",I113-J113,IF($B113="Devolução de venda",-I113-J113,0)))</f>
        <v/>
      </c>
      <c r="L113" s="20">
        <f>IF($A113="","",IF($G113&lt;&gt;"",$G113,$A113))</f>
        <v/>
      </c>
      <c r="M113" s="17">
        <f>IF(I113="","",IF($B113="Venda",I113,IF(OR($B113="Compra",$B113="Devolução de venda"),-I113,0)))</f>
        <v/>
      </c>
    </row>
    <row r="114">
      <c r="A114" s="22" t="n">
        <v>46274</v>
      </c>
      <c r="B114" s="14" t="inlineStr">
        <is>
          <t>Venda</t>
        </is>
      </c>
      <c r="C114" s="14" t="inlineStr">
        <is>
          <t>Caneca de porcelana</t>
        </is>
      </c>
      <c r="D114" s="14" t="n">
        <v>2</v>
      </c>
      <c r="E114" s="15" t="n"/>
      <c r="F114" s="14" t="inlineStr">
        <is>
          <t>Pix</t>
        </is>
      </c>
      <c r="G114" s="22" t="n"/>
      <c r="H114" s="14" t="n"/>
      <c r="I114" s="17">
        <f>IF(OR($B114="",$C114="",N($D114)=0),"",IF(OR($B114="Ajuste para mais",$B114="Ajuste para menos"),0,$D114*IF(N($E114)&lt;&gt;0,$E114,IF(OR($B114="Venda",$B114="Devolução de venda"),IFERROR(INDEX(Produtos!$D$6:$D$505,MATCH($C114,Produtos!$B$6:$B$505,0)),0),0))))</f>
        <v/>
      </c>
      <c r="J114" s="17">
        <f>IF(OR($B114="",$C114="",N($D114)=0),"",IF($B114="Venda",1,IF($B114="Devolução de venda",-1,0))*$D114*IFERROR(INDEX(Produtos!$L$6:$L$505,MATCH($C114,Produtos!$B$6:$B$505,0)),0))</f>
        <v/>
      </c>
      <c r="K114" s="17">
        <f>IF(I114="","",IF($B114="Venda",I114-J114,IF($B114="Devolução de venda",-I114-J114,0)))</f>
        <v/>
      </c>
      <c r="L114" s="20">
        <f>IF($A114="","",IF($G114&lt;&gt;"",$G114,$A114))</f>
        <v/>
      </c>
      <c r="M114" s="17">
        <f>IF(I114="","",IF($B114="Venda",I114,IF(OR($B114="Compra",$B114="Devolução de venda"),-I114,0)))</f>
        <v/>
      </c>
    </row>
    <row r="115">
      <c r="A115" s="22" t="n">
        <v>46275</v>
      </c>
      <c r="B115" s="14" t="inlineStr">
        <is>
          <t>Compra</t>
        </is>
      </c>
      <c r="C115" s="14" t="inlineStr">
        <is>
          <t>Vela aromática 200g</t>
        </is>
      </c>
      <c r="D115" s="14" t="n">
        <v>12</v>
      </c>
      <c r="E115" s="15" t="n">
        <v>18.54</v>
      </c>
      <c r="F115" s="14" t="inlineStr">
        <is>
          <t>Boleto</t>
        </is>
      </c>
      <c r="G115" s="22" t="n">
        <v>46303</v>
      </c>
      <c r="H115" s="14" t="inlineStr">
        <is>
          <t>Reposição</t>
        </is>
      </c>
      <c r="I115" s="17">
        <f>IF(OR($B115="",$C115="",N($D115)=0),"",IF(OR($B115="Ajuste para mais",$B115="Ajuste para menos"),0,$D115*IF(N($E115)&lt;&gt;0,$E115,IF(OR($B115="Venda",$B115="Devolução de venda"),IFERROR(INDEX(Produtos!$D$6:$D$505,MATCH($C115,Produtos!$B$6:$B$505,0)),0),0))))</f>
        <v/>
      </c>
      <c r="J115" s="17">
        <f>IF(OR($B115="",$C115="",N($D115)=0),"",IF($B115="Venda",1,IF($B115="Devolução de venda",-1,0))*$D115*IFERROR(INDEX(Produtos!$L$6:$L$505,MATCH($C115,Produtos!$B$6:$B$505,0)),0))</f>
        <v/>
      </c>
      <c r="K115" s="17">
        <f>IF(I115="","",IF($B115="Venda",I115-J115,IF($B115="Devolução de venda",-I115-J115,0)))</f>
        <v/>
      </c>
      <c r="L115" s="20">
        <f>IF($A115="","",IF($G115&lt;&gt;"",$G115,$A115))</f>
        <v/>
      </c>
      <c r="M115" s="17">
        <f>IF(I115="","",IF($B115="Venda",I115,IF(OR($B115="Compra",$B115="Devolução de venda"),-I115,0)))</f>
        <v/>
      </c>
    </row>
    <row r="116">
      <c r="A116" s="22" t="n">
        <v>46275</v>
      </c>
      <c r="B116" s="14" t="inlineStr">
        <is>
          <t>Venda</t>
        </is>
      </c>
      <c r="C116" s="14" t="inlineStr">
        <is>
          <t>Almofada de linho 45x45</t>
        </is>
      </c>
      <c r="D116" s="14" t="n">
        <v>1</v>
      </c>
      <c r="E116" s="15" t="n"/>
      <c r="F116" s="14" t="inlineStr">
        <is>
          <t>Cartão de crédito</t>
        </is>
      </c>
      <c r="G116" s="22" t="n">
        <v>46305</v>
      </c>
      <c r="H116" s="14" t="n"/>
      <c r="I116" s="17">
        <f>IF(OR($B116="",$C116="",N($D116)=0),"",IF(OR($B116="Ajuste para mais",$B116="Ajuste para menos"),0,$D116*IF(N($E116)&lt;&gt;0,$E116,IF(OR($B116="Venda",$B116="Devolução de venda"),IFERROR(INDEX(Produtos!$D$6:$D$505,MATCH($C116,Produtos!$B$6:$B$505,0)),0),0))))</f>
        <v/>
      </c>
      <c r="J116" s="17">
        <f>IF(OR($B116="",$C116="",N($D116)=0),"",IF($B116="Venda",1,IF($B116="Devolução de venda",-1,0))*$D116*IFERROR(INDEX(Produtos!$L$6:$L$505,MATCH($C116,Produtos!$B$6:$B$505,0)),0))</f>
        <v/>
      </c>
      <c r="K116" s="17">
        <f>IF(I116="","",IF($B116="Venda",I116-J116,IF($B116="Devolução de venda",-I116-J116,0)))</f>
        <v/>
      </c>
      <c r="L116" s="20">
        <f>IF($A116="","",IF($G116&lt;&gt;"",$G116,$A116))</f>
        <v/>
      </c>
      <c r="M116" s="17">
        <f>IF(I116="","",IF($B116="Venda",I116,IF(OR($B116="Compra",$B116="Devolução de venda"),-I116,0)))</f>
        <v/>
      </c>
    </row>
    <row r="117">
      <c r="A117" s="22" t="n">
        <v>46275</v>
      </c>
      <c r="B117" s="14" t="inlineStr">
        <is>
          <t>Venda</t>
        </is>
      </c>
      <c r="C117" s="14" t="inlineStr">
        <is>
          <t>Jogo americano 4 peças</t>
        </is>
      </c>
      <c r="D117" s="14" t="n">
        <v>1</v>
      </c>
      <c r="E117" s="15" t="n"/>
      <c r="F117" s="14" t="inlineStr">
        <is>
          <t>Cartão de crédito</t>
        </is>
      </c>
      <c r="G117" s="22" t="n">
        <v>46305</v>
      </c>
      <c r="H117" s="14" t="n"/>
      <c r="I117" s="17">
        <f>IF(OR($B117="",$C117="",N($D117)=0),"",IF(OR($B117="Ajuste para mais",$B117="Ajuste para menos"),0,$D117*IF(N($E117)&lt;&gt;0,$E117,IF(OR($B117="Venda",$B117="Devolução de venda"),IFERROR(INDEX(Produtos!$D$6:$D$505,MATCH($C117,Produtos!$B$6:$B$505,0)),0),0))))</f>
        <v/>
      </c>
      <c r="J117" s="17">
        <f>IF(OR($B117="",$C117="",N($D117)=0),"",IF($B117="Venda",1,IF($B117="Devolução de venda",-1,0))*$D117*IFERROR(INDEX(Produtos!$L$6:$L$505,MATCH($C117,Produtos!$B$6:$B$505,0)),0))</f>
        <v/>
      </c>
      <c r="K117" s="17">
        <f>IF(I117="","",IF($B117="Venda",I117-J117,IF($B117="Devolução de venda",-I117-J117,0)))</f>
        <v/>
      </c>
      <c r="L117" s="20">
        <f>IF($A117="","",IF($G117&lt;&gt;"",$G117,$A117))</f>
        <v/>
      </c>
      <c r="M117" s="17">
        <f>IF(I117="","",IF($B117="Venda",I117,IF(OR($B117="Compra",$B117="Devolução de venda"),-I117,0)))</f>
        <v/>
      </c>
    </row>
    <row r="118">
      <c r="A118" s="22" t="n">
        <v>46275</v>
      </c>
      <c r="B118" s="14" t="inlineStr">
        <is>
          <t>Venda</t>
        </is>
      </c>
      <c r="C118" s="14" t="inlineStr">
        <is>
          <t>Caixa de presente com laço</t>
        </is>
      </c>
      <c r="D118" s="14" t="n">
        <v>1</v>
      </c>
      <c r="E118" s="15" t="n"/>
      <c r="F118" s="14" t="inlineStr">
        <is>
          <t>Cartão de débito</t>
        </is>
      </c>
      <c r="G118" s="22" t="n"/>
      <c r="H118" s="14" t="n"/>
      <c r="I118" s="17">
        <f>IF(OR($B118="",$C118="",N($D118)=0),"",IF(OR($B118="Ajuste para mais",$B118="Ajuste para menos"),0,$D118*IF(N($E118)&lt;&gt;0,$E118,IF(OR($B118="Venda",$B118="Devolução de venda"),IFERROR(INDEX(Produtos!$D$6:$D$505,MATCH($C118,Produtos!$B$6:$B$505,0)),0),0))))</f>
        <v/>
      </c>
      <c r="J118" s="17">
        <f>IF(OR($B118="",$C118="",N($D118)=0),"",IF($B118="Venda",1,IF($B118="Devolução de venda",-1,0))*$D118*IFERROR(INDEX(Produtos!$L$6:$L$505,MATCH($C118,Produtos!$B$6:$B$505,0)),0))</f>
        <v/>
      </c>
      <c r="K118" s="17">
        <f>IF(I118="","",IF($B118="Venda",I118-J118,IF($B118="Devolução de venda",-I118-J118,0)))</f>
        <v/>
      </c>
      <c r="L118" s="20">
        <f>IF($A118="","",IF($G118&lt;&gt;"",$G118,$A118))</f>
        <v/>
      </c>
      <c r="M118" s="17">
        <f>IF(I118="","",IF($B118="Venda",I118,IF(OR($B118="Compra",$B118="Devolução de venda"),-I118,0)))</f>
        <v/>
      </c>
    </row>
    <row r="119">
      <c r="A119" s="22" t="n">
        <v>46276</v>
      </c>
      <c r="B119" s="14" t="inlineStr">
        <is>
          <t>Venda</t>
        </is>
      </c>
      <c r="C119" s="14" t="inlineStr">
        <is>
          <t>Caneca de porcelana</t>
        </is>
      </c>
      <c r="D119" s="14" t="n">
        <v>2</v>
      </c>
      <c r="E119" s="15" t="n"/>
      <c r="F119" s="14" t="inlineStr">
        <is>
          <t>Cartão de crédito</t>
        </is>
      </c>
      <c r="G119" s="22" t="n">
        <v>46306</v>
      </c>
      <c r="H119" s="14" t="n"/>
      <c r="I119" s="17">
        <f>IF(OR($B119="",$C119="",N($D119)=0),"",IF(OR($B119="Ajuste para mais",$B119="Ajuste para menos"),0,$D119*IF(N($E119)&lt;&gt;0,$E119,IF(OR($B119="Venda",$B119="Devolução de venda"),IFERROR(INDEX(Produtos!$D$6:$D$505,MATCH($C119,Produtos!$B$6:$B$505,0)),0),0))))</f>
        <v/>
      </c>
      <c r="J119" s="17">
        <f>IF(OR($B119="",$C119="",N($D119)=0),"",IF($B119="Venda",1,IF($B119="Devolução de venda",-1,0))*$D119*IFERROR(INDEX(Produtos!$L$6:$L$505,MATCH($C119,Produtos!$B$6:$B$505,0)),0))</f>
        <v/>
      </c>
      <c r="K119" s="17">
        <f>IF(I119="","",IF($B119="Venda",I119-J119,IF($B119="Devolução de venda",-I119-J119,0)))</f>
        <v/>
      </c>
      <c r="L119" s="20">
        <f>IF($A119="","",IF($G119&lt;&gt;"",$G119,$A119))</f>
        <v/>
      </c>
      <c r="M119" s="17">
        <f>IF(I119="","",IF($B119="Venda",I119,IF(OR($B119="Compra",$B119="Devolução de venda"),-I119,0)))</f>
        <v/>
      </c>
    </row>
    <row r="120">
      <c r="A120" s="22" t="n">
        <v>46276</v>
      </c>
      <c r="B120" s="14" t="inlineStr">
        <is>
          <t>Venda</t>
        </is>
      </c>
      <c r="C120" s="14" t="inlineStr">
        <is>
          <t>Vaso de cerâmica médio</t>
        </is>
      </c>
      <c r="D120" s="14" t="n">
        <v>1</v>
      </c>
      <c r="E120" s="15" t="n"/>
      <c r="F120" s="14" t="inlineStr">
        <is>
          <t>Pix</t>
        </is>
      </c>
      <c r="G120" s="22" t="n"/>
      <c r="H120" s="14" t="n"/>
      <c r="I120" s="17">
        <f>IF(OR($B120="",$C120="",N($D120)=0),"",IF(OR($B120="Ajuste para mais",$B120="Ajuste para menos"),0,$D120*IF(N($E120)&lt;&gt;0,$E120,IF(OR($B120="Venda",$B120="Devolução de venda"),IFERROR(INDEX(Produtos!$D$6:$D$505,MATCH($C120,Produtos!$B$6:$B$505,0)),0),0))))</f>
        <v/>
      </c>
      <c r="J120" s="17">
        <f>IF(OR($B120="",$C120="",N($D120)=0),"",IF($B120="Venda",1,IF($B120="Devolução de venda",-1,0))*$D120*IFERROR(INDEX(Produtos!$L$6:$L$505,MATCH($C120,Produtos!$B$6:$B$505,0)),0))</f>
        <v/>
      </c>
      <c r="K120" s="17">
        <f>IF(I120="","",IF($B120="Venda",I120-J120,IF($B120="Devolução de venda",-I120-J120,0)))</f>
        <v/>
      </c>
      <c r="L120" s="20">
        <f>IF($A120="","",IF($G120&lt;&gt;"",$G120,$A120))</f>
        <v/>
      </c>
      <c r="M120" s="17">
        <f>IF(I120="","",IF($B120="Venda",I120,IF(OR($B120="Compra",$B120="Devolução de venda"),-I120,0)))</f>
        <v/>
      </c>
    </row>
    <row r="121">
      <c r="A121" s="22" t="n">
        <v>46276</v>
      </c>
      <c r="B121" s="14" t="inlineStr">
        <is>
          <t>Venda</t>
        </is>
      </c>
      <c r="C121" s="14" t="inlineStr">
        <is>
          <t>Organizador de bambu</t>
        </is>
      </c>
      <c r="D121" s="14" t="n">
        <v>1</v>
      </c>
      <c r="E121" s="15" t="n"/>
      <c r="F121" s="14" t="inlineStr">
        <is>
          <t>Cartão de crédito</t>
        </is>
      </c>
      <c r="G121" s="22" t="n">
        <v>46306</v>
      </c>
      <c r="H121" s="14" t="n"/>
      <c r="I121" s="17">
        <f>IF(OR($B121="",$C121="",N($D121)=0),"",IF(OR($B121="Ajuste para mais",$B121="Ajuste para menos"),0,$D121*IF(N($E121)&lt;&gt;0,$E121,IF(OR($B121="Venda",$B121="Devolução de venda"),IFERROR(INDEX(Produtos!$D$6:$D$505,MATCH($C121,Produtos!$B$6:$B$505,0)),0),0))))</f>
        <v/>
      </c>
      <c r="J121" s="17">
        <f>IF(OR($B121="",$C121="",N($D121)=0),"",IF($B121="Venda",1,IF($B121="Devolução de venda",-1,0))*$D121*IFERROR(INDEX(Produtos!$L$6:$L$505,MATCH($C121,Produtos!$B$6:$B$505,0)),0))</f>
        <v/>
      </c>
      <c r="K121" s="17">
        <f>IF(I121="","",IF($B121="Venda",I121-J121,IF($B121="Devolução de venda",-I121-J121,0)))</f>
        <v/>
      </c>
      <c r="L121" s="20">
        <f>IF($A121="","",IF($G121&lt;&gt;"",$G121,$A121))</f>
        <v/>
      </c>
      <c r="M121" s="17">
        <f>IF(I121="","",IF($B121="Venda",I121,IF(OR($B121="Compra",$B121="Devolução de venda"),-I121,0)))</f>
        <v/>
      </c>
    </row>
    <row r="122">
      <c r="A122" s="22" t="n">
        <v>46276</v>
      </c>
      <c r="B122" s="14" t="inlineStr">
        <is>
          <t>Venda</t>
        </is>
      </c>
      <c r="C122" s="14" t="inlineStr">
        <is>
          <t>Sabonete artesanal</t>
        </is>
      </c>
      <c r="D122" s="14" t="n">
        <v>1</v>
      </c>
      <c r="E122" s="15" t="n">
        <v>17.91</v>
      </c>
      <c r="F122" s="14" t="inlineStr">
        <is>
          <t>Cartão de crédito</t>
        </is>
      </c>
      <c r="G122" s="22" t="n">
        <v>46306</v>
      </c>
      <c r="H122" s="14" t="inlineStr">
        <is>
          <t>Desconto de 10%</t>
        </is>
      </c>
      <c r="I122" s="17">
        <f>IF(OR($B122="",$C122="",N($D122)=0),"",IF(OR($B122="Ajuste para mais",$B122="Ajuste para menos"),0,$D122*IF(N($E122)&lt;&gt;0,$E122,IF(OR($B122="Venda",$B122="Devolução de venda"),IFERROR(INDEX(Produtos!$D$6:$D$505,MATCH($C122,Produtos!$B$6:$B$505,0)),0),0))))</f>
        <v/>
      </c>
      <c r="J122" s="17">
        <f>IF(OR($B122="",$C122="",N($D122)=0),"",IF($B122="Venda",1,IF($B122="Devolução de venda",-1,0))*$D122*IFERROR(INDEX(Produtos!$L$6:$L$505,MATCH($C122,Produtos!$B$6:$B$505,0)),0))</f>
        <v/>
      </c>
      <c r="K122" s="17">
        <f>IF(I122="","",IF($B122="Venda",I122-J122,IF($B122="Devolução de venda",-I122-J122,0)))</f>
        <v/>
      </c>
      <c r="L122" s="20">
        <f>IF($A122="","",IF($G122&lt;&gt;"",$G122,$A122))</f>
        <v/>
      </c>
      <c r="M122" s="17">
        <f>IF(I122="","",IF($B122="Venda",I122,IF(OR($B122="Compra",$B122="Devolução de venda"),-I122,0)))</f>
        <v/>
      </c>
    </row>
    <row r="123">
      <c r="A123" s="22" t="n">
        <v>46276</v>
      </c>
      <c r="B123" s="14" t="inlineStr">
        <is>
          <t>Venda</t>
        </is>
      </c>
      <c r="C123" s="14" t="inlineStr">
        <is>
          <t>Sabonete artesanal</t>
        </is>
      </c>
      <c r="D123" s="14" t="n">
        <v>1</v>
      </c>
      <c r="E123" s="15" t="n"/>
      <c r="F123" s="14" t="inlineStr">
        <is>
          <t>Pix</t>
        </is>
      </c>
      <c r="G123" s="22" t="n"/>
      <c r="H123" s="14" t="n"/>
      <c r="I123" s="17">
        <f>IF(OR($B123="",$C123="",N($D123)=0),"",IF(OR($B123="Ajuste para mais",$B123="Ajuste para menos"),0,$D123*IF(N($E123)&lt;&gt;0,$E123,IF(OR($B123="Venda",$B123="Devolução de venda"),IFERROR(INDEX(Produtos!$D$6:$D$505,MATCH($C123,Produtos!$B$6:$B$505,0)),0),0))))</f>
        <v/>
      </c>
      <c r="J123" s="17">
        <f>IF(OR($B123="",$C123="",N($D123)=0),"",IF($B123="Venda",1,IF($B123="Devolução de venda",-1,0))*$D123*IFERROR(INDEX(Produtos!$L$6:$L$505,MATCH($C123,Produtos!$B$6:$B$505,0)),0))</f>
        <v/>
      </c>
      <c r="K123" s="17">
        <f>IF(I123="","",IF($B123="Venda",I123-J123,IF($B123="Devolução de venda",-I123-J123,0)))</f>
        <v/>
      </c>
      <c r="L123" s="20">
        <f>IF($A123="","",IF($G123&lt;&gt;"",$G123,$A123))</f>
        <v/>
      </c>
      <c r="M123" s="17">
        <f>IF(I123="","",IF($B123="Venda",I123,IF(OR($B123="Compra",$B123="Devolução de venda"),-I123,0)))</f>
        <v/>
      </c>
    </row>
    <row r="124">
      <c r="A124" s="22" t="n">
        <v>46277</v>
      </c>
      <c r="B124" s="14" t="inlineStr">
        <is>
          <t>Compra</t>
        </is>
      </c>
      <c r="C124" s="14" t="inlineStr">
        <is>
          <t>Porta-retrato 15x21</t>
        </is>
      </c>
      <c r="D124" s="14" t="n">
        <v>10</v>
      </c>
      <c r="E124" s="15" t="n">
        <v>14.42</v>
      </c>
      <c r="F124" s="14" t="inlineStr">
        <is>
          <t>Boleto</t>
        </is>
      </c>
      <c r="G124" s="22" t="n">
        <v>46305</v>
      </c>
      <c r="H124" s="14" t="inlineStr">
        <is>
          <t>Reposição</t>
        </is>
      </c>
      <c r="I124" s="17">
        <f>IF(OR($B124="",$C124="",N($D124)=0),"",IF(OR($B124="Ajuste para mais",$B124="Ajuste para menos"),0,$D124*IF(N($E124)&lt;&gt;0,$E124,IF(OR($B124="Venda",$B124="Devolução de venda"),IFERROR(INDEX(Produtos!$D$6:$D$505,MATCH($C124,Produtos!$B$6:$B$505,0)),0),0))))</f>
        <v/>
      </c>
      <c r="J124" s="17">
        <f>IF(OR($B124="",$C124="",N($D124)=0),"",IF($B124="Venda",1,IF($B124="Devolução de venda",-1,0))*$D124*IFERROR(INDEX(Produtos!$L$6:$L$505,MATCH($C124,Produtos!$B$6:$B$505,0)),0))</f>
        <v/>
      </c>
      <c r="K124" s="17">
        <f>IF(I124="","",IF($B124="Venda",I124-J124,IF($B124="Devolução de venda",-I124-J124,0)))</f>
        <v/>
      </c>
      <c r="L124" s="20">
        <f>IF($A124="","",IF($G124&lt;&gt;"",$G124,$A124))</f>
        <v/>
      </c>
      <c r="M124" s="17">
        <f>IF(I124="","",IF($B124="Venda",I124,IF(OR($B124="Compra",$B124="Devolução de venda"),-I124,0)))</f>
        <v/>
      </c>
    </row>
    <row r="125">
      <c r="A125" s="22" t="n">
        <v>46277</v>
      </c>
      <c r="B125" s="14" t="inlineStr">
        <is>
          <t>Venda</t>
        </is>
      </c>
      <c r="C125" s="14" t="inlineStr">
        <is>
          <t>Almofada de linho 45x45</t>
        </is>
      </c>
      <c r="D125" s="14" t="n">
        <v>1</v>
      </c>
      <c r="E125" s="15" t="n"/>
      <c r="F125" s="14" t="inlineStr">
        <is>
          <t>Cartão de crédito</t>
        </is>
      </c>
      <c r="G125" s="22" t="n">
        <v>46307</v>
      </c>
      <c r="H125" s="14" t="n"/>
      <c r="I125" s="17">
        <f>IF(OR($B125="",$C125="",N($D125)=0),"",IF(OR($B125="Ajuste para mais",$B125="Ajuste para menos"),0,$D125*IF(N($E125)&lt;&gt;0,$E125,IF(OR($B125="Venda",$B125="Devolução de venda"),IFERROR(INDEX(Produtos!$D$6:$D$505,MATCH($C125,Produtos!$B$6:$B$505,0)),0),0))))</f>
        <v/>
      </c>
      <c r="J125" s="17">
        <f>IF(OR($B125="",$C125="",N($D125)=0),"",IF($B125="Venda",1,IF($B125="Devolução de venda",-1,0))*$D125*IFERROR(INDEX(Produtos!$L$6:$L$505,MATCH($C125,Produtos!$B$6:$B$505,0)),0))</f>
        <v/>
      </c>
      <c r="K125" s="17">
        <f>IF(I125="","",IF($B125="Venda",I125-J125,IF($B125="Devolução de venda",-I125-J125,0)))</f>
        <v/>
      </c>
      <c r="L125" s="20">
        <f>IF($A125="","",IF($G125&lt;&gt;"",$G125,$A125))</f>
        <v/>
      </c>
      <c r="M125" s="17">
        <f>IF(I125="","",IF($B125="Venda",I125,IF(OR($B125="Compra",$B125="Devolução de venda"),-I125,0)))</f>
        <v/>
      </c>
    </row>
    <row r="126">
      <c r="A126" s="22" t="n">
        <v>46277</v>
      </c>
      <c r="B126" s="14" t="inlineStr">
        <is>
          <t>Venda</t>
        </is>
      </c>
      <c r="C126" s="14" t="inlineStr">
        <is>
          <t>Quadro decorativo 30x40</t>
        </is>
      </c>
      <c r="D126" s="14" t="n">
        <v>1</v>
      </c>
      <c r="E126" s="15" t="n"/>
      <c r="F126" s="14" t="inlineStr">
        <is>
          <t>Pix</t>
        </is>
      </c>
      <c r="G126" s="22" t="n"/>
      <c r="H126" s="14" t="n"/>
      <c r="I126" s="17">
        <f>IF(OR($B126="",$C126="",N($D126)=0),"",IF(OR($B126="Ajuste para mais",$B126="Ajuste para menos"),0,$D126*IF(N($E126)&lt;&gt;0,$E126,IF(OR($B126="Venda",$B126="Devolução de venda"),IFERROR(INDEX(Produtos!$D$6:$D$505,MATCH($C126,Produtos!$B$6:$B$505,0)),0),0))))</f>
        <v/>
      </c>
      <c r="J126" s="17">
        <f>IF(OR($B126="",$C126="",N($D126)=0),"",IF($B126="Venda",1,IF($B126="Devolução de venda",-1,0))*$D126*IFERROR(INDEX(Produtos!$L$6:$L$505,MATCH($C126,Produtos!$B$6:$B$505,0)),0))</f>
        <v/>
      </c>
      <c r="K126" s="17">
        <f>IF(I126="","",IF($B126="Venda",I126-J126,IF($B126="Devolução de venda",-I126-J126,0)))</f>
        <v/>
      </c>
      <c r="L126" s="20">
        <f>IF($A126="","",IF($G126&lt;&gt;"",$G126,$A126))</f>
        <v/>
      </c>
      <c r="M126" s="17">
        <f>IF(I126="","",IF($B126="Venda",I126,IF(OR($B126="Compra",$B126="Devolução de venda"),-I126,0)))</f>
        <v/>
      </c>
    </row>
    <row r="127">
      <c r="A127" s="22" t="n">
        <v>46277</v>
      </c>
      <c r="B127" s="14" t="inlineStr">
        <is>
          <t>Venda</t>
        </is>
      </c>
      <c r="C127" s="14" t="inlineStr">
        <is>
          <t>Caneca de porcelana</t>
        </is>
      </c>
      <c r="D127" s="14" t="n">
        <v>1</v>
      </c>
      <c r="E127" s="15" t="n"/>
      <c r="F127" s="14" t="inlineStr">
        <is>
          <t>Cartão de crédito</t>
        </is>
      </c>
      <c r="G127" s="22" t="n">
        <v>46307</v>
      </c>
      <c r="H127" s="14" t="n"/>
      <c r="I127" s="17">
        <f>IF(OR($B127="",$C127="",N($D127)=0),"",IF(OR($B127="Ajuste para mais",$B127="Ajuste para menos"),0,$D127*IF(N($E127)&lt;&gt;0,$E127,IF(OR($B127="Venda",$B127="Devolução de venda"),IFERROR(INDEX(Produtos!$D$6:$D$505,MATCH($C127,Produtos!$B$6:$B$505,0)),0),0))))</f>
        <v/>
      </c>
      <c r="J127" s="17">
        <f>IF(OR($B127="",$C127="",N($D127)=0),"",IF($B127="Venda",1,IF($B127="Devolução de venda",-1,0))*$D127*IFERROR(INDEX(Produtos!$L$6:$L$505,MATCH($C127,Produtos!$B$6:$B$505,0)),0))</f>
        <v/>
      </c>
      <c r="K127" s="17">
        <f>IF(I127="","",IF($B127="Venda",I127-J127,IF($B127="Devolução de venda",-I127-J127,0)))</f>
        <v/>
      </c>
      <c r="L127" s="20">
        <f>IF($A127="","",IF($G127&lt;&gt;"",$G127,$A127))</f>
        <v/>
      </c>
      <c r="M127" s="17">
        <f>IF(I127="","",IF($B127="Venda",I127,IF(OR($B127="Compra",$B127="Devolução de venda"),-I127,0)))</f>
        <v/>
      </c>
    </row>
    <row r="128">
      <c r="A128" s="22" t="n">
        <v>46277</v>
      </c>
      <c r="B128" s="14" t="inlineStr">
        <is>
          <t>Devolução de venda</t>
        </is>
      </c>
      <c r="C128" s="14" t="inlineStr">
        <is>
          <t>Almofada de linho 45x45</t>
        </is>
      </c>
      <c r="D128" s="14" t="n">
        <v>1</v>
      </c>
      <c r="E128" s="15" t="n"/>
      <c r="F128" s="14" t="inlineStr">
        <is>
          <t>Cartão de crédito</t>
        </is>
      </c>
      <c r="G128" s="22" t="n"/>
      <c r="H128" s="14" t="inlineStr">
        <is>
          <t>Cliente trocou de ideia</t>
        </is>
      </c>
      <c r="I128" s="17">
        <f>IF(OR($B128="",$C128="",N($D128)=0),"",IF(OR($B128="Ajuste para mais",$B128="Ajuste para menos"),0,$D128*IF(N($E128)&lt;&gt;0,$E128,IF(OR($B128="Venda",$B128="Devolução de venda"),IFERROR(INDEX(Produtos!$D$6:$D$505,MATCH($C128,Produtos!$B$6:$B$505,0)),0),0))))</f>
        <v/>
      </c>
      <c r="J128" s="17">
        <f>IF(OR($B128="",$C128="",N($D128)=0),"",IF($B128="Venda",1,IF($B128="Devolução de venda",-1,0))*$D128*IFERROR(INDEX(Produtos!$L$6:$L$505,MATCH($C128,Produtos!$B$6:$B$505,0)),0))</f>
        <v/>
      </c>
      <c r="K128" s="17">
        <f>IF(I128="","",IF($B128="Venda",I128-J128,IF($B128="Devolução de venda",-I128-J128,0)))</f>
        <v/>
      </c>
      <c r="L128" s="20">
        <f>IF($A128="","",IF($G128&lt;&gt;"",$G128,$A128))</f>
        <v/>
      </c>
      <c r="M128" s="17">
        <f>IF(I128="","",IF($B128="Venda",I128,IF(OR($B128="Compra",$B128="Devolução de venda"),-I128,0)))</f>
        <v/>
      </c>
    </row>
    <row r="129">
      <c r="A129" s="22" t="n">
        <v>46279</v>
      </c>
      <c r="B129" s="14" t="inlineStr">
        <is>
          <t>Compra</t>
        </is>
      </c>
      <c r="C129" s="14" t="inlineStr">
        <is>
          <t>Difusor de varetas 250ml</t>
        </is>
      </c>
      <c r="D129" s="14" t="n">
        <v>8</v>
      </c>
      <c r="E129" s="15" t="n">
        <v>29.7</v>
      </c>
      <c r="F129" s="14" t="inlineStr">
        <is>
          <t>Boleto</t>
        </is>
      </c>
      <c r="G129" s="22" t="n">
        <v>46307</v>
      </c>
      <c r="H129" s="14" t="inlineStr">
        <is>
          <t>Reposição</t>
        </is>
      </c>
      <c r="I129" s="17">
        <f>IF(OR($B129="",$C129="",N($D129)=0),"",IF(OR($B129="Ajuste para mais",$B129="Ajuste para menos"),0,$D129*IF(N($E129)&lt;&gt;0,$E129,IF(OR($B129="Venda",$B129="Devolução de venda"),IFERROR(INDEX(Produtos!$D$6:$D$505,MATCH($C129,Produtos!$B$6:$B$505,0)),0),0))))</f>
        <v/>
      </c>
      <c r="J129" s="17">
        <f>IF(OR($B129="",$C129="",N($D129)=0),"",IF($B129="Venda",1,IF($B129="Devolução de venda",-1,0))*$D129*IFERROR(INDEX(Produtos!$L$6:$L$505,MATCH($C129,Produtos!$B$6:$B$505,0)),0))</f>
        <v/>
      </c>
      <c r="K129" s="17">
        <f>IF(I129="","",IF($B129="Venda",I129-J129,IF($B129="Devolução de venda",-I129-J129,0)))</f>
        <v/>
      </c>
      <c r="L129" s="20">
        <f>IF($A129="","",IF($G129&lt;&gt;"",$G129,$A129))</f>
        <v/>
      </c>
      <c r="M129" s="17">
        <f>IF(I129="","",IF($B129="Venda",I129,IF(OR($B129="Compra",$B129="Devolução de venda"),-I129,0)))</f>
        <v/>
      </c>
    </row>
    <row r="130">
      <c r="A130" s="22" t="n">
        <v>46279</v>
      </c>
      <c r="B130" s="14" t="inlineStr">
        <is>
          <t>Venda</t>
        </is>
      </c>
      <c r="C130" s="14" t="inlineStr">
        <is>
          <t>Caixa de presente com laço</t>
        </is>
      </c>
      <c r="D130" s="14" t="n">
        <v>2</v>
      </c>
      <c r="E130" s="15" t="n"/>
      <c r="F130" s="14" t="inlineStr">
        <is>
          <t>Pix</t>
        </is>
      </c>
      <c r="G130" s="22" t="n"/>
      <c r="H130" s="14" t="n"/>
      <c r="I130" s="17">
        <f>IF(OR($B130="",$C130="",N($D130)=0),"",IF(OR($B130="Ajuste para mais",$B130="Ajuste para menos"),0,$D130*IF(N($E130)&lt;&gt;0,$E130,IF(OR($B130="Venda",$B130="Devolução de venda"),IFERROR(INDEX(Produtos!$D$6:$D$505,MATCH($C130,Produtos!$B$6:$B$505,0)),0),0))))</f>
        <v/>
      </c>
      <c r="J130" s="17">
        <f>IF(OR($B130="",$C130="",N($D130)=0),"",IF($B130="Venda",1,IF($B130="Devolução de venda",-1,0))*$D130*IFERROR(INDEX(Produtos!$L$6:$L$505,MATCH($C130,Produtos!$B$6:$B$505,0)),0))</f>
        <v/>
      </c>
      <c r="K130" s="17">
        <f>IF(I130="","",IF($B130="Venda",I130-J130,IF($B130="Devolução de venda",-I130-J130,0)))</f>
        <v/>
      </c>
      <c r="L130" s="20">
        <f>IF($A130="","",IF($G130&lt;&gt;"",$G130,$A130))</f>
        <v/>
      </c>
      <c r="M130" s="17">
        <f>IF(I130="","",IF($B130="Venda",I130,IF(OR($B130="Compra",$B130="Devolução de venda"),-I130,0)))</f>
        <v/>
      </c>
    </row>
    <row r="131">
      <c r="A131" s="22" t="n">
        <v>46279</v>
      </c>
      <c r="B131" s="14" t="inlineStr">
        <is>
          <t>Venda</t>
        </is>
      </c>
      <c r="C131" s="14" t="inlineStr">
        <is>
          <t>Bandeja espelhada</t>
        </is>
      </c>
      <c r="D131" s="14" t="n">
        <v>1</v>
      </c>
      <c r="E131" s="15" t="n"/>
      <c r="F131" s="14" t="inlineStr">
        <is>
          <t>Pix</t>
        </is>
      </c>
      <c r="G131" s="22" t="n"/>
      <c r="H131" s="14" t="n"/>
      <c r="I131" s="17">
        <f>IF(OR($B131="",$C131="",N($D131)=0),"",IF(OR($B131="Ajuste para mais",$B131="Ajuste para menos"),0,$D131*IF(N($E131)&lt;&gt;0,$E131,IF(OR($B131="Venda",$B131="Devolução de venda"),IFERROR(INDEX(Produtos!$D$6:$D$505,MATCH($C131,Produtos!$B$6:$B$505,0)),0),0))))</f>
        <v/>
      </c>
      <c r="J131" s="17">
        <f>IF(OR($B131="",$C131="",N($D131)=0),"",IF($B131="Venda",1,IF($B131="Devolução de venda",-1,0))*$D131*IFERROR(INDEX(Produtos!$L$6:$L$505,MATCH($C131,Produtos!$B$6:$B$505,0)),0))</f>
        <v/>
      </c>
      <c r="K131" s="17">
        <f>IF(I131="","",IF($B131="Venda",I131-J131,IF($B131="Devolução de venda",-I131-J131,0)))</f>
        <v/>
      </c>
      <c r="L131" s="20">
        <f>IF($A131="","",IF($G131&lt;&gt;"",$G131,$A131))</f>
        <v/>
      </c>
      <c r="M131" s="17">
        <f>IF(I131="","",IF($B131="Venda",I131,IF(OR($B131="Compra",$B131="Devolução de venda"),-I131,0)))</f>
        <v/>
      </c>
    </row>
    <row r="132">
      <c r="A132" s="22" t="n">
        <v>46279</v>
      </c>
      <c r="B132" s="14" t="inlineStr">
        <is>
          <t>Venda</t>
        </is>
      </c>
      <c r="C132" s="14" t="inlineStr">
        <is>
          <t>Sabonete artesanal</t>
        </is>
      </c>
      <c r="D132" s="14" t="n">
        <v>1</v>
      </c>
      <c r="E132" s="15" t="n"/>
      <c r="F132" s="14" t="inlineStr">
        <is>
          <t>Pix</t>
        </is>
      </c>
      <c r="G132" s="22" t="n"/>
      <c r="H132" s="14" t="n"/>
      <c r="I132" s="17">
        <f>IF(OR($B132="",$C132="",N($D132)=0),"",IF(OR($B132="Ajuste para mais",$B132="Ajuste para menos"),0,$D132*IF(N($E132)&lt;&gt;0,$E132,IF(OR($B132="Venda",$B132="Devolução de venda"),IFERROR(INDEX(Produtos!$D$6:$D$505,MATCH($C132,Produtos!$B$6:$B$505,0)),0),0))))</f>
        <v/>
      </c>
      <c r="J132" s="17">
        <f>IF(OR($B132="",$C132="",N($D132)=0),"",IF($B132="Venda",1,IF($B132="Devolução de venda",-1,0))*$D132*IFERROR(INDEX(Produtos!$L$6:$L$505,MATCH($C132,Produtos!$B$6:$B$505,0)),0))</f>
        <v/>
      </c>
      <c r="K132" s="17">
        <f>IF(I132="","",IF($B132="Venda",I132-J132,IF($B132="Devolução de venda",-I132-J132,0)))</f>
        <v/>
      </c>
      <c r="L132" s="20">
        <f>IF($A132="","",IF($G132&lt;&gt;"",$G132,$A132))</f>
        <v/>
      </c>
      <c r="M132" s="17">
        <f>IF(I132="","",IF($B132="Venda",I132,IF(OR($B132="Compra",$B132="Devolução de venda"),-I132,0)))</f>
        <v/>
      </c>
    </row>
    <row r="133">
      <c r="A133" s="22" t="n">
        <v>46280</v>
      </c>
      <c r="B133" s="14" t="inlineStr">
        <is>
          <t>Compra</t>
        </is>
      </c>
      <c r="C133" s="14" t="inlineStr">
        <is>
          <t>Caneca de porcelana</t>
        </is>
      </c>
      <c r="D133" s="14" t="n">
        <v>18</v>
      </c>
      <c r="E133" s="15" t="n">
        <v>12.42</v>
      </c>
      <c r="F133" s="14" t="inlineStr">
        <is>
          <t>Pix</t>
        </is>
      </c>
      <c r="G133" s="22" t="n"/>
      <c r="H133" s="14" t="inlineStr">
        <is>
          <t>Reposição</t>
        </is>
      </c>
      <c r="I133" s="17">
        <f>IF(OR($B133="",$C133="",N($D133)=0),"",IF(OR($B133="Ajuste para mais",$B133="Ajuste para menos"),0,$D133*IF(N($E133)&lt;&gt;0,$E133,IF(OR($B133="Venda",$B133="Devolução de venda"),IFERROR(INDEX(Produtos!$D$6:$D$505,MATCH($C133,Produtos!$B$6:$B$505,0)),0),0))))</f>
        <v/>
      </c>
      <c r="J133" s="17">
        <f>IF(OR($B133="",$C133="",N($D133)=0),"",IF($B133="Venda",1,IF($B133="Devolução de venda",-1,0))*$D133*IFERROR(INDEX(Produtos!$L$6:$L$505,MATCH($C133,Produtos!$B$6:$B$505,0)),0))</f>
        <v/>
      </c>
      <c r="K133" s="17">
        <f>IF(I133="","",IF($B133="Venda",I133-J133,IF($B133="Devolução de venda",-I133-J133,0)))</f>
        <v/>
      </c>
      <c r="L133" s="20">
        <f>IF($A133="","",IF($G133&lt;&gt;"",$G133,$A133))</f>
        <v/>
      </c>
      <c r="M133" s="17">
        <f>IF(I133="","",IF($B133="Venda",I133,IF(OR($B133="Compra",$B133="Devolução de venda"),-I133,0)))</f>
        <v/>
      </c>
    </row>
    <row r="134">
      <c r="A134" s="22" t="n">
        <v>46280</v>
      </c>
      <c r="B134" s="14" t="inlineStr">
        <is>
          <t>Compra</t>
        </is>
      </c>
      <c r="C134" s="14" t="inlineStr">
        <is>
          <t>Organizador de bambu</t>
        </is>
      </c>
      <c r="D134" s="14" t="n">
        <v>5</v>
      </c>
      <c r="E134" s="15" t="n">
        <v>30.24</v>
      </c>
      <c r="F134" s="14" t="inlineStr">
        <is>
          <t>Boleto</t>
        </is>
      </c>
      <c r="G134" s="22" t="n">
        <v>46308</v>
      </c>
      <c r="H134" s="14" t="inlineStr">
        <is>
          <t>Reposição</t>
        </is>
      </c>
      <c r="I134" s="17">
        <f>IF(OR($B134="",$C134="",N($D134)=0),"",IF(OR($B134="Ajuste para mais",$B134="Ajuste para menos"),0,$D134*IF(N($E134)&lt;&gt;0,$E134,IF(OR($B134="Venda",$B134="Devolução de venda"),IFERROR(INDEX(Produtos!$D$6:$D$505,MATCH($C134,Produtos!$B$6:$B$505,0)),0),0))))</f>
        <v/>
      </c>
      <c r="J134" s="17">
        <f>IF(OR($B134="",$C134="",N($D134)=0),"",IF($B134="Venda",1,IF($B134="Devolução de venda",-1,0))*$D134*IFERROR(INDEX(Produtos!$L$6:$L$505,MATCH($C134,Produtos!$B$6:$B$505,0)),0))</f>
        <v/>
      </c>
      <c r="K134" s="17">
        <f>IF(I134="","",IF($B134="Venda",I134-J134,IF($B134="Devolução de venda",-I134-J134,0)))</f>
        <v/>
      </c>
      <c r="L134" s="20">
        <f>IF($A134="","",IF($G134&lt;&gt;"",$G134,$A134))</f>
        <v/>
      </c>
      <c r="M134" s="17">
        <f>IF(I134="","",IF($B134="Venda",I134,IF(OR($B134="Compra",$B134="Devolução de venda"),-I134,0)))</f>
        <v/>
      </c>
    </row>
    <row r="135">
      <c r="A135" s="22" t="n">
        <v>46280</v>
      </c>
      <c r="B135" s="14" t="inlineStr">
        <is>
          <t>Venda</t>
        </is>
      </c>
      <c r="C135" s="14" t="inlineStr">
        <is>
          <t>Cachepô de cimento</t>
        </is>
      </c>
      <c r="D135" s="14" t="n">
        <v>1</v>
      </c>
      <c r="E135" s="15" t="n"/>
      <c r="F135" s="14" t="inlineStr">
        <is>
          <t>Pix</t>
        </is>
      </c>
      <c r="G135" s="22" t="n"/>
      <c r="H135" s="14" t="n"/>
      <c r="I135" s="17">
        <f>IF(OR($B135="",$C135="",N($D135)=0),"",IF(OR($B135="Ajuste para mais",$B135="Ajuste para menos"),0,$D135*IF(N($E135)&lt;&gt;0,$E135,IF(OR($B135="Venda",$B135="Devolução de venda"),IFERROR(INDEX(Produtos!$D$6:$D$505,MATCH($C135,Produtos!$B$6:$B$505,0)),0),0))))</f>
        <v/>
      </c>
      <c r="J135" s="17">
        <f>IF(OR($B135="",$C135="",N($D135)=0),"",IF($B135="Venda",1,IF($B135="Devolução de venda",-1,0))*$D135*IFERROR(INDEX(Produtos!$L$6:$L$505,MATCH($C135,Produtos!$B$6:$B$505,0)),0))</f>
        <v/>
      </c>
      <c r="K135" s="17">
        <f>IF(I135="","",IF($B135="Venda",I135-J135,IF($B135="Devolução de venda",-I135-J135,0)))</f>
        <v/>
      </c>
      <c r="L135" s="20">
        <f>IF($A135="","",IF($G135&lt;&gt;"",$G135,$A135))</f>
        <v/>
      </c>
      <c r="M135" s="17">
        <f>IF(I135="","",IF($B135="Venda",I135,IF(OR($B135="Compra",$B135="Devolução de venda"),-I135,0)))</f>
        <v/>
      </c>
    </row>
    <row r="136">
      <c r="A136" s="22" t="n">
        <v>46280</v>
      </c>
      <c r="B136" s="14" t="inlineStr">
        <is>
          <t>Venda</t>
        </is>
      </c>
      <c r="C136" s="14" t="inlineStr">
        <is>
          <t>Difusor de varetas 250ml</t>
        </is>
      </c>
      <c r="D136" s="14" t="n">
        <v>1</v>
      </c>
      <c r="E136" s="15" t="n"/>
      <c r="F136" s="14" t="inlineStr">
        <is>
          <t>Pix</t>
        </is>
      </c>
      <c r="G136" s="22" t="n"/>
      <c r="H136" s="14" t="n"/>
      <c r="I136" s="17">
        <f>IF(OR($B136="",$C136="",N($D136)=0),"",IF(OR($B136="Ajuste para mais",$B136="Ajuste para menos"),0,$D136*IF(N($E136)&lt;&gt;0,$E136,IF(OR($B136="Venda",$B136="Devolução de venda"),IFERROR(INDEX(Produtos!$D$6:$D$505,MATCH($C136,Produtos!$B$6:$B$505,0)),0),0))))</f>
        <v/>
      </c>
      <c r="J136" s="17">
        <f>IF(OR($B136="",$C136="",N($D136)=0),"",IF($B136="Venda",1,IF($B136="Devolução de venda",-1,0))*$D136*IFERROR(INDEX(Produtos!$L$6:$L$505,MATCH($C136,Produtos!$B$6:$B$505,0)),0))</f>
        <v/>
      </c>
      <c r="K136" s="17">
        <f>IF(I136="","",IF($B136="Venda",I136-J136,IF($B136="Devolução de venda",-I136-J136,0)))</f>
        <v/>
      </c>
      <c r="L136" s="20">
        <f>IF($A136="","",IF($G136&lt;&gt;"",$G136,$A136))</f>
        <v/>
      </c>
      <c r="M136" s="17">
        <f>IF(I136="","",IF($B136="Venda",I136,IF(OR($B136="Compra",$B136="Devolução de venda"),-I136,0)))</f>
        <v/>
      </c>
    </row>
    <row r="137">
      <c r="A137" s="22" t="n">
        <v>46280</v>
      </c>
      <c r="B137" s="14" t="inlineStr">
        <is>
          <t>Venda</t>
        </is>
      </c>
      <c r="C137" s="14" t="inlineStr">
        <is>
          <t>Bandeja espelhada</t>
        </is>
      </c>
      <c r="D137" s="14" t="n">
        <v>1</v>
      </c>
      <c r="E137" s="15" t="n"/>
      <c r="F137" s="14" t="inlineStr">
        <is>
          <t>Cartão de crédito</t>
        </is>
      </c>
      <c r="G137" s="22" t="n">
        <v>46310</v>
      </c>
      <c r="H137" s="14" t="n"/>
      <c r="I137" s="17">
        <f>IF(OR($B137="",$C137="",N($D137)=0),"",IF(OR($B137="Ajuste para mais",$B137="Ajuste para menos"),0,$D137*IF(N($E137)&lt;&gt;0,$E137,IF(OR($B137="Venda",$B137="Devolução de venda"),IFERROR(INDEX(Produtos!$D$6:$D$505,MATCH($C137,Produtos!$B$6:$B$505,0)),0),0))))</f>
        <v/>
      </c>
      <c r="J137" s="17">
        <f>IF(OR($B137="",$C137="",N($D137)=0),"",IF($B137="Venda",1,IF($B137="Devolução de venda",-1,0))*$D137*IFERROR(INDEX(Produtos!$L$6:$L$505,MATCH($C137,Produtos!$B$6:$B$505,0)),0))</f>
        <v/>
      </c>
      <c r="K137" s="17">
        <f>IF(I137="","",IF($B137="Venda",I137-J137,IF($B137="Devolução de venda",-I137-J137,0)))</f>
        <v/>
      </c>
      <c r="L137" s="20">
        <f>IF($A137="","",IF($G137&lt;&gt;"",$G137,$A137))</f>
        <v/>
      </c>
      <c r="M137" s="17">
        <f>IF(I137="","",IF($B137="Venda",I137,IF(OR($B137="Compra",$B137="Devolução de venda"),-I137,0)))</f>
        <v/>
      </c>
    </row>
    <row r="138">
      <c r="A138" s="22" t="n">
        <v>46280</v>
      </c>
      <c r="B138" s="14" t="inlineStr">
        <is>
          <t>Venda</t>
        </is>
      </c>
      <c r="C138" s="14" t="inlineStr">
        <is>
          <t>Difusor de varetas 250ml</t>
        </is>
      </c>
      <c r="D138" s="14" t="n">
        <v>1</v>
      </c>
      <c r="E138" s="15" t="n"/>
      <c r="F138" s="14" t="inlineStr">
        <is>
          <t>Cartão de crédito</t>
        </is>
      </c>
      <c r="G138" s="22" t="n">
        <v>46310</v>
      </c>
      <c r="H138" s="14" t="n"/>
      <c r="I138" s="17">
        <f>IF(OR($B138="",$C138="",N($D138)=0),"",IF(OR($B138="Ajuste para mais",$B138="Ajuste para menos"),0,$D138*IF(N($E138)&lt;&gt;0,$E138,IF(OR($B138="Venda",$B138="Devolução de venda"),IFERROR(INDEX(Produtos!$D$6:$D$505,MATCH($C138,Produtos!$B$6:$B$505,0)),0),0))))</f>
        <v/>
      </c>
      <c r="J138" s="17">
        <f>IF(OR($B138="",$C138="",N($D138)=0),"",IF($B138="Venda",1,IF($B138="Devolução de venda",-1,0))*$D138*IFERROR(INDEX(Produtos!$L$6:$L$505,MATCH($C138,Produtos!$B$6:$B$505,0)),0))</f>
        <v/>
      </c>
      <c r="K138" s="17">
        <f>IF(I138="","",IF($B138="Venda",I138-J138,IF($B138="Devolução de venda",-I138-J138,0)))</f>
        <v/>
      </c>
      <c r="L138" s="20">
        <f>IF($A138="","",IF($G138&lt;&gt;"",$G138,$A138))</f>
        <v/>
      </c>
      <c r="M138" s="17">
        <f>IF(I138="","",IF($B138="Venda",I138,IF(OR($B138="Compra",$B138="Devolução de venda"),-I138,0)))</f>
        <v/>
      </c>
    </row>
    <row r="139">
      <c r="A139" s="22" t="n">
        <v>46280</v>
      </c>
      <c r="B139" s="14" t="inlineStr">
        <is>
          <t>Venda</t>
        </is>
      </c>
      <c r="C139" s="14" t="inlineStr">
        <is>
          <t>Cachepô de cimento</t>
        </is>
      </c>
      <c r="D139" s="14" t="n">
        <v>1</v>
      </c>
      <c r="E139" s="15" t="n"/>
      <c r="F139" s="14" t="inlineStr">
        <is>
          <t>Cartão de crédito</t>
        </is>
      </c>
      <c r="G139" s="22" t="n">
        <v>46310</v>
      </c>
      <c r="H139" s="14" t="n"/>
      <c r="I139" s="17">
        <f>IF(OR($B139="",$C139="",N($D139)=0),"",IF(OR($B139="Ajuste para mais",$B139="Ajuste para menos"),0,$D139*IF(N($E139)&lt;&gt;0,$E139,IF(OR($B139="Venda",$B139="Devolução de venda"),IFERROR(INDEX(Produtos!$D$6:$D$505,MATCH($C139,Produtos!$B$6:$B$505,0)),0),0))))</f>
        <v/>
      </c>
      <c r="J139" s="17">
        <f>IF(OR($B139="",$C139="",N($D139)=0),"",IF($B139="Venda",1,IF($B139="Devolução de venda",-1,0))*$D139*IFERROR(INDEX(Produtos!$L$6:$L$505,MATCH($C139,Produtos!$B$6:$B$505,0)),0))</f>
        <v/>
      </c>
      <c r="K139" s="17">
        <f>IF(I139="","",IF($B139="Venda",I139-J139,IF($B139="Devolução de venda",-I139-J139,0)))</f>
        <v/>
      </c>
      <c r="L139" s="20">
        <f>IF($A139="","",IF($G139&lt;&gt;"",$G139,$A139))</f>
        <v/>
      </c>
      <c r="M139" s="17">
        <f>IF(I139="","",IF($B139="Venda",I139,IF(OR($B139="Compra",$B139="Devolução de venda"),-I139,0)))</f>
        <v/>
      </c>
    </row>
    <row r="140">
      <c r="A140" s="22" t="n">
        <v>46281</v>
      </c>
      <c r="B140" s="14" t="inlineStr">
        <is>
          <t>Compra</t>
        </is>
      </c>
      <c r="C140" s="14" t="inlineStr">
        <is>
          <t>Quadro decorativo 30x40</t>
        </is>
      </c>
      <c r="D140" s="14" t="n">
        <v>5</v>
      </c>
      <c r="E140" s="15" t="n">
        <v>43.05</v>
      </c>
      <c r="F140" s="14" t="inlineStr">
        <is>
          <t>Pix</t>
        </is>
      </c>
      <c r="G140" s="22" t="n"/>
      <c r="H140" s="14" t="inlineStr">
        <is>
          <t>Reposição</t>
        </is>
      </c>
      <c r="I140" s="17">
        <f>IF(OR($B140="",$C140="",N($D140)=0),"",IF(OR($B140="Ajuste para mais",$B140="Ajuste para menos"),0,$D140*IF(N($E140)&lt;&gt;0,$E140,IF(OR($B140="Venda",$B140="Devolução de venda"),IFERROR(INDEX(Produtos!$D$6:$D$505,MATCH($C140,Produtos!$B$6:$B$505,0)),0),0))))</f>
        <v/>
      </c>
      <c r="J140" s="17">
        <f>IF(OR($B140="",$C140="",N($D140)=0),"",IF($B140="Venda",1,IF($B140="Devolução de venda",-1,0))*$D140*IFERROR(INDEX(Produtos!$L$6:$L$505,MATCH($C140,Produtos!$B$6:$B$505,0)),0))</f>
        <v/>
      </c>
      <c r="K140" s="17">
        <f>IF(I140="","",IF($B140="Venda",I140-J140,IF($B140="Devolução de venda",-I140-J140,0)))</f>
        <v/>
      </c>
      <c r="L140" s="20">
        <f>IF($A140="","",IF($G140&lt;&gt;"",$G140,$A140))</f>
        <v/>
      </c>
      <c r="M140" s="17">
        <f>IF(I140="","",IF($B140="Venda",I140,IF(OR($B140="Compra",$B140="Devolução de venda"),-I140,0)))</f>
        <v/>
      </c>
    </row>
    <row r="141">
      <c r="A141" s="22" t="n">
        <v>46281</v>
      </c>
      <c r="B141" s="14" t="inlineStr">
        <is>
          <t>Venda</t>
        </is>
      </c>
      <c r="C141" s="14" t="inlineStr">
        <is>
          <t>Sabonete artesanal</t>
        </is>
      </c>
      <c r="D141" s="14" t="n">
        <v>1</v>
      </c>
      <c r="E141" s="15" t="n"/>
      <c r="F141" s="14" t="inlineStr">
        <is>
          <t>Pix</t>
        </is>
      </c>
      <c r="G141" s="22" t="n"/>
      <c r="H141" s="14" t="n"/>
      <c r="I141" s="17">
        <f>IF(OR($B141="",$C141="",N($D141)=0),"",IF(OR($B141="Ajuste para mais",$B141="Ajuste para menos"),0,$D141*IF(N($E141)&lt;&gt;0,$E141,IF(OR($B141="Venda",$B141="Devolução de venda"),IFERROR(INDEX(Produtos!$D$6:$D$505,MATCH($C141,Produtos!$B$6:$B$505,0)),0),0))))</f>
        <v/>
      </c>
      <c r="J141" s="17">
        <f>IF(OR($B141="",$C141="",N($D141)=0),"",IF($B141="Venda",1,IF($B141="Devolução de venda",-1,0))*$D141*IFERROR(INDEX(Produtos!$L$6:$L$505,MATCH($C141,Produtos!$B$6:$B$505,0)),0))</f>
        <v/>
      </c>
      <c r="K141" s="17">
        <f>IF(I141="","",IF($B141="Venda",I141-J141,IF($B141="Devolução de venda",-I141-J141,0)))</f>
        <v/>
      </c>
      <c r="L141" s="20">
        <f>IF($A141="","",IF($G141&lt;&gt;"",$G141,$A141))</f>
        <v/>
      </c>
      <c r="M141" s="17">
        <f>IF(I141="","",IF($B141="Venda",I141,IF(OR($B141="Compra",$B141="Devolução de venda"),-I141,0)))</f>
        <v/>
      </c>
    </row>
    <row r="142">
      <c r="A142" s="22" t="n">
        <v>46281</v>
      </c>
      <c r="B142" s="14" t="inlineStr">
        <is>
          <t>Venda</t>
        </is>
      </c>
      <c r="C142" s="14" t="inlineStr">
        <is>
          <t>Caneca de porcelana</t>
        </is>
      </c>
      <c r="D142" s="14" t="n">
        <v>2</v>
      </c>
      <c r="E142" s="15" t="n"/>
      <c r="F142" s="14" t="inlineStr">
        <is>
          <t>Pix</t>
        </is>
      </c>
      <c r="G142" s="22" t="n"/>
      <c r="H142" s="14" t="n"/>
      <c r="I142" s="17">
        <f>IF(OR($B142="",$C142="",N($D142)=0),"",IF(OR($B142="Ajuste para mais",$B142="Ajuste para menos"),0,$D142*IF(N($E142)&lt;&gt;0,$E142,IF(OR($B142="Venda",$B142="Devolução de venda"),IFERROR(INDEX(Produtos!$D$6:$D$505,MATCH($C142,Produtos!$B$6:$B$505,0)),0),0))))</f>
        <v/>
      </c>
      <c r="J142" s="17">
        <f>IF(OR($B142="",$C142="",N($D142)=0),"",IF($B142="Venda",1,IF($B142="Devolução de venda",-1,0))*$D142*IFERROR(INDEX(Produtos!$L$6:$L$505,MATCH($C142,Produtos!$B$6:$B$505,0)),0))</f>
        <v/>
      </c>
      <c r="K142" s="17">
        <f>IF(I142="","",IF($B142="Venda",I142-J142,IF($B142="Devolução de venda",-I142-J142,0)))</f>
        <v/>
      </c>
      <c r="L142" s="20">
        <f>IF($A142="","",IF($G142&lt;&gt;"",$G142,$A142))</f>
        <v/>
      </c>
      <c r="M142" s="17">
        <f>IF(I142="","",IF($B142="Venda",I142,IF(OR($B142="Compra",$B142="Devolução de venda"),-I142,0)))</f>
        <v/>
      </c>
    </row>
    <row r="143">
      <c r="A143" s="22" t="n">
        <v>46281</v>
      </c>
      <c r="B143" s="14" t="inlineStr">
        <is>
          <t>Venda</t>
        </is>
      </c>
      <c r="C143" s="14" t="inlineStr">
        <is>
          <t>Vela aromática 200g</t>
        </is>
      </c>
      <c r="D143" s="14" t="n">
        <v>1</v>
      </c>
      <c r="E143" s="15" t="n"/>
      <c r="F143" s="14" t="inlineStr">
        <is>
          <t>Cartão de crédito</t>
        </is>
      </c>
      <c r="G143" s="22" t="n">
        <v>46311</v>
      </c>
      <c r="H143" s="14" t="n"/>
      <c r="I143" s="17">
        <f>IF(OR($B143="",$C143="",N($D143)=0),"",IF(OR($B143="Ajuste para mais",$B143="Ajuste para menos"),0,$D143*IF(N($E143)&lt;&gt;0,$E143,IF(OR($B143="Venda",$B143="Devolução de venda"),IFERROR(INDEX(Produtos!$D$6:$D$505,MATCH($C143,Produtos!$B$6:$B$505,0)),0),0))))</f>
        <v/>
      </c>
      <c r="J143" s="17">
        <f>IF(OR($B143="",$C143="",N($D143)=0),"",IF($B143="Venda",1,IF($B143="Devolução de venda",-1,0))*$D143*IFERROR(INDEX(Produtos!$L$6:$L$505,MATCH($C143,Produtos!$B$6:$B$505,0)),0))</f>
        <v/>
      </c>
      <c r="K143" s="17">
        <f>IF(I143="","",IF($B143="Venda",I143-J143,IF($B143="Devolução de venda",-I143-J143,0)))</f>
        <v/>
      </c>
      <c r="L143" s="20">
        <f>IF($A143="","",IF($G143&lt;&gt;"",$G143,$A143))</f>
        <v/>
      </c>
      <c r="M143" s="17">
        <f>IF(I143="","",IF($B143="Venda",I143,IF(OR($B143="Compra",$B143="Devolução de venda"),-I143,0)))</f>
        <v/>
      </c>
    </row>
    <row r="144">
      <c r="A144" s="22" t="n">
        <v>46281</v>
      </c>
      <c r="B144" s="14" t="inlineStr">
        <is>
          <t>Venda</t>
        </is>
      </c>
      <c r="C144" s="14" t="inlineStr">
        <is>
          <t>Caixa de presente com laço</t>
        </is>
      </c>
      <c r="D144" s="14" t="n">
        <v>1</v>
      </c>
      <c r="E144" s="15" t="n"/>
      <c r="F144" s="14" t="inlineStr">
        <is>
          <t>Cartão de débito</t>
        </is>
      </c>
      <c r="G144" s="22" t="n"/>
      <c r="H144" s="14" t="n"/>
      <c r="I144" s="17">
        <f>IF(OR($B144="",$C144="",N($D144)=0),"",IF(OR($B144="Ajuste para mais",$B144="Ajuste para menos"),0,$D144*IF(N($E144)&lt;&gt;0,$E144,IF(OR($B144="Venda",$B144="Devolução de venda"),IFERROR(INDEX(Produtos!$D$6:$D$505,MATCH($C144,Produtos!$B$6:$B$505,0)),0),0))))</f>
        <v/>
      </c>
      <c r="J144" s="17">
        <f>IF(OR($B144="",$C144="",N($D144)=0),"",IF($B144="Venda",1,IF($B144="Devolução de venda",-1,0))*$D144*IFERROR(INDEX(Produtos!$L$6:$L$505,MATCH($C144,Produtos!$B$6:$B$505,0)),0))</f>
        <v/>
      </c>
      <c r="K144" s="17">
        <f>IF(I144="","",IF($B144="Venda",I144-J144,IF($B144="Devolução de venda",-I144-J144,0)))</f>
        <v/>
      </c>
      <c r="L144" s="20">
        <f>IF($A144="","",IF($G144&lt;&gt;"",$G144,$A144))</f>
        <v/>
      </c>
      <c r="M144" s="17">
        <f>IF(I144="","",IF($B144="Venda",I144,IF(OR($B144="Compra",$B144="Devolução de venda"),-I144,0)))</f>
        <v/>
      </c>
    </row>
    <row r="145">
      <c r="A145" s="22" t="n">
        <v>46282</v>
      </c>
      <c r="B145" s="14" t="inlineStr">
        <is>
          <t>Compra</t>
        </is>
      </c>
      <c r="C145" s="14" t="inlineStr">
        <is>
          <t>Bandeja espelhada</t>
        </is>
      </c>
      <c r="D145" s="14" t="n">
        <v>3</v>
      </c>
      <c r="E145" s="15" t="n">
        <v>53.56</v>
      </c>
      <c r="F145" s="14" t="inlineStr">
        <is>
          <t>Pix</t>
        </is>
      </c>
      <c r="G145" s="22" t="n"/>
      <c r="H145" s="14" t="inlineStr">
        <is>
          <t>Reposição</t>
        </is>
      </c>
      <c r="I145" s="17">
        <f>IF(OR($B145="",$C145="",N($D145)=0),"",IF(OR($B145="Ajuste para mais",$B145="Ajuste para menos"),0,$D145*IF(N($E145)&lt;&gt;0,$E145,IF(OR($B145="Venda",$B145="Devolução de venda"),IFERROR(INDEX(Produtos!$D$6:$D$505,MATCH($C145,Produtos!$B$6:$B$505,0)),0),0))))</f>
        <v/>
      </c>
      <c r="J145" s="17">
        <f>IF(OR($B145="",$C145="",N($D145)=0),"",IF($B145="Venda",1,IF($B145="Devolução de venda",-1,0))*$D145*IFERROR(INDEX(Produtos!$L$6:$L$505,MATCH($C145,Produtos!$B$6:$B$505,0)),0))</f>
        <v/>
      </c>
      <c r="K145" s="17">
        <f>IF(I145="","",IF($B145="Venda",I145-J145,IF($B145="Devolução de venda",-I145-J145,0)))</f>
        <v/>
      </c>
      <c r="L145" s="20">
        <f>IF($A145="","",IF($G145&lt;&gt;"",$G145,$A145))</f>
        <v/>
      </c>
      <c r="M145" s="17">
        <f>IF(I145="","",IF($B145="Venda",I145,IF(OR($B145="Compra",$B145="Devolução de venda"),-I145,0)))</f>
        <v/>
      </c>
    </row>
    <row r="146">
      <c r="A146" s="22" t="n">
        <v>46282</v>
      </c>
      <c r="B146" s="14" t="inlineStr">
        <is>
          <t>Venda</t>
        </is>
      </c>
      <c r="C146" s="14" t="inlineStr">
        <is>
          <t>Vela aromática 200g</t>
        </is>
      </c>
      <c r="D146" s="14" t="n">
        <v>1</v>
      </c>
      <c r="E146" s="15" t="n"/>
      <c r="F146" s="14" t="inlineStr">
        <is>
          <t>Cartão de débito</t>
        </is>
      </c>
      <c r="G146" s="22" t="n"/>
      <c r="H146" s="14" t="n"/>
      <c r="I146" s="17">
        <f>IF(OR($B146="",$C146="",N($D146)=0),"",IF(OR($B146="Ajuste para mais",$B146="Ajuste para menos"),0,$D146*IF(N($E146)&lt;&gt;0,$E146,IF(OR($B146="Venda",$B146="Devolução de venda"),IFERROR(INDEX(Produtos!$D$6:$D$505,MATCH($C146,Produtos!$B$6:$B$505,0)),0),0))))</f>
        <v/>
      </c>
      <c r="J146" s="17">
        <f>IF(OR($B146="",$C146="",N($D146)=0),"",IF($B146="Venda",1,IF($B146="Devolução de venda",-1,0))*$D146*IFERROR(INDEX(Produtos!$L$6:$L$505,MATCH($C146,Produtos!$B$6:$B$505,0)),0))</f>
        <v/>
      </c>
      <c r="K146" s="17">
        <f>IF(I146="","",IF($B146="Venda",I146-J146,IF($B146="Devolução de venda",-I146-J146,0)))</f>
        <v/>
      </c>
      <c r="L146" s="20">
        <f>IF($A146="","",IF($G146&lt;&gt;"",$G146,$A146))</f>
        <v/>
      </c>
      <c r="M146" s="17">
        <f>IF(I146="","",IF($B146="Venda",I146,IF(OR($B146="Compra",$B146="Devolução de venda"),-I146,0)))</f>
        <v/>
      </c>
    </row>
    <row r="147">
      <c r="A147" s="22" t="n">
        <v>46282</v>
      </c>
      <c r="B147" s="14" t="inlineStr">
        <is>
          <t>Venda</t>
        </is>
      </c>
      <c r="C147" s="14" t="inlineStr">
        <is>
          <t>Difusor de varetas 250ml</t>
        </is>
      </c>
      <c r="D147" s="14" t="n">
        <v>1</v>
      </c>
      <c r="E147" s="15" t="n"/>
      <c r="F147" s="14" t="inlineStr">
        <is>
          <t>Cartão de débito</t>
        </is>
      </c>
      <c r="G147" s="22" t="n"/>
      <c r="H147" s="14" t="n"/>
      <c r="I147" s="17">
        <f>IF(OR($B147="",$C147="",N($D147)=0),"",IF(OR($B147="Ajuste para mais",$B147="Ajuste para menos"),0,$D147*IF(N($E147)&lt;&gt;0,$E147,IF(OR($B147="Venda",$B147="Devolução de venda"),IFERROR(INDEX(Produtos!$D$6:$D$505,MATCH($C147,Produtos!$B$6:$B$505,0)),0),0))))</f>
        <v/>
      </c>
      <c r="J147" s="17">
        <f>IF(OR($B147="",$C147="",N($D147)=0),"",IF($B147="Venda",1,IF($B147="Devolução de venda",-1,0))*$D147*IFERROR(INDEX(Produtos!$L$6:$L$505,MATCH($C147,Produtos!$B$6:$B$505,0)),0))</f>
        <v/>
      </c>
      <c r="K147" s="17">
        <f>IF(I147="","",IF($B147="Venda",I147-J147,IF($B147="Devolução de venda",-I147-J147,0)))</f>
        <v/>
      </c>
      <c r="L147" s="20">
        <f>IF($A147="","",IF($G147&lt;&gt;"",$G147,$A147))</f>
        <v/>
      </c>
      <c r="M147" s="17">
        <f>IF(I147="","",IF($B147="Venda",I147,IF(OR($B147="Compra",$B147="Devolução de venda"),-I147,0)))</f>
        <v/>
      </c>
    </row>
    <row r="148">
      <c r="A148" s="22" t="n">
        <v>46282</v>
      </c>
      <c r="B148" s="14" t="inlineStr">
        <is>
          <t>Venda</t>
        </is>
      </c>
      <c r="C148" s="14" t="inlineStr">
        <is>
          <t>Sabonete artesanal</t>
        </is>
      </c>
      <c r="D148" s="14" t="n">
        <v>2</v>
      </c>
      <c r="E148" s="15" t="n"/>
      <c r="F148" s="14" t="inlineStr">
        <is>
          <t>Cartão de crédito</t>
        </is>
      </c>
      <c r="G148" s="22" t="n">
        <v>46312</v>
      </c>
      <c r="H148" s="14" t="n"/>
      <c r="I148" s="17">
        <f>IF(OR($B148="",$C148="",N($D148)=0),"",IF(OR($B148="Ajuste para mais",$B148="Ajuste para menos"),0,$D148*IF(N($E148)&lt;&gt;0,$E148,IF(OR($B148="Venda",$B148="Devolução de venda"),IFERROR(INDEX(Produtos!$D$6:$D$505,MATCH($C148,Produtos!$B$6:$B$505,0)),0),0))))</f>
        <v/>
      </c>
      <c r="J148" s="17">
        <f>IF(OR($B148="",$C148="",N($D148)=0),"",IF($B148="Venda",1,IF($B148="Devolução de venda",-1,0))*$D148*IFERROR(INDEX(Produtos!$L$6:$L$505,MATCH($C148,Produtos!$B$6:$B$505,0)),0))</f>
        <v/>
      </c>
      <c r="K148" s="17">
        <f>IF(I148="","",IF($B148="Venda",I148-J148,IF($B148="Devolução de venda",-I148-J148,0)))</f>
        <v/>
      </c>
      <c r="L148" s="20">
        <f>IF($A148="","",IF($G148&lt;&gt;"",$G148,$A148))</f>
        <v/>
      </c>
      <c r="M148" s="17">
        <f>IF(I148="","",IF($B148="Venda",I148,IF(OR($B148="Compra",$B148="Devolução de venda"),-I148,0)))</f>
        <v/>
      </c>
    </row>
    <row r="149">
      <c r="A149" s="22" t="n">
        <v>46282</v>
      </c>
      <c r="B149" s="14" t="inlineStr">
        <is>
          <t>Venda</t>
        </is>
      </c>
      <c r="C149" s="14" t="inlineStr">
        <is>
          <t>Organizador de bambu</t>
        </is>
      </c>
      <c r="D149" s="14" t="n">
        <v>1</v>
      </c>
      <c r="E149" s="15" t="n"/>
      <c r="F149" s="14" t="inlineStr">
        <is>
          <t>Cartão de crédito</t>
        </is>
      </c>
      <c r="G149" s="22" t="n">
        <v>46312</v>
      </c>
      <c r="H149" s="14" t="n"/>
      <c r="I149" s="17">
        <f>IF(OR($B149="",$C149="",N($D149)=0),"",IF(OR($B149="Ajuste para mais",$B149="Ajuste para menos"),0,$D149*IF(N($E149)&lt;&gt;0,$E149,IF(OR($B149="Venda",$B149="Devolução de venda"),IFERROR(INDEX(Produtos!$D$6:$D$505,MATCH($C149,Produtos!$B$6:$B$505,0)),0),0))))</f>
        <v/>
      </c>
      <c r="J149" s="17">
        <f>IF(OR($B149="",$C149="",N($D149)=0),"",IF($B149="Venda",1,IF($B149="Devolução de venda",-1,0))*$D149*IFERROR(INDEX(Produtos!$L$6:$L$505,MATCH($C149,Produtos!$B$6:$B$505,0)),0))</f>
        <v/>
      </c>
      <c r="K149" s="17">
        <f>IF(I149="","",IF($B149="Venda",I149-J149,IF($B149="Devolução de venda",-I149-J149,0)))</f>
        <v/>
      </c>
      <c r="L149" s="20">
        <f>IF($A149="","",IF($G149&lt;&gt;"",$G149,$A149))</f>
        <v/>
      </c>
      <c r="M149" s="17">
        <f>IF(I149="","",IF($B149="Venda",I149,IF(OR($B149="Compra",$B149="Devolução de venda"),-I149,0)))</f>
        <v/>
      </c>
    </row>
    <row r="150">
      <c r="A150" s="22" t="n">
        <v>46283</v>
      </c>
      <c r="B150" s="14" t="inlineStr">
        <is>
          <t>Venda</t>
        </is>
      </c>
      <c r="C150" s="14" t="inlineStr">
        <is>
          <t>Quadro decorativo 30x40</t>
        </is>
      </c>
      <c r="D150" s="14" t="n">
        <v>1</v>
      </c>
      <c r="E150" s="15" t="n"/>
      <c r="F150" s="14" t="inlineStr">
        <is>
          <t>Pix</t>
        </is>
      </c>
      <c r="G150" s="22" t="n"/>
      <c r="H150" s="14" t="n"/>
      <c r="I150" s="17">
        <f>IF(OR($B150="",$C150="",N($D150)=0),"",IF(OR($B150="Ajuste para mais",$B150="Ajuste para menos"),0,$D150*IF(N($E150)&lt;&gt;0,$E150,IF(OR($B150="Venda",$B150="Devolução de venda"),IFERROR(INDEX(Produtos!$D$6:$D$505,MATCH($C150,Produtos!$B$6:$B$505,0)),0),0))))</f>
        <v/>
      </c>
      <c r="J150" s="17">
        <f>IF(OR($B150="",$C150="",N($D150)=0),"",IF($B150="Venda",1,IF($B150="Devolução de venda",-1,0))*$D150*IFERROR(INDEX(Produtos!$L$6:$L$505,MATCH($C150,Produtos!$B$6:$B$505,0)),0))</f>
        <v/>
      </c>
      <c r="K150" s="17">
        <f>IF(I150="","",IF($B150="Venda",I150-J150,IF($B150="Devolução de venda",-I150-J150,0)))</f>
        <v/>
      </c>
      <c r="L150" s="20">
        <f>IF($A150="","",IF($G150&lt;&gt;"",$G150,$A150))</f>
        <v/>
      </c>
      <c r="M150" s="17">
        <f>IF(I150="","",IF($B150="Venda",I150,IF(OR($B150="Compra",$B150="Devolução de venda"),-I150,0)))</f>
        <v/>
      </c>
    </row>
    <row r="151">
      <c r="A151" s="22" t="n">
        <v>46284</v>
      </c>
      <c r="B151" s="14" t="inlineStr">
        <is>
          <t>Venda</t>
        </is>
      </c>
      <c r="C151" s="14" t="inlineStr">
        <is>
          <t>Caixa de presente com laço</t>
        </is>
      </c>
      <c r="D151" s="14" t="n">
        <v>1</v>
      </c>
      <c r="E151" s="15" t="n"/>
      <c r="F151" s="14" t="inlineStr">
        <is>
          <t>Cartão de crédito</t>
        </is>
      </c>
      <c r="G151" s="22" t="n">
        <v>46314</v>
      </c>
      <c r="H151" s="14" t="n"/>
      <c r="I151" s="17">
        <f>IF(OR($B151="",$C151="",N($D151)=0),"",IF(OR($B151="Ajuste para mais",$B151="Ajuste para menos"),0,$D151*IF(N($E151)&lt;&gt;0,$E151,IF(OR($B151="Venda",$B151="Devolução de venda"),IFERROR(INDEX(Produtos!$D$6:$D$505,MATCH($C151,Produtos!$B$6:$B$505,0)),0),0))))</f>
        <v/>
      </c>
      <c r="J151" s="17">
        <f>IF(OR($B151="",$C151="",N($D151)=0),"",IF($B151="Venda",1,IF($B151="Devolução de venda",-1,0))*$D151*IFERROR(INDEX(Produtos!$L$6:$L$505,MATCH($C151,Produtos!$B$6:$B$505,0)),0))</f>
        <v/>
      </c>
      <c r="K151" s="17">
        <f>IF(I151="","",IF($B151="Venda",I151-J151,IF($B151="Devolução de venda",-I151-J151,0)))</f>
        <v/>
      </c>
      <c r="L151" s="20">
        <f>IF($A151="","",IF($G151&lt;&gt;"",$G151,$A151))</f>
        <v/>
      </c>
      <c r="M151" s="17">
        <f>IF(I151="","",IF($B151="Venda",I151,IF(OR($B151="Compra",$B151="Devolução de venda"),-I151,0)))</f>
        <v/>
      </c>
    </row>
    <row r="152">
      <c r="A152" s="22" t="n">
        <v>46284</v>
      </c>
      <c r="B152" s="14" t="inlineStr">
        <is>
          <t>Venda</t>
        </is>
      </c>
      <c r="C152" s="14" t="inlineStr">
        <is>
          <t>Difusor de varetas 250ml</t>
        </is>
      </c>
      <c r="D152" s="14" t="n">
        <v>1</v>
      </c>
      <c r="E152" s="15" t="n"/>
      <c r="F152" s="14" t="inlineStr">
        <is>
          <t>Cartão de débito</t>
        </is>
      </c>
      <c r="G152" s="22" t="n"/>
      <c r="H152" s="14" t="n"/>
      <c r="I152" s="17">
        <f>IF(OR($B152="",$C152="",N($D152)=0),"",IF(OR($B152="Ajuste para mais",$B152="Ajuste para menos"),0,$D152*IF(N($E152)&lt;&gt;0,$E152,IF(OR($B152="Venda",$B152="Devolução de venda"),IFERROR(INDEX(Produtos!$D$6:$D$505,MATCH($C152,Produtos!$B$6:$B$505,0)),0),0))))</f>
        <v/>
      </c>
      <c r="J152" s="17">
        <f>IF(OR($B152="",$C152="",N($D152)=0),"",IF($B152="Venda",1,IF($B152="Devolução de venda",-1,0))*$D152*IFERROR(INDEX(Produtos!$L$6:$L$505,MATCH($C152,Produtos!$B$6:$B$505,0)),0))</f>
        <v/>
      </c>
      <c r="K152" s="17">
        <f>IF(I152="","",IF($B152="Venda",I152-J152,IF($B152="Devolução de venda",-I152-J152,0)))</f>
        <v/>
      </c>
      <c r="L152" s="20">
        <f>IF($A152="","",IF($G152&lt;&gt;"",$G152,$A152))</f>
        <v/>
      </c>
      <c r="M152" s="17">
        <f>IF(I152="","",IF($B152="Venda",I152,IF(OR($B152="Compra",$B152="Devolução de venda"),-I152,0)))</f>
        <v/>
      </c>
    </row>
    <row r="153">
      <c r="A153" s="22" t="n">
        <v>46286</v>
      </c>
      <c r="B153" s="14" t="inlineStr">
        <is>
          <t>Compra</t>
        </is>
      </c>
      <c r="C153" s="14" t="inlineStr">
        <is>
          <t>Cachepô de cimento</t>
        </is>
      </c>
      <c r="D153" s="14" t="n">
        <v>9</v>
      </c>
      <c r="E153" s="15" t="n">
        <v>16.8</v>
      </c>
      <c r="F153" s="14" t="inlineStr">
        <is>
          <t>Boleto</t>
        </is>
      </c>
      <c r="G153" s="22" t="n">
        <v>46314</v>
      </c>
      <c r="H153" s="14" t="inlineStr">
        <is>
          <t>Reposição</t>
        </is>
      </c>
      <c r="I153" s="17">
        <f>IF(OR($B153="",$C153="",N($D153)=0),"",IF(OR($B153="Ajuste para mais",$B153="Ajuste para menos"),0,$D153*IF(N($E153)&lt;&gt;0,$E153,IF(OR($B153="Venda",$B153="Devolução de venda"),IFERROR(INDEX(Produtos!$D$6:$D$505,MATCH($C153,Produtos!$B$6:$B$505,0)),0),0))))</f>
        <v/>
      </c>
      <c r="J153" s="17">
        <f>IF(OR($B153="",$C153="",N($D153)=0),"",IF($B153="Venda",1,IF($B153="Devolução de venda",-1,0))*$D153*IFERROR(INDEX(Produtos!$L$6:$L$505,MATCH($C153,Produtos!$B$6:$B$505,0)),0))</f>
        <v/>
      </c>
      <c r="K153" s="17">
        <f>IF(I153="","",IF($B153="Venda",I153-J153,IF($B153="Devolução de venda",-I153-J153,0)))</f>
        <v/>
      </c>
      <c r="L153" s="20">
        <f>IF($A153="","",IF($G153&lt;&gt;"",$G153,$A153))</f>
        <v/>
      </c>
      <c r="M153" s="17">
        <f>IF(I153="","",IF($B153="Venda",I153,IF(OR($B153="Compra",$B153="Devolução de venda"),-I153,0)))</f>
        <v/>
      </c>
    </row>
    <row r="154">
      <c r="A154" s="22" t="n">
        <v>46286</v>
      </c>
      <c r="B154" s="14" t="inlineStr">
        <is>
          <t>Venda</t>
        </is>
      </c>
      <c r="C154" s="14" t="inlineStr">
        <is>
          <t>Sabonete artesanal</t>
        </is>
      </c>
      <c r="D154" s="14" t="n">
        <v>1</v>
      </c>
      <c r="E154" s="15" t="n"/>
      <c r="F154" s="14" t="inlineStr">
        <is>
          <t>Cartão de crédito</t>
        </is>
      </c>
      <c r="G154" s="22" t="n">
        <v>46316</v>
      </c>
      <c r="H154" s="14" t="n"/>
      <c r="I154" s="17">
        <f>IF(OR($B154="",$C154="",N($D154)=0),"",IF(OR($B154="Ajuste para mais",$B154="Ajuste para menos"),0,$D154*IF(N($E154)&lt;&gt;0,$E154,IF(OR($B154="Venda",$B154="Devolução de venda"),IFERROR(INDEX(Produtos!$D$6:$D$505,MATCH($C154,Produtos!$B$6:$B$505,0)),0),0))))</f>
        <v/>
      </c>
      <c r="J154" s="17">
        <f>IF(OR($B154="",$C154="",N($D154)=0),"",IF($B154="Venda",1,IF($B154="Devolução de venda",-1,0))*$D154*IFERROR(INDEX(Produtos!$L$6:$L$505,MATCH($C154,Produtos!$B$6:$B$505,0)),0))</f>
        <v/>
      </c>
      <c r="K154" s="17">
        <f>IF(I154="","",IF($B154="Venda",I154-J154,IF($B154="Devolução de venda",-I154-J154,0)))</f>
        <v/>
      </c>
      <c r="L154" s="20">
        <f>IF($A154="","",IF($G154&lt;&gt;"",$G154,$A154))</f>
        <v/>
      </c>
      <c r="M154" s="17">
        <f>IF(I154="","",IF($B154="Venda",I154,IF(OR($B154="Compra",$B154="Devolução de venda"),-I154,0)))</f>
        <v/>
      </c>
    </row>
    <row r="155">
      <c r="A155" s="22" t="n">
        <v>46286</v>
      </c>
      <c r="B155" s="14" t="inlineStr">
        <is>
          <t>Venda</t>
        </is>
      </c>
      <c r="C155" s="14" t="inlineStr">
        <is>
          <t>Vela aromática 200g</t>
        </is>
      </c>
      <c r="D155" s="14" t="n">
        <v>1</v>
      </c>
      <c r="E155" s="15" t="n"/>
      <c r="F155" s="14" t="inlineStr">
        <is>
          <t>Cartão de crédito</t>
        </is>
      </c>
      <c r="G155" s="22" t="n">
        <v>46316</v>
      </c>
      <c r="H155" s="14" t="n"/>
      <c r="I155" s="17">
        <f>IF(OR($B155="",$C155="",N($D155)=0),"",IF(OR($B155="Ajuste para mais",$B155="Ajuste para menos"),0,$D155*IF(N($E155)&lt;&gt;0,$E155,IF(OR($B155="Venda",$B155="Devolução de venda"),IFERROR(INDEX(Produtos!$D$6:$D$505,MATCH($C155,Produtos!$B$6:$B$505,0)),0),0))))</f>
        <v/>
      </c>
      <c r="J155" s="17">
        <f>IF(OR($B155="",$C155="",N($D155)=0),"",IF($B155="Venda",1,IF($B155="Devolução de venda",-1,0))*$D155*IFERROR(INDEX(Produtos!$L$6:$L$505,MATCH($C155,Produtos!$B$6:$B$505,0)),0))</f>
        <v/>
      </c>
      <c r="K155" s="17">
        <f>IF(I155="","",IF($B155="Venda",I155-J155,IF($B155="Devolução de venda",-I155-J155,0)))</f>
        <v/>
      </c>
      <c r="L155" s="20">
        <f>IF($A155="","",IF($G155&lt;&gt;"",$G155,$A155))</f>
        <v/>
      </c>
      <c r="M155" s="17">
        <f>IF(I155="","",IF($B155="Venda",I155,IF(OR($B155="Compra",$B155="Devolução de venda"),-I155,0)))</f>
        <v/>
      </c>
    </row>
    <row r="156">
      <c r="A156" s="22" t="n">
        <v>46286</v>
      </c>
      <c r="B156" s="14" t="inlineStr">
        <is>
          <t>Venda</t>
        </is>
      </c>
      <c r="C156" s="14" t="inlineStr">
        <is>
          <t>Vaso de cerâmica médio</t>
        </is>
      </c>
      <c r="D156" s="14" t="n">
        <v>1</v>
      </c>
      <c r="E156" s="15" t="n"/>
      <c r="F156" s="14" t="inlineStr">
        <is>
          <t>Cartão de crédito</t>
        </is>
      </c>
      <c r="G156" s="22" t="n">
        <v>46316</v>
      </c>
      <c r="H156" s="14" t="n"/>
      <c r="I156" s="17">
        <f>IF(OR($B156="",$C156="",N($D156)=0),"",IF(OR($B156="Ajuste para mais",$B156="Ajuste para menos"),0,$D156*IF(N($E156)&lt;&gt;0,$E156,IF(OR($B156="Venda",$B156="Devolução de venda"),IFERROR(INDEX(Produtos!$D$6:$D$505,MATCH($C156,Produtos!$B$6:$B$505,0)),0),0))))</f>
        <v/>
      </c>
      <c r="J156" s="17">
        <f>IF(OR($B156="",$C156="",N($D156)=0),"",IF($B156="Venda",1,IF($B156="Devolução de venda",-1,0))*$D156*IFERROR(INDEX(Produtos!$L$6:$L$505,MATCH($C156,Produtos!$B$6:$B$505,0)),0))</f>
        <v/>
      </c>
      <c r="K156" s="17">
        <f>IF(I156="","",IF($B156="Venda",I156-J156,IF($B156="Devolução de venda",-I156-J156,0)))</f>
        <v/>
      </c>
      <c r="L156" s="20">
        <f>IF($A156="","",IF($G156&lt;&gt;"",$G156,$A156))</f>
        <v/>
      </c>
      <c r="M156" s="17">
        <f>IF(I156="","",IF($B156="Venda",I156,IF(OR($B156="Compra",$B156="Devolução de venda"),-I156,0)))</f>
        <v/>
      </c>
    </row>
    <row r="157">
      <c r="A157" s="22" t="n">
        <v>46287</v>
      </c>
      <c r="B157" s="14" t="inlineStr">
        <is>
          <t>Venda</t>
        </is>
      </c>
      <c r="C157" s="14" t="inlineStr">
        <is>
          <t>Jogo americano 4 peças</t>
        </is>
      </c>
      <c r="D157" s="14" t="n">
        <v>1</v>
      </c>
      <c r="E157" s="15" t="n"/>
      <c r="F157" s="14" t="inlineStr">
        <is>
          <t>Cartão de crédito</t>
        </is>
      </c>
      <c r="G157" s="22" t="n">
        <v>46317</v>
      </c>
      <c r="H157" s="14" t="n"/>
      <c r="I157" s="17">
        <f>IF(OR($B157="",$C157="",N($D157)=0),"",IF(OR($B157="Ajuste para mais",$B157="Ajuste para menos"),0,$D157*IF(N($E157)&lt;&gt;0,$E157,IF(OR($B157="Venda",$B157="Devolução de venda"),IFERROR(INDEX(Produtos!$D$6:$D$505,MATCH($C157,Produtos!$B$6:$B$505,0)),0),0))))</f>
        <v/>
      </c>
      <c r="J157" s="17">
        <f>IF(OR($B157="",$C157="",N($D157)=0),"",IF($B157="Venda",1,IF($B157="Devolução de venda",-1,0))*$D157*IFERROR(INDEX(Produtos!$L$6:$L$505,MATCH($C157,Produtos!$B$6:$B$505,0)),0))</f>
        <v/>
      </c>
      <c r="K157" s="17">
        <f>IF(I157="","",IF($B157="Venda",I157-J157,IF($B157="Devolução de venda",-I157-J157,0)))</f>
        <v/>
      </c>
      <c r="L157" s="20">
        <f>IF($A157="","",IF($G157&lt;&gt;"",$G157,$A157))</f>
        <v/>
      </c>
      <c r="M157" s="17">
        <f>IF(I157="","",IF($B157="Venda",I157,IF(OR($B157="Compra",$B157="Devolução de venda"),-I157,0)))</f>
        <v/>
      </c>
    </row>
    <row r="158">
      <c r="A158" s="22" t="n">
        <v>46288</v>
      </c>
      <c r="B158" s="14" t="inlineStr">
        <is>
          <t>Venda</t>
        </is>
      </c>
      <c r="C158" s="14" t="inlineStr">
        <is>
          <t>Difusor de varetas 250ml</t>
        </is>
      </c>
      <c r="D158" s="14" t="n">
        <v>1</v>
      </c>
      <c r="E158" s="15" t="n"/>
      <c r="F158" s="14" t="inlineStr">
        <is>
          <t>Cartão de crédito</t>
        </is>
      </c>
      <c r="G158" s="22" t="n">
        <v>46318</v>
      </c>
      <c r="H158" s="14" t="n"/>
      <c r="I158" s="17">
        <f>IF(OR($B158="",$C158="",N($D158)=0),"",IF(OR($B158="Ajuste para mais",$B158="Ajuste para menos"),0,$D158*IF(N($E158)&lt;&gt;0,$E158,IF(OR($B158="Venda",$B158="Devolução de venda"),IFERROR(INDEX(Produtos!$D$6:$D$505,MATCH($C158,Produtos!$B$6:$B$505,0)),0),0))))</f>
        <v/>
      </c>
      <c r="J158" s="17">
        <f>IF(OR($B158="",$C158="",N($D158)=0),"",IF($B158="Venda",1,IF($B158="Devolução de venda",-1,0))*$D158*IFERROR(INDEX(Produtos!$L$6:$L$505,MATCH($C158,Produtos!$B$6:$B$505,0)),0))</f>
        <v/>
      </c>
      <c r="K158" s="17">
        <f>IF(I158="","",IF($B158="Venda",I158-J158,IF($B158="Devolução de venda",-I158-J158,0)))</f>
        <v/>
      </c>
      <c r="L158" s="20">
        <f>IF($A158="","",IF($G158&lt;&gt;"",$G158,$A158))</f>
        <v/>
      </c>
      <c r="M158" s="17">
        <f>IF(I158="","",IF($B158="Venda",I158,IF(OR($B158="Compra",$B158="Devolução de venda"),-I158,0)))</f>
        <v/>
      </c>
    </row>
    <row r="159">
      <c r="A159" s="22" t="n">
        <v>46288</v>
      </c>
      <c r="B159" s="14" t="inlineStr">
        <is>
          <t>Venda</t>
        </is>
      </c>
      <c r="C159" s="14" t="inlineStr">
        <is>
          <t>Vela aromática 200g</t>
        </is>
      </c>
      <c r="D159" s="14" t="n">
        <v>1</v>
      </c>
      <c r="E159" s="15" t="n"/>
      <c r="F159" s="14" t="inlineStr">
        <is>
          <t>Pix</t>
        </is>
      </c>
      <c r="G159" s="22" t="n"/>
      <c r="H159" s="14" t="n"/>
      <c r="I159" s="17">
        <f>IF(OR($B159="",$C159="",N($D159)=0),"",IF(OR($B159="Ajuste para mais",$B159="Ajuste para menos"),0,$D159*IF(N($E159)&lt;&gt;0,$E159,IF(OR($B159="Venda",$B159="Devolução de venda"),IFERROR(INDEX(Produtos!$D$6:$D$505,MATCH($C159,Produtos!$B$6:$B$505,0)),0),0))))</f>
        <v/>
      </c>
      <c r="J159" s="17">
        <f>IF(OR($B159="",$C159="",N($D159)=0),"",IF($B159="Venda",1,IF($B159="Devolução de venda",-1,0))*$D159*IFERROR(INDEX(Produtos!$L$6:$L$505,MATCH($C159,Produtos!$B$6:$B$505,0)),0))</f>
        <v/>
      </c>
      <c r="K159" s="17">
        <f>IF(I159="","",IF($B159="Venda",I159-J159,IF($B159="Devolução de venda",-I159-J159,0)))</f>
        <v/>
      </c>
      <c r="L159" s="20">
        <f>IF($A159="","",IF($G159&lt;&gt;"",$G159,$A159))</f>
        <v/>
      </c>
      <c r="M159" s="17">
        <f>IF(I159="","",IF($B159="Venda",I159,IF(OR($B159="Compra",$B159="Devolução de venda"),-I159,0)))</f>
        <v/>
      </c>
    </row>
    <row r="160">
      <c r="A160" s="22" t="n">
        <v>46288</v>
      </c>
      <c r="B160" s="14" t="inlineStr">
        <is>
          <t>Venda</t>
        </is>
      </c>
      <c r="C160" s="14" t="inlineStr">
        <is>
          <t>Quadro decorativo 30x40</t>
        </is>
      </c>
      <c r="D160" s="14" t="n">
        <v>2</v>
      </c>
      <c r="E160" s="15" t="n">
        <v>89.91</v>
      </c>
      <c r="F160" s="14" t="inlineStr">
        <is>
          <t>Pix</t>
        </is>
      </c>
      <c r="G160" s="22" t="n"/>
      <c r="H160" s="14" t="inlineStr">
        <is>
          <t>Desconto de 10%</t>
        </is>
      </c>
      <c r="I160" s="17">
        <f>IF(OR($B160="",$C160="",N($D160)=0),"",IF(OR($B160="Ajuste para mais",$B160="Ajuste para menos"),0,$D160*IF(N($E160)&lt;&gt;0,$E160,IF(OR($B160="Venda",$B160="Devolução de venda"),IFERROR(INDEX(Produtos!$D$6:$D$505,MATCH($C160,Produtos!$B$6:$B$505,0)),0),0))))</f>
        <v/>
      </c>
      <c r="J160" s="17">
        <f>IF(OR($B160="",$C160="",N($D160)=0),"",IF($B160="Venda",1,IF($B160="Devolução de venda",-1,0))*$D160*IFERROR(INDEX(Produtos!$L$6:$L$505,MATCH($C160,Produtos!$B$6:$B$505,0)),0))</f>
        <v/>
      </c>
      <c r="K160" s="17">
        <f>IF(I160="","",IF($B160="Venda",I160-J160,IF($B160="Devolução de venda",-I160-J160,0)))</f>
        <v/>
      </c>
      <c r="L160" s="20">
        <f>IF($A160="","",IF($G160&lt;&gt;"",$G160,$A160))</f>
        <v/>
      </c>
      <c r="M160" s="17">
        <f>IF(I160="","",IF($B160="Venda",I160,IF(OR($B160="Compra",$B160="Devolução de venda"),-I160,0)))</f>
        <v/>
      </c>
    </row>
    <row r="161">
      <c r="A161" s="22" t="n">
        <v>46288</v>
      </c>
      <c r="B161" s="14" t="inlineStr">
        <is>
          <t>Venda</t>
        </is>
      </c>
      <c r="C161" s="14" t="inlineStr">
        <is>
          <t>Porta-retrato 15x21</t>
        </is>
      </c>
      <c r="D161" s="14" t="n">
        <v>1</v>
      </c>
      <c r="E161" s="15" t="n"/>
      <c r="F161" s="14" t="inlineStr">
        <is>
          <t>Pix</t>
        </is>
      </c>
      <c r="G161" s="22" t="n"/>
      <c r="H161" s="14" t="n"/>
      <c r="I161" s="17">
        <f>IF(OR($B161="",$C161="",N($D161)=0),"",IF(OR($B161="Ajuste para mais",$B161="Ajuste para menos"),0,$D161*IF(N($E161)&lt;&gt;0,$E161,IF(OR($B161="Venda",$B161="Devolução de venda"),IFERROR(INDEX(Produtos!$D$6:$D$505,MATCH($C161,Produtos!$B$6:$B$505,0)),0),0))))</f>
        <v/>
      </c>
      <c r="J161" s="17">
        <f>IF(OR($B161="",$C161="",N($D161)=0),"",IF($B161="Venda",1,IF($B161="Devolução de venda",-1,0))*$D161*IFERROR(INDEX(Produtos!$L$6:$L$505,MATCH($C161,Produtos!$B$6:$B$505,0)),0))</f>
        <v/>
      </c>
      <c r="K161" s="17">
        <f>IF(I161="","",IF($B161="Venda",I161-J161,IF($B161="Devolução de venda",-I161-J161,0)))</f>
        <v/>
      </c>
      <c r="L161" s="20">
        <f>IF($A161="","",IF($G161&lt;&gt;"",$G161,$A161))</f>
        <v/>
      </c>
      <c r="M161" s="17">
        <f>IF(I161="","",IF($B161="Venda",I161,IF(OR($B161="Compra",$B161="Devolução de venda"),-I161,0)))</f>
        <v/>
      </c>
    </row>
    <row r="162">
      <c r="A162" s="22" t="n">
        <v>46289</v>
      </c>
      <c r="B162" s="14" t="inlineStr">
        <is>
          <t>Venda</t>
        </is>
      </c>
      <c r="C162" s="14" t="inlineStr">
        <is>
          <t>Vela aromática 200g</t>
        </is>
      </c>
      <c r="D162" s="14" t="n">
        <v>1</v>
      </c>
      <c r="E162" s="15" t="n"/>
      <c r="F162" s="14" t="inlineStr">
        <is>
          <t>Pix</t>
        </is>
      </c>
      <c r="G162" s="22" t="n"/>
      <c r="H162" s="14" t="n"/>
      <c r="I162" s="17">
        <f>IF(OR($B162="",$C162="",N($D162)=0),"",IF(OR($B162="Ajuste para mais",$B162="Ajuste para menos"),0,$D162*IF(N($E162)&lt;&gt;0,$E162,IF(OR($B162="Venda",$B162="Devolução de venda"),IFERROR(INDEX(Produtos!$D$6:$D$505,MATCH($C162,Produtos!$B$6:$B$505,0)),0),0))))</f>
        <v/>
      </c>
      <c r="J162" s="17">
        <f>IF(OR($B162="",$C162="",N($D162)=0),"",IF($B162="Venda",1,IF($B162="Devolução de venda",-1,0))*$D162*IFERROR(INDEX(Produtos!$L$6:$L$505,MATCH($C162,Produtos!$B$6:$B$505,0)),0))</f>
        <v/>
      </c>
      <c r="K162" s="17">
        <f>IF(I162="","",IF($B162="Venda",I162-J162,IF($B162="Devolução de venda",-I162-J162,0)))</f>
        <v/>
      </c>
      <c r="L162" s="20">
        <f>IF($A162="","",IF($G162&lt;&gt;"",$G162,$A162))</f>
        <v/>
      </c>
      <c r="M162" s="17">
        <f>IF(I162="","",IF($B162="Venda",I162,IF(OR($B162="Compra",$B162="Devolução de venda"),-I162,0)))</f>
        <v/>
      </c>
    </row>
    <row r="163">
      <c r="A163" s="22" t="n">
        <v>46289</v>
      </c>
      <c r="B163" s="14" t="inlineStr">
        <is>
          <t>Venda</t>
        </is>
      </c>
      <c r="C163" s="14" t="inlineStr">
        <is>
          <t>Sabonete artesanal</t>
        </is>
      </c>
      <c r="D163" s="14" t="n">
        <v>1</v>
      </c>
      <c r="E163" s="15" t="n">
        <v>17.91</v>
      </c>
      <c r="F163" s="14" t="inlineStr">
        <is>
          <t>Cartão de crédito</t>
        </is>
      </c>
      <c r="G163" s="22" t="n">
        <v>46319</v>
      </c>
      <c r="H163" s="14" t="inlineStr">
        <is>
          <t>Desconto de 10%</t>
        </is>
      </c>
      <c r="I163" s="17">
        <f>IF(OR($B163="",$C163="",N($D163)=0),"",IF(OR($B163="Ajuste para mais",$B163="Ajuste para menos"),0,$D163*IF(N($E163)&lt;&gt;0,$E163,IF(OR($B163="Venda",$B163="Devolução de venda"),IFERROR(INDEX(Produtos!$D$6:$D$505,MATCH($C163,Produtos!$B$6:$B$505,0)),0),0))))</f>
        <v/>
      </c>
      <c r="J163" s="17">
        <f>IF(OR($B163="",$C163="",N($D163)=0),"",IF($B163="Venda",1,IF($B163="Devolução de venda",-1,0))*$D163*IFERROR(INDEX(Produtos!$L$6:$L$505,MATCH($C163,Produtos!$B$6:$B$505,0)),0))</f>
        <v/>
      </c>
      <c r="K163" s="17">
        <f>IF(I163="","",IF($B163="Venda",I163-J163,IF($B163="Devolução de venda",-I163-J163,0)))</f>
        <v/>
      </c>
      <c r="L163" s="20">
        <f>IF($A163="","",IF($G163&lt;&gt;"",$G163,$A163))</f>
        <v/>
      </c>
      <c r="M163" s="17">
        <f>IF(I163="","",IF($B163="Venda",I163,IF(OR($B163="Compra",$B163="Devolução de venda"),-I163,0)))</f>
        <v/>
      </c>
    </row>
    <row r="164">
      <c r="A164" s="22" t="n">
        <v>46289</v>
      </c>
      <c r="B164" s="14" t="inlineStr">
        <is>
          <t>Venda</t>
        </is>
      </c>
      <c r="C164" s="14" t="inlineStr">
        <is>
          <t>Caixa de presente com laço</t>
        </is>
      </c>
      <c r="D164" s="14" t="n">
        <v>1</v>
      </c>
      <c r="E164" s="15" t="n"/>
      <c r="F164" s="14" t="inlineStr">
        <is>
          <t>Cartão de débito</t>
        </is>
      </c>
      <c r="G164" s="22" t="n"/>
      <c r="H164" s="14" t="n"/>
      <c r="I164" s="17">
        <f>IF(OR($B164="",$C164="",N($D164)=0),"",IF(OR($B164="Ajuste para mais",$B164="Ajuste para menos"),0,$D164*IF(N($E164)&lt;&gt;0,$E164,IF(OR($B164="Venda",$B164="Devolução de venda"),IFERROR(INDEX(Produtos!$D$6:$D$505,MATCH($C164,Produtos!$B$6:$B$505,0)),0),0))))</f>
        <v/>
      </c>
      <c r="J164" s="17">
        <f>IF(OR($B164="",$C164="",N($D164)=0),"",IF($B164="Venda",1,IF($B164="Devolução de venda",-1,0))*$D164*IFERROR(INDEX(Produtos!$L$6:$L$505,MATCH($C164,Produtos!$B$6:$B$505,0)),0))</f>
        <v/>
      </c>
      <c r="K164" s="17">
        <f>IF(I164="","",IF($B164="Venda",I164-J164,IF($B164="Devolução de venda",-I164-J164,0)))</f>
        <v/>
      </c>
      <c r="L164" s="20">
        <f>IF($A164="","",IF($G164&lt;&gt;"",$G164,$A164))</f>
        <v/>
      </c>
      <c r="M164" s="17">
        <f>IF(I164="","",IF($B164="Venda",I164,IF(OR($B164="Compra",$B164="Devolução de venda"),-I164,0)))</f>
        <v/>
      </c>
    </row>
    <row r="165">
      <c r="A165" s="22" t="n">
        <v>46289</v>
      </c>
      <c r="B165" s="14" t="inlineStr">
        <is>
          <t>Venda</t>
        </is>
      </c>
      <c r="C165" s="14" t="inlineStr">
        <is>
          <t>Caneca de porcelana</t>
        </is>
      </c>
      <c r="D165" s="14" t="n">
        <v>1</v>
      </c>
      <c r="E165" s="15" t="n"/>
      <c r="F165" s="14" t="inlineStr">
        <is>
          <t>Cartão de crédito</t>
        </is>
      </c>
      <c r="G165" s="22" t="n">
        <v>46319</v>
      </c>
      <c r="H165" s="14" t="n"/>
      <c r="I165" s="17">
        <f>IF(OR($B165="",$C165="",N($D165)=0),"",IF(OR($B165="Ajuste para mais",$B165="Ajuste para menos"),0,$D165*IF(N($E165)&lt;&gt;0,$E165,IF(OR($B165="Venda",$B165="Devolução de venda"),IFERROR(INDEX(Produtos!$D$6:$D$505,MATCH($C165,Produtos!$B$6:$B$505,0)),0),0))))</f>
        <v/>
      </c>
      <c r="J165" s="17">
        <f>IF(OR($B165="",$C165="",N($D165)=0),"",IF($B165="Venda",1,IF($B165="Devolução de venda",-1,0))*$D165*IFERROR(INDEX(Produtos!$L$6:$L$505,MATCH($C165,Produtos!$B$6:$B$505,0)),0))</f>
        <v/>
      </c>
      <c r="K165" s="17">
        <f>IF(I165="","",IF($B165="Venda",I165-J165,IF($B165="Devolução de venda",-I165-J165,0)))</f>
        <v/>
      </c>
      <c r="L165" s="20">
        <f>IF($A165="","",IF($G165&lt;&gt;"",$G165,$A165))</f>
        <v/>
      </c>
      <c r="M165" s="17">
        <f>IF(I165="","",IF($B165="Venda",I165,IF(OR($B165="Compra",$B165="Devolução de venda"),-I165,0)))</f>
        <v/>
      </c>
    </row>
    <row r="166">
      <c r="A166" s="22" t="n">
        <v>46290</v>
      </c>
      <c r="B166" s="14" t="inlineStr">
        <is>
          <t>Compra</t>
        </is>
      </c>
      <c r="C166" s="14" t="inlineStr">
        <is>
          <t>Vaso de cerâmica médio</t>
        </is>
      </c>
      <c r="D166" s="14" t="n">
        <v>6</v>
      </c>
      <c r="E166" s="15" t="n">
        <v>39.9</v>
      </c>
      <c r="F166" s="14" t="inlineStr">
        <is>
          <t>Pix</t>
        </is>
      </c>
      <c r="G166" s="22" t="n"/>
      <c r="H166" s="14" t="inlineStr">
        <is>
          <t>Reposição</t>
        </is>
      </c>
      <c r="I166" s="17">
        <f>IF(OR($B166="",$C166="",N($D166)=0),"",IF(OR($B166="Ajuste para mais",$B166="Ajuste para menos"),0,$D166*IF(N($E166)&lt;&gt;0,$E166,IF(OR($B166="Venda",$B166="Devolução de venda"),IFERROR(INDEX(Produtos!$D$6:$D$505,MATCH($C166,Produtos!$B$6:$B$505,0)),0),0))))</f>
        <v/>
      </c>
      <c r="J166" s="17">
        <f>IF(OR($B166="",$C166="",N($D166)=0),"",IF($B166="Venda",1,IF($B166="Devolução de venda",-1,0))*$D166*IFERROR(INDEX(Produtos!$L$6:$L$505,MATCH($C166,Produtos!$B$6:$B$505,0)),0))</f>
        <v/>
      </c>
      <c r="K166" s="17">
        <f>IF(I166="","",IF($B166="Venda",I166-J166,IF($B166="Devolução de venda",-I166-J166,0)))</f>
        <v/>
      </c>
      <c r="L166" s="20">
        <f>IF($A166="","",IF($G166&lt;&gt;"",$G166,$A166))</f>
        <v/>
      </c>
      <c r="M166" s="17">
        <f>IF(I166="","",IF($B166="Venda",I166,IF(OR($B166="Compra",$B166="Devolução de venda"),-I166,0)))</f>
        <v/>
      </c>
    </row>
    <row r="167">
      <c r="A167" s="22" t="n">
        <v>46290</v>
      </c>
      <c r="B167" s="14" t="inlineStr">
        <is>
          <t>Venda</t>
        </is>
      </c>
      <c r="C167" s="14" t="inlineStr">
        <is>
          <t>Difusor de varetas 250ml</t>
        </is>
      </c>
      <c r="D167" s="14" t="n">
        <v>1</v>
      </c>
      <c r="E167" s="15" t="n"/>
      <c r="F167" s="14" t="inlineStr">
        <is>
          <t>Pix</t>
        </is>
      </c>
      <c r="G167" s="22" t="n"/>
      <c r="H167" s="14" t="n"/>
      <c r="I167" s="17">
        <f>IF(OR($B167="",$C167="",N($D167)=0),"",IF(OR($B167="Ajuste para mais",$B167="Ajuste para menos"),0,$D167*IF(N($E167)&lt;&gt;0,$E167,IF(OR($B167="Venda",$B167="Devolução de venda"),IFERROR(INDEX(Produtos!$D$6:$D$505,MATCH($C167,Produtos!$B$6:$B$505,0)),0),0))))</f>
        <v/>
      </c>
      <c r="J167" s="17">
        <f>IF(OR($B167="",$C167="",N($D167)=0),"",IF($B167="Venda",1,IF($B167="Devolução de venda",-1,0))*$D167*IFERROR(INDEX(Produtos!$L$6:$L$505,MATCH($C167,Produtos!$B$6:$B$505,0)),0))</f>
        <v/>
      </c>
      <c r="K167" s="17">
        <f>IF(I167="","",IF($B167="Venda",I167-J167,IF($B167="Devolução de venda",-I167-J167,0)))</f>
        <v/>
      </c>
      <c r="L167" s="20">
        <f>IF($A167="","",IF($G167&lt;&gt;"",$G167,$A167))</f>
        <v/>
      </c>
      <c r="M167" s="17">
        <f>IF(I167="","",IF($B167="Venda",I167,IF(OR($B167="Compra",$B167="Devolução de venda"),-I167,0)))</f>
        <v/>
      </c>
    </row>
    <row r="168">
      <c r="A168" s="22" t="n">
        <v>46290</v>
      </c>
      <c r="B168" s="14" t="inlineStr">
        <is>
          <t>Venda</t>
        </is>
      </c>
      <c r="C168" s="14" t="inlineStr">
        <is>
          <t>Caixa de presente com laço</t>
        </is>
      </c>
      <c r="D168" s="14" t="n">
        <v>1</v>
      </c>
      <c r="E168" s="15" t="n"/>
      <c r="F168" s="14" t="inlineStr">
        <is>
          <t>Cartão de crédito</t>
        </is>
      </c>
      <c r="G168" s="22" t="n">
        <v>46320</v>
      </c>
      <c r="H168" s="14" t="n"/>
      <c r="I168" s="17">
        <f>IF(OR($B168="",$C168="",N($D168)=0),"",IF(OR($B168="Ajuste para mais",$B168="Ajuste para menos"),0,$D168*IF(N($E168)&lt;&gt;0,$E168,IF(OR($B168="Venda",$B168="Devolução de venda"),IFERROR(INDEX(Produtos!$D$6:$D$505,MATCH($C168,Produtos!$B$6:$B$505,0)),0),0))))</f>
        <v/>
      </c>
      <c r="J168" s="17">
        <f>IF(OR($B168="",$C168="",N($D168)=0),"",IF($B168="Venda",1,IF($B168="Devolução de venda",-1,0))*$D168*IFERROR(INDEX(Produtos!$L$6:$L$505,MATCH($C168,Produtos!$B$6:$B$505,0)),0))</f>
        <v/>
      </c>
      <c r="K168" s="17">
        <f>IF(I168="","",IF($B168="Venda",I168-J168,IF($B168="Devolução de venda",-I168-J168,0)))</f>
        <v/>
      </c>
      <c r="L168" s="20">
        <f>IF($A168="","",IF($G168&lt;&gt;"",$G168,$A168))</f>
        <v/>
      </c>
      <c r="M168" s="17">
        <f>IF(I168="","",IF($B168="Venda",I168,IF(OR($B168="Compra",$B168="Devolução de venda"),-I168,0)))</f>
        <v/>
      </c>
    </row>
    <row r="169">
      <c r="A169" s="22" t="n">
        <v>46290</v>
      </c>
      <c r="B169" s="14" t="inlineStr">
        <is>
          <t>Venda</t>
        </is>
      </c>
      <c r="C169" s="14" t="inlineStr">
        <is>
          <t>Caixa de presente com laço</t>
        </is>
      </c>
      <c r="D169" s="14" t="n">
        <v>1</v>
      </c>
      <c r="E169" s="15" t="n"/>
      <c r="F169" s="14" t="inlineStr">
        <is>
          <t>Cartão de débito</t>
        </is>
      </c>
      <c r="G169" s="22" t="n"/>
      <c r="H169" s="14" t="n"/>
      <c r="I169" s="17">
        <f>IF(OR($B169="",$C169="",N($D169)=0),"",IF(OR($B169="Ajuste para mais",$B169="Ajuste para menos"),0,$D169*IF(N($E169)&lt;&gt;0,$E169,IF(OR($B169="Venda",$B169="Devolução de venda"),IFERROR(INDEX(Produtos!$D$6:$D$505,MATCH($C169,Produtos!$B$6:$B$505,0)),0),0))))</f>
        <v/>
      </c>
      <c r="J169" s="17">
        <f>IF(OR($B169="",$C169="",N($D169)=0),"",IF($B169="Venda",1,IF($B169="Devolução de venda",-1,0))*$D169*IFERROR(INDEX(Produtos!$L$6:$L$505,MATCH($C169,Produtos!$B$6:$B$505,0)),0))</f>
        <v/>
      </c>
      <c r="K169" s="17">
        <f>IF(I169="","",IF($B169="Venda",I169-J169,IF($B169="Devolução de venda",-I169-J169,0)))</f>
        <v/>
      </c>
      <c r="L169" s="20">
        <f>IF($A169="","",IF($G169&lt;&gt;"",$G169,$A169))</f>
        <v/>
      </c>
      <c r="M169" s="17">
        <f>IF(I169="","",IF($B169="Venda",I169,IF(OR($B169="Compra",$B169="Devolução de venda"),-I169,0)))</f>
        <v/>
      </c>
    </row>
    <row r="170">
      <c r="A170" s="22" t="n">
        <v>46291</v>
      </c>
      <c r="B170" s="14" t="inlineStr">
        <is>
          <t>Venda</t>
        </is>
      </c>
      <c r="C170" s="14" t="inlineStr">
        <is>
          <t>Caneca de porcelana</t>
        </is>
      </c>
      <c r="D170" s="14" t="n">
        <v>1</v>
      </c>
      <c r="E170" s="15" t="n"/>
      <c r="F170" s="14" t="inlineStr">
        <is>
          <t>Cartão de crédito</t>
        </is>
      </c>
      <c r="G170" s="22" t="n">
        <v>46321</v>
      </c>
      <c r="H170" s="14" t="n"/>
      <c r="I170" s="17">
        <f>IF(OR($B170="",$C170="",N($D170)=0),"",IF(OR($B170="Ajuste para mais",$B170="Ajuste para menos"),0,$D170*IF(N($E170)&lt;&gt;0,$E170,IF(OR($B170="Venda",$B170="Devolução de venda"),IFERROR(INDEX(Produtos!$D$6:$D$505,MATCH($C170,Produtos!$B$6:$B$505,0)),0),0))))</f>
        <v/>
      </c>
      <c r="J170" s="17">
        <f>IF(OR($B170="",$C170="",N($D170)=0),"",IF($B170="Venda",1,IF($B170="Devolução de venda",-1,0))*$D170*IFERROR(INDEX(Produtos!$L$6:$L$505,MATCH($C170,Produtos!$B$6:$B$505,0)),0))</f>
        <v/>
      </c>
      <c r="K170" s="17">
        <f>IF(I170="","",IF($B170="Venda",I170-J170,IF($B170="Devolução de venda",-I170-J170,0)))</f>
        <v/>
      </c>
      <c r="L170" s="20">
        <f>IF($A170="","",IF($G170&lt;&gt;"",$G170,$A170))</f>
        <v/>
      </c>
      <c r="M170" s="17">
        <f>IF(I170="","",IF($B170="Venda",I170,IF(OR($B170="Compra",$B170="Devolução de venda"),-I170,0)))</f>
        <v/>
      </c>
    </row>
    <row r="171">
      <c r="A171" s="22" t="n">
        <v>46291</v>
      </c>
      <c r="B171" s="14" t="inlineStr">
        <is>
          <t>Venda</t>
        </is>
      </c>
      <c r="C171" s="14" t="inlineStr">
        <is>
          <t>Almofada de linho 45x45</t>
        </is>
      </c>
      <c r="D171" s="14" t="n">
        <v>1</v>
      </c>
      <c r="E171" s="15" t="n"/>
      <c r="F171" s="14" t="inlineStr">
        <is>
          <t>Cartão de crédito</t>
        </is>
      </c>
      <c r="G171" s="22" t="n">
        <v>46321</v>
      </c>
      <c r="H171" s="14" t="n"/>
      <c r="I171" s="17">
        <f>IF(OR($B171="",$C171="",N($D171)=0),"",IF(OR($B171="Ajuste para mais",$B171="Ajuste para menos"),0,$D171*IF(N($E171)&lt;&gt;0,$E171,IF(OR($B171="Venda",$B171="Devolução de venda"),IFERROR(INDEX(Produtos!$D$6:$D$505,MATCH($C171,Produtos!$B$6:$B$505,0)),0),0))))</f>
        <v/>
      </c>
      <c r="J171" s="17">
        <f>IF(OR($B171="",$C171="",N($D171)=0),"",IF($B171="Venda",1,IF($B171="Devolução de venda",-1,0))*$D171*IFERROR(INDEX(Produtos!$L$6:$L$505,MATCH($C171,Produtos!$B$6:$B$505,0)),0))</f>
        <v/>
      </c>
      <c r="K171" s="17">
        <f>IF(I171="","",IF($B171="Venda",I171-J171,IF($B171="Devolução de venda",-I171-J171,0)))</f>
        <v/>
      </c>
      <c r="L171" s="20">
        <f>IF($A171="","",IF($G171&lt;&gt;"",$G171,$A171))</f>
        <v/>
      </c>
      <c r="M171" s="17">
        <f>IF(I171="","",IF($B171="Venda",I171,IF(OR($B171="Compra",$B171="Devolução de venda"),-I171,0)))</f>
        <v/>
      </c>
    </row>
    <row r="172">
      <c r="A172" s="22" t="n">
        <v>46291</v>
      </c>
      <c r="B172" s="14" t="inlineStr">
        <is>
          <t>Venda</t>
        </is>
      </c>
      <c r="C172" s="14" t="inlineStr">
        <is>
          <t>Vela aromática 200g</t>
        </is>
      </c>
      <c r="D172" s="14" t="n">
        <v>2</v>
      </c>
      <c r="E172" s="15" t="n"/>
      <c r="F172" s="14" t="inlineStr">
        <is>
          <t>Dinheiro</t>
        </is>
      </c>
      <c r="G172" s="22" t="n"/>
      <c r="H172" s="14" t="n"/>
      <c r="I172" s="17">
        <f>IF(OR($B172="",$C172="",N($D172)=0),"",IF(OR($B172="Ajuste para mais",$B172="Ajuste para menos"),0,$D172*IF(N($E172)&lt;&gt;0,$E172,IF(OR($B172="Venda",$B172="Devolução de venda"),IFERROR(INDEX(Produtos!$D$6:$D$505,MATCH($C172,Produtos!$B$6:$B$505,0)),0),0))))</f>
        <v/>
      </c>
      <c r="J172" s="17">
        <f>IF(OR($B172="",$C172="",N($D172)=0),"",IF($B172="Venda",1,IF($B172="Devolução de venda",-1,0))*$D172*IFERROR(INDEX(Produtos!$L$6:$L$505,MATCH($C172,Produtos!$B$6:$B$505,0)),0))</f>
        <v/>
      </c>
      <c r="K172" s="17">
        <f>IF(I172="","",IF($B172="Venda",I172-J172,IF($B172="Devolução de venda",-I172-J172,0)))</f>
        <v/>
      </c>
      <c r="L172" s="20">
        <f>IF($A172="","",IF($G172&lt;&gt;"",$G172,$A172))</f>
        <v/>
      </c>
      <c r="M172" s="17">
        <f>IF(I172="","",IF($B172="Venda",I172,IF(OR($B172="Compra",$B172="Devolução de venda"),-I172,0)))</f>
        <v/>
      </c>
    </row>
    <row r="173">
      <c r="A173" s="22" t="n">
        <v>46291</v>
      </c>
      <c r="B173" s="14" t="inlineStr">
        <is>
          <t>Venda</t>
        </is>
      </c>
      <c r="C173" s="14" t="inlineStr">
        <is>
          <t>Cachepô de cimento</t>
        </is>
      </c>
      <c r="D173" s="14" t="n">
        <v>1</v>
      </c>
      <c r="E173" s="15" t="n"/>
      <c r="F173" s="14" t="inlineStr">
        <is>
          <t>Cartão de crédito</t>
        </is>
      </c>
      <c r="G173" s="22" t="n">
        <v>46321</v>
      </c>
      <c r="H173" s="14" t="n"/>
      <c r="I173" s="17">
        <f>IF(OR($B173="",$C173="",N($D173)=0),"",IF(OR($B173="Ajuste para mais",$B173="Ajuste para menos"),0,$D173*IF(N($E173)&lt;&gt;0,$E173,IF(OR($B173="Venda",$B173="Devolução de venda"),IFERROR(INDEX(Produtos!$D$6:$D$505,MATCH($C173,Produtos!$B$6:$B$505,0)),0),0))))</f>
        <v/>
      </c>
      <c r="J173" s="17">
        <f>IF(OR($B173="",$C173="",N($D173)=0),"",IF($B173="Venda",1,IF($B173="Devolução de venda",-1,0))*$D173*IFERROR(INDEX(Produtos!$L$6:$L$505,MATCH($C173,Produtos!$B$6:$B$505,0)),0))</f>
        <v/>
      </c>
      <c r="K173" s="17">
        <f>IF(I173="","",IF($B173="Venda",I173-J173,IF($B173="Devolução de venda",-I173-J173,0)))</f>
        <v/>
      </c>
      <c r="L173" s="20">
        <f>IF($A173="","",IF($G173&lt;&gt;"",$G173,$A173))</f>
        <v/>
      </c>
      <c r="M173" s="17">
        <f>IF(I173="","",IF($B173="Venda",I173,IF(OR($B173="Compra",$B173="Devolução de venda"),-I173,0)))</f>
        <v/>
      </c>
    </row>
    <row r="174">
      <c r="A174" s="22" t="n">
        <v>46291</v>
      </c>
      <c r="B174" s="14" t="inlineStr">
        <is>
          <t>Venda</t>
        </is>
      </c>
      <c r="C174" s="14" t="inlineStr">
        <is>
          <t>Sabonete artesanal</t>
        </is>
      </c>
      <c r="D174" s="14" t="n">
        <v>1</v>
      </c>
      <c r="E174" s="15" t="n">
        <v>17.91</v>
      </c>
      <c r="F174" s="14" t="inlineStr">
        <is>
          <t>Pix</t>
        </is>
      </c>
      <c r="G174" s="22" t="n"/>
      <c r="H174" s="14" t="inlineStr">
        <is>
          <t>Desconto de 10%</t>
        </is>
      </c>
      <c r="I174" s="17">
        <f>IF(OR($B174="",$C174="",N($D174)=0),"",IF(OR($B174="Ajuste para mais",$B174="Ajuste para menos"),0,$D174*IF(N($E174)&lt;&gt;0,$E174,IF(OR($B174="Venda",$B174="Devolução de venda"),IFERROR(INDEX(Produtos!$D$6:$D$505,MATCH($C174,Produtos!$B$6:$B$505,0)),0),0))))</f>
        <v/>
      </c>
      <c r="J174" s="17">
        <f>IF(OR($B174="",$C174="",N($D174)=0),"",IF($B174="Venda",1,IF($B174="Devolução de venda",-1,0))*$D174*IFERROR(INDEX(Produtos!$L$6:$L$505,MATCH($C174,Produtos!$B$6:$B$505,0)),0))</f>
        <v/>
      </c>
      <c r="K174" s="17">
        <f>IF(I174="","",IF($B174="Venda",I174-J174,IF($B174="Devolução de venda",-I174-J174,0)))</f>
        <v/>
      </c>
      <c r="L174" s="20">
        <f>IF($A174="","",IF($G174&lt;&gt;"",$G174,$A174))</f>
        <v/>
      </c>
      <c r="M174" s="17">
        <f>IF(I174="","",IF($B174="Venda",I174,IF(OR($B174="Compra",$B174="Devolução de venda"),-I174,0)))</f>
        <v/>
      </c>
    </row>
    <row r="175">
      <c r="A175" s="22" t="n">
        <v>46293</v>
      </c>
      <c r="B175" s="14" t="inlineStr">
        <is>
          <t>Compra</t>
        </is>
      </c>
      <c r="C175" s="14" t="inlineStr">
        <is>
          <t>Caixa de presente com laço</t>
        </is>
      </c>
      <c r="D175" s="14" t="n">
        <v>30</v>
      </c>
      <c r="E175" s="15" t="n">
        <v>4.2</v>
      </c>
      <c r="F175" s="14" t="inlineStr">
        <is>
          <t>Pix</t>
        </is>
      </c>
      <c r="G175" s="22" t="n"/>
      <c r="H175" s="14" t="inlineStr">
        <is>
          <t>Reposição</t>
        </is>
      </c>
      <c r="I175" s="17">
        <f>IF(OR($B175="",$C175="",N($D175)=0),"",IF(OR($B175="Ajuste para mais",$B175="Ajuste para menos"),0,$D175*IF(N($E175)&lt;&gt;0,$E175,IF(OR($B175="Venda",$B175="Devolução de venda"),IFERROR(INDEX(Produtos!$D$6:$D$505,MATCH($C175,Produtos!$B$6:$B$505,0)),0),0))))</f>
        <v/>
      </c>
      <c r="J175" s="17">
        <f>IF(OR($B175="",$C175="",N($D175)=0),"",IF($B175="Venda",1,IF($B175="Devolução de venda",-1,0))*$D175*IFERROR(INDEX(Produtos!$L$6:$L$505,MATCH($C175,Produtos!$B$6:$B$505,0)),0))</f>
        <v/>
      </c>
      <c r="K175" s="17">
        <f>IF(I175="","",IF($B175="Venda",I175-J175,IF($B175="Devolução de venda",-I175-J175,0)))</f>
        <v/>
      </c>
      <c r="L175" s="20">
        <f>IF($A175="","",IF($G175&lt;&gt;"",$G175,$A175))</f>
        <v/>
      </c>
      <c r="M175" s="17">
        <f>IF(I175="","",IF($B175="Venda",I175,IF(OR($B175="Compra",$B175="Devolução de venda"),-I175,0)))</f>
        <v/>
      </c>
    </row>
    <row r="176">
      <c r="A176" s="22" t="n">
        <v>46293</v>
      </c>
      <c r="B176" s="14" t="inlineStr">
        <is>
          <t>Venda</t>
        </is>
      </c>
      <c r="C176" s="14" t="inlineStr">
        <is>
          <t>Cachepô de cimento</t>
        </is>
      </c>
      <c r="D176" s="14" t="n">
        <v>1</v>
      </c>
      <c r="E176" s="15" t="n"/>
      <c r="F176" s="14" t="inlineStr">
        <is>
          <t>Dinheiro</t>
        </is>
      </c>
      <c r="G176" s="22" t="n"/>
      <c r="H176" s="14" t="n"/>
      <c r="I176" s="17">
        <f>IF(OR($B176="",$C176="",N($D176)=0),"",IF(OR($B176="Ajuste para mais",$B176="Ajuste para menos"),0,$D176*IF(N($E176)&lt;&gt;0,$E176,IF(OR($B176="Venda",$B176="Devolução de venda"),IFERROR(INDEX(Produtos!$D$6:$D$505,MATCH($C176,Produtos!$B$6:$B$505,0)),0),0))))</f>
        <v/>
      </c>
      <c r="J176" s="17">
        <f>IF(OR($B176="",$C176="",N($D176)=0),"",IF($B176="Venda",1,IF($B176="Devolução de venda",-1,0))*$D176*IFERROR(INDEX(Produtos!$L$6:$L$505,MATCH($C176,Produtos!$B$6:$B$505,0)),0))</f>
        <v/>
      </c>
      <c r="K176" s="17">
        <f>IF(I176="","",IF($B176="Venda",I176-J176,IF($B176="Devolução de venda",-I176-J176,0)))</f>
        <v/>
      </c>
      <c r="L176" s="20">
        <f>IF($A176="","",IF($G176&lt;&gt;"",$G176,$A176))</f>
        <v/>
      </c>
      <c r="M176" s="17">
        <f>IF(I176="","",IF($B176="Venda",I176,IF(OR($B176="Compra",$B176="Devolução de venda"),-I176,0)))</f>
        <v/>
      </c>
    </row>
    <row r="177">
      <c r="A177" s="22" t="n">
        <v>46293</v>
      </c>
      <c r="B177" s="14" t="inlineStr">
        <is>
          <t>Venda</t>
        </is>
      </c>
      <c r="C177" s="14" t="inlineStr">
        <is>
          <t>Cachepô de cimento</t>
        </is>
      </c>
      <c r="D177" s="14" t="n">
        <v>1</v>
      </c>
      <c r="E177" s="15" t="n"/>
      <c r="F177" s="14" t="inlineStr">
        <is>
          <t>Pix</t>
        </is>
      </c>
      <c r="G177" s="22" t="n"/>
      <c r="H177" s="14" t="n"/>
      <c r="I177" s="17">
        <f>IF(OR($B177="",$C177="",N($D177)=0),"",IF(OR($B177="Ajuste para mais",$B177="Ajuste para menos"),0,$D177*IF(N($E177)&lt;&gt;0,$E177,IF(OR($B177="Venda",$B177="Devolução de venda"),IFERROR(INDEX(Produtos!$D$6:$D$505,MATCH($C177,Produtos!$B$6:$B$505,0)),0),0))))</f>
        <v/>
      </c>
      <c r="J177" s="17">
        <f>IF(OR($B177="",$C177="",N($D177)=0),"",IF($B177="Venda",1,IF($B177="Devolução de venda",-1,0))*$D177*IFERROR(INDEX(Produtos!$L$6:$L$505,MATCH($C177,Produtos!$B$6:$B$505,0)),0))</f>
        <v/>
      </c>
      <c r="K177" s="17">
        <f>IF(I177="","",IF($B177="Venda",I177-J177,IF($B177="Devolução de venda",-I177-J177,0)))</f>
        <v/>
      </c>
      <c r="L177" s="20">
        <f>IF($A177="","",IF($G177&lt;&gt;"",$G177,$A177))</f>
        <v/>
      </c>
      <c r="M177" s="17">
        <f>IF(I177="","",IF($B177="Venda",I177,IF(OR($B177="Compra",$B177="Devolução de venda"),-I177,0)))</f>
        <v/>
      </c>
    </row>
    <row r="178">
      <c r="A178" s="22" t="n">
        <v>46294</v>
      </c>
      <c r="B178" s="14" t="inlineStr">
        <is>
          <t>Venda</t>
        </is>
      </c>
      <c r="C178" s="14" t="inlineStr">
        <is>
          <t>Caixa de presente com laço</t>
        </is>
      </c>
      <c r="D178" s="14" t="n">
        <v>1</v>
      </c>
      <c r="E178" s="15" t="n"/>
      <c r="F178" s="14" t="inlineStr">
        <is>
          <t>Pix</t>
        </is>
      </c>
      <c r="G178" s="22" t="n"/>
      <c r="H178" s="14" t="n"/>
      <c r="I178" s="17">
        <f>IF(OR($B178="",$C178="",N($D178)=0),"",IF(OR($B178="Ajuste para mais",$B178="Ajuste para menos"),0,$D178*IF(N($E178)&lt;&gt;0,$E178,IF(OR($B178="Venda",$B178="Devolução de venda"),IFERROR(INDEX(Produtos!$D$6:$D$505,MATCH($C178,Produtos!$B$6:$B$505,0)),0),0))))</f>
        <v/>
      </c>
      <c r="J178" s="17">
        <f>IF(OR($B178="",$C178="",N($D178)=0),"",IF($B178="Venda",1,IF($B178="Devolução de venda",-1,0))*$D178*IFERROR(INDEX(Produtos!$L$6:$L$505,MATCH($C178,Produtos!$B$6:$B$505,0)),0))</f>
        <v/>
      </c>
      <c r="K178" s="17">
        <f>IF(I178="","",IF($B178="Venda",I178-J178,IF($B178="Devolução de venda",-I178-J178,0)))</f>
        <v/>
      </c>
      <c r="L178" s="20">
        <f>IF($A178="","",IF($G178&lt;&gt;"",$G178,$A178))</f>
        <v/>
      </c>
      <c r="M178" s="17">
        <f>IF(I178="","",IF($B178="Venda",I178,IF(OR($B178="Compra",$B178="Devolução de venda"),-I178,0)))</f>
        <v/>
      </c>
    </row>
    <row r="179">
      <c r="A179" s="22" t="n">
        <v>46295</v>
      </c>
      <c r="B179" s="14" t="inlineStr">
        <is>
          <t>Venda</t>
        </is>
      </c>
      <c r="C179" s="14" t="inlineStr">
        <is>
          <t>Jogo americano 4 peças</t>
        </is>
      </c>
      <c r="D179" s="14" t="n">
        <v>1</v>
      </c>
      <c r="E179" s="15" t="n"/>
      <c r="F179" s="14" t="inlineStr">
        <is>
          <t>Cartão de crédito</t>
        </is>
      </c>
      <c r="G179" s="22" t="n">
        <v>46325</v>
      </c>
      <c r="H179" s="14" t="n"/>
      <c r="I179" s="17">
        <f>IF(OR($B179="",$C179="",N($D179)=0),"",IF(OR($B179="Ajuste para mais",$B179="Ajuste para menos"),0,$D179*IF(N($E179)&lt;&gt;0,$E179,IF(OR($B179="Venda",$B179="Devolução de venda"),IFERROR(INDEX(Produtos!$D$6:$D$505,MATCH($C179,Produtos!$B$6:$B$505,0)),0),0))))</f>
        <v/>
      </c>
      <c r="J179" s="17">
        <f>IF(OR($B179="",$C179="",N($D179)=0),"",IF($B179="Venda",1,IF($B179="Devolução de venda",-1,0))*$D179*IFERROR(INDEX(Produtos!$L$6:$L$505,MATCH($C179,Produtos!$B$6:$B$505,0)),0))</f>
        <v/>
      </c>
      <c r="K179" s="17">
        <f>IF(I179="","",IF($B179="Venda",I179-J179,IF($B179="Devolução de venda",-I179-J179,0)))</f>
        <v/>
      </c>
      <c r="L179" s="20">
        <f>IF($A179="","",IF($G179&lt;&gt;"",$G179,$A179))</f>
        <v/>
      </c>
      <c r="M179" s="17">
        <f>IF(I179="","",IF($B179="Venda",I179,IF(OR($B179="Compra",$B179="Devolução de venda"),-I179,0)))</f>
        <v/>
      </c>
    </row>
    <row r="180">
      <c r="A180" s="22" t="n">
        <v>46296</v>
      </c>
      <c r="B180" s="14" t="inlineStr">
        <is>
          <t>Venda</t>
        </is>
      </c>
      <c r="C180" s="14" t="inlineStr">
        <is>
          <t>Cachepô de cimento</t>
        </is>
      </c>
      <c r="D180" s="14" t="n">
        <v>2</v>
      </c>
      <c r="E180" s="15" t="n"/>
      <c r="F180" s="14" t="inlineStr">
        <is>
          <t>Pix</t>
        </is>
      </c>
      <c r="G180" s="22" t="n"/>
      <c r="H180" s="14" t="n"/>
      <c r="I180" s="17">
        <f>IF(OR($B180="",$C180="",N($D180)=0),"",IF(OR($B180="Ajuste para mais",$B180="Ajuste para menos"),0,$D180*IF(N($E180)&lt;&gt;0,$E180,IF(OR($B180="Venda",$B180="Devolução de venda"),IFERROR(INDEX(Produtos!$D$6:$D$505,MATCH($C180,Produtos!$B$6:$B$505,0)),0),0))))</f>
        <v/>
      </c>
      <c r="J180" s="17">
        <f>IF(OR($B180="",$C180="",N($D180)=0),"",IF($B180="Venda",1,IF($B180="Devolução de venda",-1,0))*$D180*IFERROR(INDEX(Produtos!$L$6:$L$505,MATCH($C180,Produtos!$B$6:$B$505,0)),0))</f>
        <v/>
      </c>
      <c r="K180" s="17">
        <f>IF(I180="","",IF($B180="Venda",I180-J180,IF($B180="Devolução de venda",-I180-J180,0)))</f>
        <v/>
      </c>
      <c r="L180" s="20">
        <f>IF($A180="","",IF($G180&lt;&gt;"",$G180,$A180))</f>
        <v/>
      </c>
      <c r="M180" s="17">
        <f>IF(I180="","",IF($B180="Venda",I180,IF(OR($B180="Compra",$B180="Devolução de venda"),-I180,0)))</f>
        <v/>
      </c>
    </row>
    <row r="181">
      <c r="A181" s="22" t="n">
        <v>46297</v>
      </c>
      <c r="B181" s="14" t="inlineStr">
        <is>
          <t>Venda</t>
        </is>
      </c>
      <c r="C181" s="14" t="inlineStr">
        <is>
          <t>Jogo americano 4 peças</t>
        </is>
      </c>
      <c r="D181" s="14" t="n">
        <v>1</v>
      </c>
      <c r="E181" s="15" t="n"/>
      <c r="F181" s="14" t="inlineStr">
        <is>
          <t>Pix</t>
        </is>
      </c>
      <c r="G181" s="22" t="n"/>
      <c r="H181" s="14" t="n"/>
      <c r="I181" s="17">
        <f>IF(OR($B181="",$C181="",N($D181)=0),"",IF(OR($B181="Ajuste para mais",$B181="Ajuste para menos"),0,$D181*IF(N($E181)&lt;&gt;0,$E181,IF(OR($B181="Venda",$B181="Devolução de venda"),IFERROR(INDEX(Produtos!$D$6:$D$505,MATCH($C181,Produtos!$B$6:$B$505,0)),0),0))))</f>
        <v/>
      </c>
      <c r="J181" s="17">
        <f>IF(OR($B181="",$C181="",N($D181)=0),"",IF($B181="Venda",1,IF($B181="Devolução de venda",-1,0))*$D181*IFERROR(INDEX(Produtos!$L$6:$L$505,MATCH($C181,Produtos!$B$6:$B$505,0)),0))</f>
        <v/>
      </c>
      <c r="K181" s="17">
        <f>IF(I181="","",IF($B181="Venda",I181-J181,IF($B181="Devolução de venda",-I181-J181,0)))</f>
        <v/>
      </c>
      <c r="L181" s="20">
        <f>IF($A181="","",IF($G181&lt;&gt;"",$G181,$A181))</f>
        <v/>
      </c>
      <c r="M181" s="17">
        <f>IF(I181="","",IF($B181="Venda",I181,IF(OR($B181="Compra",$B181="Devolução de venda"),-I181,0)))</f>
        <v/>
      </c>
    </row>
    <row r="182">
      <c r="A182" s="22" t="n">
        <v>46297</v>
      </c>
      <c r="B182" s="14" t="inlineStr">
        <is>
          <t>Venda</t>
        </is>
      </c>
      <c r="C182" s="14" t="inlineStr">
        <is>
          <t>Vaso de cerâmica médio</t>
        </is>
      </c>
      <c r="D182" s="14" t="n">
        <v>1</v>
      </c>
      <c r="E182" s="15" t="n"/>
      <c r="F182" s="14" t="inlineStr">
        <is>
          <t>Cartão de crédito</t>
        </is>
      </c>
      <c r="G182" s="22" t="n">
        <v>46327</v>
      </c>
      <c r="H182" s="14" t="n"/>
      <c r="I182" s="17">
        <f>IF(OR($B182="",$C182="",N($D182)=0),"",IF(OR($B182="Ajuste para mais",$B182="Ajuste para menos"),0,$D182*IF(N($E182)&lt;&gt;0,$E182,IF(OR($B182="Venda",$B182="Devolução de venda"),IFERROR(INDEX(Produtos!$D$6:$D$505,MATCH($C182,Produtos!$B$6:$B$505,0)),0),0))))</f>
        <v/>
      </c>
      <c r="J182" s="17">
        <f>IF(OR($B182="",$C182="",N($D182)=0),"",IF($B182="Venda",1,IF($B182="Devolução de venda",-1,0))*$D182*IFERROR(INDEX(Produtos!$L$6:$L$505,MATCH($C182,Produtos!$B$6:$B$505,0)),0))</f>
        <v/>
      </c>
      <c r="K182" s="17">
        <f>IF(I182="","",IF($B182="Venda",I182-J182,IF($B182="Devolução de venda",-I182-J182,0)))</f>
        <v/>
      </c>
      <c r="L182" s="20">
        <f>IF($A182="","",IF($G182&lt;&gt;"",$G182,$A182))</f>
        <v/>
      </c>
      <c r="M182" s="17">
        <f>IF(I182="","",IF($B182="Venda",I182,IF(OR($B182="Compra",$B182="Devolução de venda"),-I182,0)))</f>
        <v/>
      </c>
    </row>
    <row r="183">
      <c r="A183" s="22" t="n">
        <v>46297</v>
      </c>
      <c r="B183" s="14" t="inlineStr">
        <is>
          <t>Venda</t>
        </is>
      </c>
      <c r="C183" s="14" t="inlineStr">
        <is>
          <t>Vela aromática 200g</t>
        </is>
      </c>
      <c r="D183" s="14" t="n">
        <v>1</v>
      </c>
      <c r="E183" s="15" t="n"/>
      <c r="F183" s="14" t="inlineStr">
        <is>
          <t>Pix</t>
        </is>
      </c>
      <c r="G183" s="22" t="n"/>
      <c r="H183" s="14" t="n"/>
      <c r="I183" s="17">
        <f>IF(OR($B183="",$C183="",N($D183)=0),"",IF(OR($B183="Ajuste para mais",$B183="Ajuste para menos"),0,$D183*IF(N($E183)&lt;&gt;0,$E183,IF(OR($B183="Venda",$B183="Devolução de venda"),IFERROR(INDEX(Produtos!$D$6:$D$505,MATCH($C183,Produtos!$B$6:$B$505,0)),0),0))))</f>
        <v/>
      </c>
      <c r="J183" s="17">
        <f>IF(OR($B183="",$C183="",N($D183)=0),"",IF($B183="Venda",1,IF($B183="Devolução de venda",-1,0))*$D183*IFERROR(INDEX(Produtos!$L$6:$L$505,MATCH($C183,Produtos!$B$6:$B$505,0)),0))</f>
        <v/>
      </c>
      <c r="K183" s="17">
        <f>IF(I183="","",IF($B183="Venda",I183-J183,IF($B183="Devolução de venda",-I183-J183,0)))</f>
        <v/>
      </c>
      <c r="L183" s="20">
        <f>IF($A183="","",IF($G183&lt;&gt;"",$G183,$A183))</f>
        <v/>
      </c>
      <c r="M183" s="17">
        <f>IF(I183="","",IF($B183="Venda",I183,IF(OR($B183="Compra",$B183="Devolução de venda"),-I183,0)))</f>
        <v/>
      </c>
    </row>
    <row r="184">
      <c r="A184" s="22" t="n">
        <v>46297</v>
      </c>
      <c r="B184" s="14" t="inlineStr">
        <is>
          <t>Venda</t>
        </is>
      </c>
      <c r="C184" s="14" t="inlineStr">
        <is>
          <t>Sabonete artesanal</t>
        </is>
      </c>
      <c r="D184" s="14" t="n">
        <v>2</v>
      </c>
      <c r="E184" s="15" t="n"/>
      <c r="F184" s="14" t="inlineStr">
        <is>
          <t>Dinheiro</t>
        </is>
      </c>
      <c r="G184" s="22" t="n"/>
      <c r="H184" s="14" t="n"/>
      <c r="I184" s="17">
        <f>IF(OR($B184="",$C184="",N($D184)=0),"",IF(OR($B184="Ajuste para mais",$B184="Ajuste para menos"),0,$D184*IF(N($E184)&lt;&gt;0,$E184,IF(OR($B184="Venda",$B184="Devolução de venda"),IFERROR(INDEX(Produtos!$D$6:$D$505,MATCH($C184,Produtos!$B$6:$B$505,0)),0),0))))</f>
        <v/>
      </c>
      <c r="J184" s="17">
        <f>IF(OR($B184="",$C184="",N($D184)=0),"",IF($B184="Venda",1,IF($B184="Devolução de venda",-1,0))*$D184*IFERROR(INDEX(Produtos!$L$6:$L$505,MATCH($C184,Produtos!$B$6:$B$505,0)),0))</f>
        <v/>
      </c>
      <c r="K184" s="17">
        <f>IF(I184="","",IF($B184="Venda",I184-J184,IF($B184="Devolução de venda",-I184-J184,0)))</f>
        <v/>
      </c>
      <c r="L184" s="20">
        <f>IF($A184="","",IF($G184&lt;&gt;"",$G184,$A184))</f>
        <v/>
      </c>
      <c r="M184" s="17">
        <f>IF(I184="","",IF($B184="Venda",I184,IF(OR($B184="Compra",$B184="Devolução de venda"),-I184,0)))</f>
        <v/>
      </c>
    </row>
    <row r="185">
      <c r="A185" s="22" t="n">
        <v>46298</v>
      </c>
      <c r="B185" s="14" t="inlineStr">
        <is>
          <t>Venda</t>
        </is>
      </c>
      <c r="C185" s="14" t="inlineStr">
        <is>
          <t>Vela aromática 200g</t>
        </is>
      </c>
      <c r="D185" s="14" t="n">
        <v>1</v>
      </c>
      <c r="E185" s="15" t="n"/>
      <c r="F185" s="14" t="inlineStr">
        <is>
          <t>Cartão de crédito</t>
        </is>
      </c>
      <c r="G185" s="22" t="n">
        <v>46328</v>
      </c>
      <c r="H185" s="14" t="n"/>
      <c r="I185" s="17">
        <f>IF(OR($B185="",$C185="",N($D185)=0),"",IF(OR($B185="Ajuste para mais",$B185="Ajuste para menos"),0,$D185*IF(N($E185)&lt;&gt;0,$E185,IF(OR($B185="Venda",$B185="Devolução de venda"),IFERROR(INDEX(Produtos!$D$6:$D$505,MATCH($C185,Produtos!$B$6:$B$505,0)),0),0))))</f>
        <v/>
      </c>
      <c r="J185" s="17">
        <f>IF(OR($B185="",$C185="",N($D185)=0),"",IF($B185="Venda",1,IF($B185="Devolução de venda",-1,0))*$D185*IFERROR(INDEX(Produtos!$L$6:$L$505,MATCH($C185,Produtos!$B$6:$B$505,0)),0))</f>
        <v/>
      </c>
      <c r="K185" s="17">
        <f>IF(I185="","",IF($B185="Venda",I185-J185,IF($B185="Devolução de venda",-I185-J185,0)))</f>
        <v/>
      </c>
      <c r="L185" s="20">
        <f>IF($A185="","",IF($G185&lt;&gt;"",$G185,$A185))</f>
        <v/>
      </c>
      <c r="M185" s="17">
        <f>IF(I185="","",IF($B185="Venda",I185,IF(OR($B185="Compra",$B185="Devolução de venda"),-I185,0)))</f>
        <v/>
      </c>
    </row>
    <row r="186">
      <c r="A186" s="22" t="n">
        <v>46298</v>
      </c>
      <c r="B186" s="14" t="inlineStr">
        <is>
          <t>Venda</t>
        </is>
      </c>
      <c r="C186" s="14" t="inlineStr">
        <is>
          <t>Vela aromática 200g</t>
        </is>
      </c>
      <c r="D186" s="14" t="n">
        <v>1</v>
      </c>
      <c r="E186" s="15" t="n"/>
      <c r="F186" s="14" t="inlineStr">
        <is>
          <t>Cartão de débito</t>
        </is>
      </c>
      <c r="G186" s="22" t="n"/>
      <c r="H186" s="14" t="n"/>
      <c r="I186" s="17">
        <f>IF(OR($B186="",$C186="",N($D186)=0),"",IF(OR($B186="Ajuste para mais",$B186="Ajuste para menos"),0,$D186*IF(N($E186)&lt;&gt;0,$E186,IF(OR($B186="Venda",$B186="Devolução de venda"),IFERROR(INDEX(Produtos!$D$6:$D$505,MATCH($C186,Produtos!$B$6:$B$505,0)),0),0))))</f>
        <v/>
      </c>
      <c r="J186" s="17">
        <f>IF(OR($B186="",$C186="",N($D186)=0),"",IF($B186="Venda",1,IF($B186="Devolução de venda",-1,0))*$D186*IFERROR(INDEX(Produtos!$L$6:$L$505,MATCH($C186,Produtos!$B$6:$B$505,0)),0))</f>
        <v/>
      </c>
      <c r="K186" s="17">
        <f>IF(I186="","",IF($B186="Venda",I186-J186,IF($B186="Devolução de venda",-I186-J186,0)))</f>
        <v/>
      </c>
      <c r="L186" s="20">
        <f>IF($A186="","",IF($G186&lt;&gt;"",$G186,$A186))</f>
        <v/>
      </c>
      <c r="M186" s="17">
        <f>IF(I186="","",IF($B186="Venda",I186,IF(OR($B186="Compra",$B186="Devolução de venda"),-I186,0)))</f>
        <v/>
      </c>
    </row>
    <row r="187">
      <c r="A187" s="22" t="n">
        <v>46298</v>
      </c>
      <c r="B187" s="14" t="inlineStr">
        <is>
          <t>Venda</t>
        </is>
      </c>
      <c r="C187" s="14" t="inlineStr">
        <is>
          <t>Cachepô de cimento</t>
        </is>
      </c>
      <c r="D187" s="14" t="n">
        <v>1</v>
      </c>
      <c r="E187" s="15" t="n"/>
      <c r="F187" s="14" t="inlineStr">
        <is>
          <t>Pix</t>
        </is>
      </c>
      <c r="G187" s="22" t="n"/>
      <c r="H187" s="14" t="n"/>
      <c r="I187" s="17">
        <f>IF(OR($B187="",$C187="",N($D187)=0),"",IF(OR($B187="Ajuste para mais",$B187="Ajuste para menos"),0,$D187*IF(N($E187)&lt;&gt;0,$E187,IF(OR($B187="Venda",$B187="Devolução de venda"),IFERROR(INDEX(Produtos!$D$6:$D$505,MATCH($C187,Produtos!$B$6:$B$505,0)),0),0))))</f>
        <v/>
      </c>
      <c r="J187" s="17">
        <f>IF(OR($B187="",$C187="",N($D187)=0),"",IF($B187="Venda",1,IF($B187="Devolução de venda",-1,0))*$D187*IFERROR(INDEX(Produtos!$L$6:$L$505,MATCH($C187,Produtos!$B$6:$B$505,0)),0))</f>
        <v/>
      </c>
      <c r="K187" s="17">
        <f>IF(I187="","",IF($B187="Venda",I187-J187,IF($B187="Devolução de venda",-I187-J187,0)))</f>
        <v/>
      </c>
      <c r="L187" s="20">
        <f>IF($A187="","",IF($G187&lt;&gt;"",$G187,$A187))</f>
        <v/>
      </c>
      <c r="M187" s="17">
        <f>IF(I187="","",IF($B187="Venda",I187,IF(OR($B187="Compra",$B187="Devolução de venda"),-I187,0)))</f>
        <v/>
      </c>
    </row>
    <row r="188">
      <c r="A188" s="22" t="n">
        <v>46298</v>
      </c>
      <c r="B188" s="14" t="inlineStr">
        <is>
          <t>Venda</t>
        </is>
      </c>
      <c r="C188" s="14" t="inlineStr">
        <is>
          <t>Porta-retrato 15x21</t>
        </is>
      </c>
      <c r="D188" s="14" t="n">
        <v>1</v>
      </c>
      <c r="E188" s="15" t="n"/>
      <c r="F188" s="14" t="inlineStr">
        <is>
          <t>Dinheiro</t>
        </is>
      </c>
      <c r="G188" s="22" t="n"/>
      <c r="H188" s="14" t="n"/>
      <c r="I188" s="17">
        <f>IF(OR($B188="",$C188="",N($D188)=0),"",IF(OR($B188="Ajuste para mais",$B188="Ajuste para menos"),0,$D188*IF(N($E188)&lt;&gt;0,$E188,IF(OR($B188="Venda",$B188="Devolução de venda"),IFERROR(INDEX(Produtos!$D$6:$D$505,MATCH($C188,Produtos!$B$6:$B$505,0)),0),0))))</f>
        <v/>
      </c>
      <c r="J188" s="17">
        <f>IF(OR($B188="",$C188="",N($D188)=0),"",IF($B188="Venda",1,IF($B188="Devolução de venda",-1,0))*$D188*IFERROR(INDEX(Produtos!$L$6:$L$505,MATCH($C188,Produtos!$B$6:$B$505,0)),0))</f>
        <v/>
      </c>
      <c r="K188" s="17">
        <f>IF(I188="","",IF($B188="Venda",I188-J188,IF($B188="Devolução de venda",-I188-J188,0)))</f>
        <v/>
      </c>
      <c r="L188" s="20">
        <f>IF($A188="","",IF($G188&lt;&gt;"",$G188,$A188))</f>
        <v/>
      </c>
      <c r="M188" s="17">
        <f>IF(I188="","",IF($B188="Venda",I188,IF(OR($B188="Compra",$B188="Devolução de venda"),-I188,0)))</f>
        <v/>
      </c>
    </row>
    <row r="189">
      <c r="A189" s="22" t="n">
        <v>46300</v>
      </c>
      <c r="B189" s="14" t="inlineStr">
        <is>
          <t>Venda</t>
        </is>
      </c>
      <c r="C189" s="14" t="inlineStr">
        <is>
          <t>Caixa de presente com laço</t>
        </is>
      </c>
      <c r="D189" s="14" t="n">
        <v>1</v>
      </c>
      <c r="E189" s="15" t="n"/>
      <c r="F189" s="14" t="inlineStr">
        <is>
          <t>Cartão de débito</t>
        </is>
      </c>
      <c r="G189" s="22" t="n"/>
      <c r="H189" s="14" t="n"/>
      <c r="I189" s="17">
        <f>IF(OR($B189="",$C189="",N($D189)=0),"",IF(OR($B189="Ajuste para mais",$B189="Ajuste para menos"),0,$D189*IF(N($E189)&lt;&gt;0,$E189,IF(OR($B189="Venda",$B189="Devolução de venda"),IFERROR(INDEX(Produtos!$D$6:$D$505,MATCH($C189,Produtos!$B$6:$B$505,0)),0),0))))</f>
        <v/>
      </c>
      <c r="J189" s="17">
        <f>IF(OR($B189="",$C189="",N($D189)=0),"",IF($B189="Venda",1,IF($B189="Devolução de venda",-1,0))*$D189*IFERROR(INDEX(Produtos!$L$6:$L$505,MATCH($C189,Produtos!$B$6:$B$505,0)),0))</f>
        <v/>
      </c>
      <c r="K189" s="17">
        <f>IF(I189="","",IF($B189="Venda",I189-J189,IF($B189="Devolução de venda",-I189-J189,0)))</f>
        <v/>
      </c>
      <c r="L189" s="20">
        <f>IF($A189="","",IF($G189&lt;&gt;"",$G189,$A189))</f>
        <v/>
      </c>
      <c r="M189" s="17">
        <f>IF(I189="","",IF($B189="Venda",I189,IF(OR($B189="Compra",$B189="Devolução de venda"),-I189,0)))</f>
        <v/>
      </c>
    </row>
    <row r="190">
      <c r="A190" s="22" t="n">
        <v>46300</v>
      </c>
      <c r="B190" s="14" t="inlineStr">
        <is>
          <t>Venda</t>
        </is>
      </c>
      <c r="C190" s="14" t="inlineStr">
        <is>
          <t>Caneca de porcelana</t>
        </is>
      </c>
      <c r="D190" s="14" t="n">
        <v>1</v>
      </c>
      <c r="E190" s="15" t="n"/>
      <c r="F190" s="14" t="inlineStr">
        <is>
          <t>Pix</t>
        </is>
      </c>
      <c r="G190" s="22" t="n"/>
      <c r="H190" s="14" t="n"/>
      <c r="I190" s="17">
        <f>IF(OR($B190="",$C190="",N($D190)=0),"",IF(OR($B190="Ajuste para mais",$B190="Ajuste para menos"),0,$D190*IF(N($E190)&lt;&gt;0,$E190,IF(OR($B190="Venda",$B190="Devolução de venda"),IFERROR(INDEX(Produtos!$D$6:$D$505,MATCH($C190,Produtos!$B$6:$B$505,0)),0),0))))</f>
        <v/>
      </c>
      <c r="J190" s="17">
        <f>IF(OR($B190="",$C190="",N($D190)=0),"",IF($B190="Venda",1,IF($B190="Devolução de venda",-1,0))*$D190*IFERROR(INDEX(Produtos!$L$6:$L$505,MATCH($C190,Produtos!$B$6:$B$505,0)),0))</f>
        <v/>
      </c>
      <c r="K190" s="17">
        <f>IF(I190="","",IF($B190="Venda",I190-J190,IF($B190="Devolução de venda",-I190-J190,0)))</f>
        <v/>
      </c>
      <c r="L190" s="20">
        <f>IF($A190="","",IF($G190&lt;&gt;"",$G190,$A190))</f>
        <v/>
      </c>
      <c r="M190" s="17">
        <f>IF(I190="","",IF($B190="Venda",I190,IF(OR($B190="Compra",$B190="Devolução de venda"),-I190,0)))</f>
        <v/>
      </c>
    </row>
    <row r="191">
      <c r="A191" s="22" t="n">
        <v>46301</v>
      </c>
      <c r="B191" s="14" t="inlineStr">
        <is>
          <t>Venda</t>
        </is>
      </c>
      <c r="C191" s="14" t="inlineStr">
        <is>
          <t>Porta-retrato 15x21</t>
        </is>
      </c>
      <c r="D191" s="14" t="n">
        <v>1</v>
      </c>
      <c r="E191" s="15" t="n"/>
      <c r="F191" s="14" t="inlineStr">
        <is>
          <t>Cartão de débito</t>
        </is>
      </c>
      <c r="G191" s="22" t="n"/>
      <c r="H191" s="14" t="n"/>
      <c r="I191" s="17">
        <f>IF(OR($B191="",$C191="",N($D191)=0),"",IF(OR($B191="Ajuste para mais",$B191="Ajuste para menos"),0,$D191*IF(N($E191)&lt;&gt;0,$E191,IF(OR($B191="Venda",$B191="Devolução de venda"),IFERROR(INDEX(Produtos!$D$6:$D$505,MATCH($C191,Produtos!$B$6:$B$505,0)),0),0))))</f>
        <v/>
      </c>
      <c r="J191" s="17">
        <f>IF(OR($B191="",$C191="",N($D191)=0),"",IF($B191="Venda",1,IF($B191="Devolução de venda",-1,0))*$D191*IFERROR(INDEX(Produtos!$L$6:$L$505,MATCH($C191,Produtos!$B$6:$B$505,0)),0))</f>
        <v/>
      </c>
      <c r="K191" s="17">
        <f>IF(I191="","",IF($B191="Venda",I191-J191,IF($B191="Devolução de venda",-I191-J191,0)))</f>
        <v/>
      </c>
      <c r="L191" s="20">
        <f>IF($A191="","",IF($G191&lt;&gt;"",$G191,$A191))</f>
        <v/>
      </c>
      <c r="M191" s="17">
        <f>IF(I191="","",IF($B191="Venda",I191,IF(OR($B191="Compra",$B191="Devolução de venda"),-I191,0)))</f>
        <v/>
      </c>
    </row>
    <row r="192">
      <c r="A192" s="22" t="n">
        <v>46301</v>
      </c>
      <c r="B192" s="14" t="inlineStr">
        <is>
          <t>Venda</t>
        </is>
      </c>
      <c r="C192" s="14" t="inlineStr">
        <is>
          <t>Vela aromática 200g</t>
        </is>
      </c>
      <c r="D192" s="14" t="n">
        <v>1</v>
      </c>
      <c r="E192" s="15" t="n"/>
      <c r="F192" s="14" t="inlineStr">
        <is>
          <t>Dinheiro</t>
        </is>
      </c>
      <c r="G192" s="22" t="n"/>
      <c r="H192" s="14" t="n"/>
      <c r="I192" s="17">
        <f>IF(OR($B192="",$C192="",N($D192)=0),"",IF(OR($B192="Ajuste para mais",$B192="Ajuste para menos"),0,$D192*IF(N($E192)&lt;&gt;0,$E192,IF(OR($B192="Venda",$B192="Devolução de venda"),IFERROR(INDEX(Produtos!$D$6:$D$505,MATCH($C192,Produtos!$B$6:$B$505,0)),0),0))))</f>
        <v/>
      </c>
      <c r="J192" s="17">
        <f>IF(OR($B192="",$C192="",N($D192)=0),"",IF($B192="Venda",1,IF($B192="Devolução de venda",-1,0))*$D192*IFERROR(INDEX(Produtos!$L$6:$L$505,MATCH($C192,Produtos!$B$6:$B$505,0)),0))</f>
        <v/>
      </c>
      <c r="K192" s="17">
        <f>IF(I192="","",IF($B192="Venda",I192-J192,IF($B192="Devolução de venda",-I192-J192,0)))</f>
        <v/>
      </c>
      <c r="L192" s="20">
        <f>IF($A192="","",IF($G192&lt;&gt;"",$G192,$A192))</f>
        <v/>
      </c>
      <c r="M192" s="17">
        <f>IF(I192="","",IF($B192="Venda",I192,IF(OR($B192="Compra",$B192="Devolução de venda"),-I192,0)))</f>
        <v/>
      </c>
    </row>
    <row r="193">
      <c r="A193" s="22" t="n">
        <v>46302</v>
      </c>
      <c r="B193" s="14" t="inlineStr">
        <is>
          <t>Venda</t>
        </is>
      </c>
      <c r="C193" s="14" t="inlineStr">
        <is>
          <t>Cachepô de cimento</t>
        </is>
      </c>
      <c r="D193" s="14" t="n">
        <v>2</v>
      </c>
      <c r="E193" s="15" t="n"/>
      <c r="F193" s="14" t="inlineStr">
        <is>
          <t>Cartão de débito</t>
        </is>
      </c>
      <c r="G193" s="22" t="n"/>
      <c r="H193" s="14" t="n"/>
      <c r="I193" s="17">
        <f>IF(OR($B193="",$C193="",N($D193)=0),"",IF(OR($B193="Ajuste para mais",$B193="Ajuste para menos"),0,$D193*IF(N($E193)&lt;&gt;0,$E193,IF(OR($B193="Venda",$B193="Devolução de venda"),IFERROR(INDEX(Produtos!$D$6:$D$505,MATCH($C193,Produtos!$B$6:$B$505,0)),0),0))))</f>
        <v/>
      </c>
      <c r="J193" s="17">
        <f>IF(OR($B193="",$C193="",N($D193)=0),"",IF($B193="Venda",1,IF($B193="Devolução de venda",-1,0))*$D193*IFERROR(INDEX(Produtos!$L$6:$L$505,MATCH($C193,Produtos!$B$6:$B$505,0)),0))</f>
        <v/>
      </c>
      <c r="K193" s="17">
        <f>IF(I193="","",IF($B193="Venda",I193-J193,IF($B193="Devolução de venda",-I193-J193,0)))</f>
        <v/>
      </c>
      <c r="L193" s="20">
        <f>IF($A193="","",IF($G193&lt;&gt;"",$G193,$A193))</f>
        <v/>
      </c>
      <c r="M193" s="17">
        <f>IF(I193="","",IF($B193="Venda",I193,IF(OR($B193="Compra",$B193="Devolução de venda"),-I193,0)))</f>
        <v/>
      </c>
    </row>
    <row r="194">
      <c r="A194" s="22" t="n">
        <v>46302</v>
      </c>
      <c r="B194" s="14" t="inlineStr">
        <is>
          <t>Venda</t>
        </is>
      </c>
      <c r="C194" s="14" t="inlineStr">
        <is>
          <t>Vela aromática 200g</t>
        </is>
      </c>
      <c r="D194" s="14" t="n">
        <v>1</v>
      </c>
      <c r="E194" s="15" t="n"/>
      <c r="F194" s="14" t="inlineStr">
        <is>
          <t>Cartão de crédito</t>
        </is>
      </c>
      <c r="G194" s="22" t="n">
        <v>46332</v>
      </c>
      <c r="H194" s="14" t="n"/>
      <c r="I194" s="17">
        <f>IF(OR($B194="",$C194="",N($D194)=0),"",IF(OR($B194="Ajuste para mais",$B194="Ajuste para menos"),0,$D194*IF(N($E194)&lt;&gt;0,$E194,IF(OR($B194="Venda",$B194="Devolução de venda"),IFERROR(INDEX(Produtos!$D$6:$D$505,MATCH($C194,Produtos!$B$6:$B$505,0)),0),0))))</f>
        <v/>
      </c>
      <c r="J194" s="17">
        <f>IF(OR($B194="",$C194="",N($D194)=0),"",IF($B194="Venda",1,IF($B194="Devolução de venda",-1,0))*$D194*IFERROR(INDEX(Produtos!$L$6:$L$505,MATCH($C194,Produtos!$B$6:$B$505,0)),0))</f>
        <v/>
      </c>
      <c r="K194" s="17">
        <f>IF(I194="","",IF($B194="Venda",I194-J194,IF($B194="Devolução de venda",-I194-J194,0)))</f>
        <v/>
      </c>
      <c r="L194" s="20">
        <f>IF($A194="","",IF($G194&lt;&gt;"",$G194,$A194))</f>
        <v/>
      </c>
      <c r="M194" s="17">
        <f>IF(I194="","",IF($B194="Venda",I194,IF(OR($B194="Compra",$B194="Devolução de venda"),-I194,0)))</f>
        <v/>
      </c>
    </row>
    <row r="195">
      <c r="A195" s="22" t="n">
        <v>46302</v>
      </c>
      <c r="B195" s="14" t="inlineStr">
        <is>
          <t>Venda</t>
        </is>
      </c>
      <c r="C195" s="14" t="inlineStr">
        <is>
          <t>Sabonete artesanal</t>
        </is>
      </c>
      <c r="D195" s="14" t="n">
        <v>1</v>
      </c>
      <c r="E195" s="15" t="n"/>
      <c r="F195" s="14" t="inlineStr">
        <is>
          <t>Pix</t>
        </is>
      </c>
      <c r="G195" s="22" t="n"/>
      <c r="H195" s="14" t="n"/>
      <c r="I195" s="17">
        <f>IF(OR($B195="",$C195="",N($D195)=0),"",IF(OR($B195="Ajuste para mais",$B195="Ajuste para menos"),0,$D195*IF(N($E195)&lt;&gt;0,$E195,IF(OR($B195="Venda",$B195="Devolução de venda"),IFERROR(INDEX(Produtos!$D$6:$D$505,MATCH($C195,Produtos!$B$6:$B$505,0)),0),0))))</f>
        <v/>
      </c>
      <c r="J195" s="17">
        <f>IF(OR($B195="",$C195="",N($D195)=0),"",IF($B195="Venda",1,IF($B195="Devolução de venda",-1,0))*$D195*IFERROR(INDEX(Produtos!$L$6:$L$505,MATCH($C195,Produtos!$B$6:$B$505,0)),0))</f>
        <v/>
      </c>
      <c r="K195" s="17">
        <f>IF(I195="","",IF($B195="Venda",I195-J195,IF($B195="Devolução de venda",-I195-J195,0)))</f>
        <v/>
      </c>
      <c r="L195" s="20">
        <f>IF($A195="","",IF($G195&lt;&gt;"",$G195,$A195))</f>
        <v/>
      </c>
      <c r="M195" s="17">
        <f>IF(I195="","",IF($B195="Venda",I195,IF(OR($B195="Compra",$B195="Devolução de venda"),-I195,0)))</f>
        <v/>
      </c>
    </row>
    <row r="196">
      <c r="A196" s="22" t="n">
        <v>46302</v>
      </c>
      <c r="B196" s="14" t="inlineStr">
        <is>
          <t>Venda</t>
        </is>
      </c>
      <c r="C196" s="14" t="inlineStr">
        <is>
          <t>Sabonete artesanal</t>
        </is>
      </c>
      <c r="D196" s="14" t="n">
        <v>1</v>
      </c>
      <c r="E196" s="15" t="n">
        <v>17.91</v>
      </c>
      <c r="F196" s="14" t="inlineStr">
        <is>
          <t>Pix</t>
        </is>
      </c>
      <c r="G196" s="22" t="n"/>
      <c r="H196" s="14" t="inlineStr">
        <is>
          <t>Desconto de 10%</t>
        </is>
      </c>
      <c r="I196" s="17">
        <f>IF(OR($B196="",$C196="",N($D196)=0),"",IF(OR($B196="Ajuste para mais",$B196="Ajuste para menos"),0,$D196*IF(N($E196)&lt;&gt;0,$E196,IF(OR($B196="Venda",$B196="Devolução de venda"),IFERROR(INDEX(Produtos!$D$6:$D$505,MATCH($C196,Produtos!$B$6:$B$505,0)),0),0))))</f>
        <v/>
      </c>
      <c r="J196" s="17">
        <f>IF(OR($B196="",$C196="",N($D196)=0),"",IF($B196="Venda",1,IF($B196="Devolução de venda",-1,0))*$D196*IFERROR(INDEX(Produtos!$L$6:$L$505,MATCH($C196,Produtos!$B$6:$B$505,0)),0))</f>
        <v/>
      </c>
      <c r="K196" s="17">
        <f>IF(I196="","",IF($B196="Venda",I196-J196,IF($B196="Devolução de venda",-I196-J196,0)))</f>
        <v/>
      </c>
      <c r="L196" s="20">
        <f>IF($A196="","",IF($G196&lt;&gt;"",$G196,$A196))</f>
        <v/>
      </c>
      <c r="M196" s="17">
        <f>IF(I196="","",IF($B196="Venda",I196,IF(OR($B196="Compra",$B196="Devolução de venda"),-I196,0)))</f>
        <v/>
      </c>
    </row>
    <row r="197">
      <c r="A197" s="22" t="n">
        <v>46302</v>
      </c>
      <c r="B197" s="14" t="inlineStr">
        <is>
          <t>Venda</t>
        </is>
      </c>
      <c r="C197" s="14" t="inlineStr">
        <is>
          <t>Sabonete artesanal</t>
        </is>
      </c>
      <c r="D197" s="14" t="n">
        <v>1</v>
      </c>
      <c r="E197" s="15" t="n"/>
      <c r="F197" s="14" t="inlineStr">
        <is>
          <t>Pix</t>
        </is>
      </c>
      <c r="G197" s="22" t="n"/>
      <c r="H197" s="14" t="n"/>
      <c r="I197" s="17">
        <f>IF(OR($B197="",$C197="",N($D197)=0),"",IF(OR($B197="Ajuste para mais",$B197="Ajuste para menos"),0,$D197*IF(N($E197)&lt;&gt;0,$E197,IF(OR($B197="Venda",$B197="Devolução de venda"),IFERROR(INDEX(Produtos!$D$6:$D$505,MATCH($C197,Produtos!$B$6:$B$505,0)),0),0))))</f>
        <v/>
      </c>
      <c r="J197" s="17">
        <f>IF(OR($B197="",$C197="",N($D197)=0),"",IF($B197="Venda",1,IF($B197="Devolução de venda",-1,0))*$D197*IFERROR(INDEX(Produtos!$L$6:$L$505,MATCH($C197,Produtos!$B$6:$B$505,0)),0))</f>
        <v/>
      </c>
      <c r="K197" s="17">
        <f>IF(I197="","",IF($B197="Venda",I197-J197,IF($B197="Devolução de venda",-I197-J197,0)))</f>
        <v/>
      </c>
      <c r="L197" s="20">
        <f>IF($A197="","",IF($G197&lt;&gt;"",$G197,$A197))</f>
        <v/>
      </c>
      <c r="M197" s="17">
        <f>IF(I197="","",IF($B197="Venda",I197,IF(OR($B197="Compra",$B197="Devolução de venda"),-I197,0)))</f>
        <v/>
      </c>
    </row>
    <row r="198">
      <c r="A198" s="22" t="n">
        <v>46303</v>
      </c>
      <c r="B198" s="14" t="inlineStr">
        <is>
          <t>Venda</t>
        </is>
      </c>
      <c r="C198" s="14" t="inlineStr">
        <is>
          <t>Organizador de bambu</t>
        </is>
      </c>
      <c r="D198" s="14" t="n">
        <v>1</v>
      </c>
      <c r="E198" s="15" t="n"/>
      <c r="F198" s="14" t="inlineStr">
        <is>
          <t>Pix</t>
        </is>
      </c>
      <c r="G198" s="22" t="n"/>
      <c r="H198" s="14" t="n"/>
      <c r="I198" s="17">
        <f>IF(OR($B198="",$C198="",N($D198)=0),"",IF(OR($B198="Ajuste para mais",$B198="Ajuste para menos"),0,$D198*IF(N($E198)&lt;&gt;0,$E198,IF(OR($B198="Venda",$B198="Devolução de venda"),IFERROR(INDEX(Produtos!$D$6:$D$505,MATCH($C198,Produtos!$B$6:$B$505,0)),0),0))))</f>
        <v/>
      </c>
      <c r="J198" s="17">
        <f>IF(OR($B198="",$C198="",N($D198)=0),"",IF($B198="Venda",1,IF($B198="Devolução de venda",-1,0))*$D198*IFERROR(INDEX(Produtos!$L$6:$L$505,MATCH($C198,Produtos!$B$6:$B$505,0)),0))</f>
        <v/>
      </c>
      <c r="K198" s="17">
        <f>IF(I198="","",IF($B198="Venda",I198-J198,IF($B198="Devolução de venda",-I198-J198,0)))</f>
        <v/>
      </c>
      <c r="L198" s="20">
        <f>IF($A198="","",IF($G198&lt;&gt;"",$G198,$A198))</f>
        <v/>
      </c>
      <c r="M198" s="17">
        <f>IF(I198="","",IF($B198="Venda",I198,IF(OR($B198="Compra",$B198="Devolução de venda"),-I198,0)))</f>
        <v/>
      </c>
    </row>
    <row r="199">
      <c r="A199" s="22" t="n">
        <v>46303</v>
      </c>
      <c r="B199" s="14" t="inlineStr">
        <is>
          <t>Venda</t>
        </is>
      </c>
      <c r="C199" s="14" t="inlineStr">
        <is>
          <t>Vaso de cerâmica médio</t>
        </is>
      </c>
      <c r="D199" s="14" t="n">
        <v>2</v>
      </c>
      <c r="E199" s="15" t="n"/>
      <c r="F199" s="14" t="inlineStr">
        <is>
          <t>Pix</t>
        </is>
      </c>
      <c r="G199" s="22" t="n"/>
      <c r="H199" s="14" t="n"/>
      <c r="I199" s="17">
        <f>IF(OR($B199="",$C199="",N($D199)=0),"",IF(OR($B199="Ajuste para mais",$B199="Ajuste para menos"),0,$D199*IF(N($E199)&lt;&gt;0,$E199,IF(OR($B199="Venda",$B199="Devolução de venda"),IFERROR(INDEX(Produtos!$D$6:$D$505,MATCH($C199,Produtos!$B$6:$B$505,0)),0),0))))</f>
        <v/>
      </c>
      <c r="J199" s="17">
        <f>IF(OR($B199="",$C199="",N($D199)=0),"",IF($B199="Venda",1,IF($B199="Devolução de venda",-1,0))*$D199*IFERROR(INDEX(Produtos!$L$6:$L$505,MATCH($C199,Produtos!$B$6:$B$505,0)),0))</f>
        <v/>
      </c>
      <c r="K199" s="17">
        <f>IF(I199="","",IF($B199="Venda",I199-J199,IF($B199="Devolução de venda",-I199-J199,0)))</f>
        <v/>
      </c>
      <c r="L199" s="20">
        <f>IF($A199="","",IF($G199&lt;&gt;"",$G199,$A199))</f>
        <v/>
      </c>
      <c r="M199" s="17">
        <f>IF(I199="","",IF($B199="Venda",I199,IF(OR($B199="Compra",$B199="Devolução de venda"),-I199,0)))</f>
        <v/>
      </c>
    </row>
    <row r="200">
      <c r="A200" s="22" t="n">
        <v>46303</v>
      </c>
      <c r="B200" s="14" t="inlineStr">
        <is>
          <t>Venda</t>
        </is>
      </c>
      <c r="C200" s="14" t="inlineStr">
        <is>
          <t>Difusor de varetas 250ml</t>
        </is>
      </c>
      <c r="D200" s="14" t="n">
        <v>1</v>
      </c>
      <c r="E200" s="15" t="n"/>
      <c r="F200" s="14" t="inlineStr">
        <is>
          <t>Pix</t>
        </is>
      </c>
      <c r="G200" s="22" t="n"/>
      <c r="H200" s="14" t="n"/>
      <c r="I200" s="17">
        <f>IF(OR($B200="",$C200="",N($D200)=0),"",IF(OR($B200="Ajuste para mais",$B200="Ajuste para menos"),0,$D200*IF(N($E200)&lt;&gt;0,$E200,IF(OR($B200="Venda",$B200="Devolução de venda"),IFERROR(INDEX(Produtos!$D$6:$D$505,MATCH($C200,Produtos!$B$6:$B$505,0)),0),0))))</f>
        <v/>
      </c>
      <c r="J200" s="17">
        <f>IF(OR($B200="",$C200="",N($D200)=0),"",IF($B200="Venda",1,IF($B200="Devolução de venda",-1,0))*$D200*IFERROR(INDEX(Produtos!$L$6:$L$505,MATCH($C200,Produtos!$B$6:$B$505,0)),0))</f>
        <v/>
      </c>
      <c r="K200" s="17">
        <f>IF(I200="","",IF($B200="Venda",I200-J200,IF($B200="Devolução de venda",-I200-J200,0)))</f>
        <v/>
      </c>
      <c r="L200" s="20">
        <f>IF($A200="","",IF($G200&lt;&gt;"",$G200,$A200))</f>
        <v/>
      </c>
      <c r="M200" s="17">
        <f>IF(I200="","",IF($B200="Venda",I200,IF(OR($B200="Compra",$B200="Devolução de venda"),-I200,0)))</f>
        <v/>
      </c>
    </row>
    <row r="201">
      <c r="A201" s="22" t="n">
        <v>46304</v>
      </c>
      <c r="B201" s="14" t="inlineStr">
        <is>
          <t>Venda</t>
        </is>
      </c>
      <c r="C201" s="14" t="inlineStr">
        <is>
          <t>Vela aromática 200g</t>
        </is>
      </c>
      <c r="D201" s="14" t="n">
        <v>1</v>
      </c>
      <c r="E201" s="15" t="n"/>
      <c r="F201" s="14" t="inlineStr">
        <is>
          <t>Cartão de débito</t>
        </is>
      </c>
      <c r="G201" s="22" t="n"/>
      <c r="H201" s="14" t="n"/>
      <c r="I201" s="17">
        <f>IF(OR($B201="",$C201="",N($D201)=0),"",IF(OR($B201="Ajuste para mais",$B201="Ajuste para menos"),0,$D201*IF(N($E201)&lt;&gt;0,$E201,IF(OR($B201="Venda",$B201="Devolução de venda"),IFERROR(INDEX(Produtos!$D$6:$D$505,MATCH($C201,Produtos!$B$6:$B$505,0)),0),0))))</f>
        <v/>
      </c>
      <c r="J201" s="17">
        <f>IF(OR($B201="",$C201="",N($D201)=0),"",IF($B201="Venda",1,IF($B201="Devolução de venda",-1,0))*$D201*IFERROR(INDEX(Produtos!$L$6:$L$505,MATCH($C201,Produtos!$B$6:$B$505,0)),0))</f>
        <v/>
      </c>
      <c r="K201" s="17">
        <f>IF(I201="","",IF($B201="Venda",I201-J201,IF($B201="Devolução de venda",-I201-J201,0)))</f>
        <v/>
      </c>
      <c r="L201" s="20">
        <f>IF($A201="","",IF($G201&lt;&gt;"",$G201,$A201))</f>
        <v/>
      </c>
      <c r="M201" s="17">
        <f>IF(I201="","",IF($B201="Venda",I201,IF(OR($B201="Compra",$B201="Devolução de venda"),-I201,0)))</f>
        <v/>
      </c>
    </row>
    <row r="202">
      <c r="A202" s="22" t="n">
        <v>46305</v>
      </c>
      <c r="B202" s="14" t="inlineStr">
        <is>
          <t>Compra</t>
        </is>
      </c>
      <c r="C202" s="14" t="inlineStr">
        <is>
          <t>Vela aromática 200g</t>
        </is>
      </c>
      <c r="D202" s="14" t="n">
        <v>12</v>
      </c>
      <c r="E202" s="15" t="n">
        <v>19.47</v>
      </c>
      <c r="F202" s="14" t="inlineStr">
        <is>
          <t>Boleto</t>
        </is>
      </c>
      <c r="G202" s="22" t="n">
        <v>46333</v>
      </c>
      <c r="H202" s="14" t="inlineStr">
        <is>
          <t>Reposição</t>
        </is>
      </c>
      <c r="I202" s="17">
        <f>IF(OR($B202="",$C202="",N($D202)=0),"",IF(OR($B202="Ajuste para mais",$B202="Ajuste para menos"),0,$D202*IF(N($E202)&lt;&gt;0,$E202,IF(OR($B202="Venda",$B202="Devolução de venda"),IFERROR(INDEX(Produtos!$D$6:$D$505,MATCH($C202,Produtos!$B$6:$B$505,0)),0),0))))</f>
        <v/>
      </c>
      <c r="J202" s="17">
        <f>IF(OR($B202="",$C202="",N($D202)=0),"",IF($B202="Venda",1,IF($B202="Devolução de venda",-1,0))*$D202*IFERROR(INDEX(Produtos!$L$6:$L$505,MATCH($C202,Produtos!$B$6:$B$505,0)),0))</f>
        <v/>
      </c>
      <c r="K202" s="17">
        <f>IF(I202="","",IF($B202="Venda",I202-J202,IF($B202="Devolução de venda",-I202-J202,0)))</f>
        <v/>
      </c>
      <c r="L202" s="20">
        <f>IF($A202="","",IF($G202&lt;&gt;"",$G202,$A202))</f>
        <v/>
      </c>
      <c r="M202" s="17">
        <f>IF(I202="","",IF($B202="Venda",I202,IF(OR($B202="Compra",$B202="Devolução de venda"),-I202,0)))</f>
        <v/>
      </c>
    </row>
    <row r="203">
      <c r="A203" s="22" t="n">
        <v>46305</v>
      </c>
      <c r="B203" s="14" t="inlineStr">
        <is>
          <t>Venda</t>
        </is>
      </c>
      <c r="C203" s="14" t="inlineStr">
        <is>
          <t>Vela aromática 200g</t>
        </is>
      </c>
      <c r="D203" s="14" t="n">
        <v>1</v>
      </c>
      <c r="E203" s="15" t="n"/>
      <c r="F203" s="14" t="inlineStr">
        <is>
          <t>Cartão de crédito</t>
        </is>
      </c>
      <c r="G203" s="22" t="n">
        <v>46335</v>
      </c>
      <c r="H203" s="14" t="n"/>
      <c r="I203" s="17">
        <f>IF(OR($B203="",$C203="",N($D203)=0),"",IF(OR($B203="Ajuste para mais",$B203="Ajuste para menos"),0,$D203*IF(N($E203)&lt;&gt;0,$E203,IF(OR($B203="Venda",$B203="Devolução de venda"),IFERROR(INDEX(Produtos!$D$6:$D$505,MATCH($C203,Produtos!$B$6:$B$505,0)),0),0))))</f>
        <v/>
      </c>
      <c r="J203" s="17">
        <f>IF(OR($B203="",$C203="",N($D203)=0),"",IF($B203="Venda",1,IF($B203="Devolução de venda",-1,0))*$D203*IFERROR(INDEX(Produtos!$L$6:$L$505,MATCH($C203,Produtos!$B$6:$B$505,0)),0))</f>
        <v/>
      </c>
      <c r="K203" s="17">
        <f>IF(I203="","",IF($B203="Venda",I203-J203,IF($B203="Devolução de venda",-I203-J203,0)))</f>
        <v/>
      </c>
      <c r="L203" s="20">
        <f>IF($A203="","",IF($G203&lt;&gt;"",$G203,$A203))</f>
        <v/>
      </c>
      <c r="M203" s="17">
        <f>IF(I203="","",IF($B203="Venda",I203,IF(OR($B203="Compra",$B203="Devolução de venda"),-I203,0)))</f>
        <v/>
      </c>
    </row>
    <row r="204">
      <c r="A204" s="22" t="n">
        <v>46305</v>
      </c>
      <c r="B204" s="14" t="inlineStr">
        <is>
          <t>Venda</t>
        </is>
      </c>
      <c r="C204" s="14" t="inlineStr">
        <is>
          <t>Quadro decorativo 30x40</t>
        </is>
      </c>
      <c r="D204" s="14" t="n">
        <v>1</v>
      </c>
      <c r="E204" s="15" t="n"/>
      <c r="F204" s="14" t="inlineStr">
        <is>
          <t>Pix</t>
        </is>
      </c>
      <c r="G204" s="22" t="n"/>
      <c r="H204" s="14" t="n"/>
      <c r="I204" s="17">
        <f>IF(OR($B204="",$C204="",N($D204)=0),"",IF(OR($B204="Ajuste para mais",$B204="Ajuste para menos"),0,$D204*IF(N($E204)&lt;&gt;0,$E204,IF(OR($B204="Venda",$B204="Devolução de venda"),IFERROR(INDEX(Produtos!$D$6:$D$505,MATCH($C204,Produtos!$B$6:$B$505,0)),0),0))))</f>
        <v/>
      </c>
      <c r="J204" s="17">
        <f>IF(OR($B204="",$C204="",N($D204)=0),"",IF($B204="Venda",1,IF($B204="Devolução de venda",-1,0))*$D204*IFERROR(INDEX(Produtos!$L$6:$L$505,MATCH($C204,Produtos!$B$6:$B$505,0)),0))</f>
        <v/>
      </c>
      <c r="K204" s="17">
        <f>IF(I204="","",IF($B204="Venda",I204-J204,IF($B204="Devolução de venda",-I204-J204,0)))</f>
        <v/>
      </c>
      <c r="L204" s="20">
        <f>IF($A204="","",IF($G204&lt;&gt;"",$G204,$A204))</f>
        <v/>
      </c>
      <c r="M204" s="17">
        <f>IF(I204="","",IF($B204="Venda",I204,IF(OR($B204="Compra",$B204="Devolução de venda"),-I204,0)))</f>
        <v/>
      </c>
    </row>
    <row r="205">
      <c r="A205" s="22" t="n">
        <v>46305</v>
      </c>
      <c r="B205" s="14" t="inlineStr">
        <is>
          <t>Venda</t>
        </is>
      </c>
      <c r="C205" s="14" t="inlineStr">
        <is>
          <t>Sabonete artesanal</t>
        </is>
      </c>
      <c r="D205" s="14" t="n">
        <v>1</v>
      </c>
      <c r="E205" s="15" t="n"/>
      <c r="F205" s="14" t="inlineStr">
        <is>
          <t>Pix</t>
        </is>
      </c>
      <c r="G205" s="22" t="n"/>
      <c r="H205" s="14" t="n"/>
      <c r="I205" s="17">
        <f>IF(OR($B205="",$C205="",N($D205)=0),"",IF(OR($B205="Ajuste para mais",$B205="Ajuste para menos"),0,$D205*IF(N($E205)&lt;&gt;0,$E205,IF(OR($B205="Venda",$B205="Devolução de venda"),IFERROR(INDEX(Produtos!$D$6:$D$505,MATCH($C205,Produtos!$B$6:$B$505,0)),0),0))))</f>
        <v/>
      </c>
      <c r="J205" s="17">
        <f>IF(OR($B205="",$C205="",N($D205)=0),"",IF($B205="Venda",1,IF($B205="Devolução de venda",-1,0))*$D205*IFERROR(INDEX(Produtos!$L$6:$L$505,MATCH($C205,Produtos!$B$6:$B$505,0)),0))</f>
        <v/>
      </c>
      <c r="K205" s="17">
        <f>IF(I205="","",IF($B205="Venda",I205-J205,IF($B205="Devolução de venda",-I205-J205,0)))</f>
        <v/>
      </c>
      <c r="L205" s="20">
        <f>IF($A205="","",IF($G205&lt;&gt;"",$G205,$A205))</f>
        <v/>
      </c>
      <c r="M205" s="17">
        <f>IF(I205="","",IF($B205="Venda",I205,IF(OR($B205="Compra",$B205="Devolução de venda"),-I205,0)))</f>
        <v/>
      </c>
    </row>
    <row r="206">
      <c r="A206" s="22" t="n">
        <v>46307</v>
      </c>
      <c r="B206" s="14" t="inlineStr">
        <is>
          <t>Compra</t>
        </is>
      </c>
      <c r="C206" s="14" t="inlineStr">
        <is>
          <t>Sabonete artesanal</t>
        </is>
      </c>
      <c r="D206" s="14" t="n">
        <v>24</v>
      </c>
      <c r="E206" s="15" t="n">
        <v>6.5</v>
      </c>
      <c r="F206" s="14" t="inlineStr">
        <is>
          <t>Boleto</t>
        </is>
      </c>
      <c r="G206" s="22" t="n">
        <v>46335</v>
      </c>
      <c r="H206" s="14" t="inlineStr">
        <is>
          <t>Reposição</t>
        </is>
      </c>
      <c r="I206" s="17">
        <f>IF(OR($B206="",$C206="",N($D206)=0),"",IF(OR($B206="Ajuste para mais",$B206="Ajuste para menos"),0,$D206*IF(N($E206)&lt;&gt;0,$E206,IF(OR($B206="Venda",$B206="Devolução de venda"),IFERROR(INDEX(Produtos!$D$6:$D$505,MATCH($C206,Produtos!$B$6:$B$505,0)),0),0))))</f>
        <v/>
      </c>
      <c r="J206" s="17">
        <f>IF(OR($B206="",$C206="",N($D206)=0),"",IF($B206="Venda",1,IF($B206="Devolução de venda",-1,0))*$D206*IFERROR(INDEX(Produtos!$L$6:$L$505,MATCH($C206,Produtos!$B$6:$B$505,0)),0))</f>
        <v/>
      </c>
      <c r="K206" s="17">
        <f>IF(I206="","",IF($B206="Venda",I206-J206,IF($B206="Devolução de venda",-I206-J206,0)))</f>
        <v/>
      </c>
      <c r="L206" s="20">
        <f>IF($A206="","",IF($G206&lt;&gt;"",$G206,$A206))</f>
        <v/>
      </c>
      <c r="M206" s="17">
        <f>IF(I206="","",IF($B206="Venda",I206,IF(OR($B206="Compra",$B206="Devolução de venda"),-I206,0)))</f>
        <v/>
      </c>
    </row>
    <row r="207">
      <c r="A207" s="22" t="n">
        <v>46307</v>
      </c>
      <c r="B207" s="14" t="inlineStr">
        <is>
          <t>Venda</t>
        </is>
      </c>
      <c r="C207" s="14" t="inlineStr">
        <is>
          <t>Caixa de presente com laço</t>
        </is>
      </c>
      <c r="D207" s="14" t="n">
        <v>1</v>
      </c>
      <c r="E207" s="15" t="n"/>
      <c r="F207" s="14" t="inlineStr">
        <is>
          <t>Cartão de crédito</t>
        </is>
      </c>
      <c r="G207" s="22" t="n">
        <v>46337</v>
      </c>
      <c r="H207" s="14" t="n"/>
      <c r="I207" s="17">
        <f>IF(OR($B207="",$C207="",N($D207)=0),"",IF(OR($B207="Ajuste para mais",$B207="Ajuste para menos"),0,$D207*IF(N($E207)&lt;&gt;0,$E207,IF(OR($B207="Venda",$B207="Devolução de venda"),IFERROR(INDEX(Produtos!$D$6:$D$505,MATCH($C207,Produtos!$B$6:$B$505,0)),0),0))))</f>
        <v/>
      </c>
      <c r="J207" s="17">
        <f>IF(OR($B207="",$C207="",N($D207)=0),"",IF($B207="Venda",1,IF($B207="Devolução de venda",-1,0))*$D207*IFERROR(INDEX(Produtos!$L$6:$L$505,MATCH($C207,Produtos!$B$6:$B$505,0)),0))</f>
        <v/>
      </c>
      <c r="K207" s="17">
        <f>IF(I207="","",IF($B207="Venda",I207-J207,IF($B207="Devolução de venda",-I207-J207,0)))</f>
        <v/>
      </c>
      <c r="L207" s="20">
        <f>IF($A207="","",IF($G207&lt;&gt;"",$G207,$A207))</f>
        <v/>
      </c>
      <c r="M207" s="17">
        <f>IF(I207="","",IF($B207="Venda",I207,IF(OR($B207="Compra",$B207="Devolução de venda"),-I207,0)))</f>
        <v/>
      </c>
    </row>
    <row r="208">
      <c r="A208" s="22" t="n">
        <v>46307</v>
      </c>
      <c r="B208" s="14" t="inlineStr">
        <is>
          <t>Venda</t>
        </is>
      </c>
      <c r="C208" s="14" t="inlineStr">
        <is>
          <t>Porta-retrato 15x21</t>
        </is>
      </c>
      <c r="D208" s="14" t="n">
        <v>2</v>
      </c>
      <c r="E208" s="15" t="n"/>
      <c r="F208" s="14" t="inlineStr">
        <is>
          <t>Pix</t>
        </is>
      </c>
      <c r="G208" s="22" t="n"/>
      <c r="H208" s="14" t="n"/>
      <c r="I208" s="17">
        <f>IF(OR($B208="",$C208="",N($D208)=0),"",IF(OR($B208="Ajuste para mais",$B208="Ajuste para menos"),0,$D208*IF(N($E208)&lt;&gt;0,$E208,IF(OR($B208="Venda",$B208="Devolução de venda"),IFERROR(INDEX(Produtos!$D$6:$D$505,MATCH($C208,Produtos!$B$6:$B$505,0)),0),0))))</f>
        <v/>
      </c>
      <c r="J208" s="17">
        <f>IF(OR($B208="",$C208="",N($D208)=0),"",IF($B208="Venda",1,IF($B208="Devolução de venda",-1,0))*$D208*IFERROR(INDEX(Produtos!$L$6:$L$505,MATCH($C208,Produtos!$B$6:$B$505,0)),0))</f>
        <v/>
      </c>
      <c r="K208" s="17">
        <f>IF(I208="","",IF($B208="Venda",I208-J208,IF($B208="Devolução de venda",-I208-J208,0)))</f>
        <v/>
      </c>
      <c r="L208" s="20">
        <f>IF($A208="","",IF($G208&lt;&gt;"",$G208,$A208))</f>
        <v/>
      </c>
      <c r="M208" s="17">
        <f>IF(I208="","",IF($B208="Venda",I208,IF(OR($B208="Compra",$B208="Devolução de venda"),-I208,0)))</f>
        <v/>
      </c>
    </row>
    <row r="209">
      <c r="A209" s="22" t="n">
        <v>46307</v>
      </c>
      <c r="B209" s="14" t="inlineStr">
        <is>
          <t>Venda</t>
        </is>
      </c>
      <c r="C209" s="14" t="inlineStr">
        <is>
          <t>Almofada de linho 45x45</t>
        </is>
      </c>
      <c r="D209" s="14" t="n">
        <v>1</v>
      </c>
      <c r="E209" s="15" t="n"/>
      <c r="F209" s="14" t="inlineStr">
        <is>
          <t>Cartão de crédito</t>
        </is>
      </c>
      <c r="G209" s="22" t="n">
        <v>46337</v>
      </c>
      <c r="H209" s="14" t="n"/>
      <c r="I209" s="17">
        <f>IF(OR($B209="",$C209="",N($D209)=0),"",IF(OR($B209="Ajuste para mais",$B209="Ajuste para menos"),0,$D209*IF(N($E209)&lt;&gt;0,$E209,IF(OR($B209="Venda",$B209="Devolução de venda"),IFERROR(INDEX(Produtos!$D$6:$D$505,MATCH($C209,Produtos!$B$6:$B$505,0)),0),0))))</f>
        <v/>
      </c>
      <c r="J209" s="17">
        <f>IF(OR($B209="",$C209="",N($D209)=0),"",IF($B209="Venda",1,IF($B209="Devolução de venda",-1,0))*$D209*IFERROR(INDEX(Produtos!$L$6:$L$505,MATCH($C209,Produtos!$B$6:$B$505,0)),0))</f>
        <v/>
      </c>
      <c r="K209" s="17">
        <f>IF(I209="","",IF($B209="Venda",I209-J209,IF($B209="Devolução de venda",-I209-J209,0)))</f>
        <v/>
      </c>
      <c r="L209" s="20">
        <f>IF($A209="","",IF($G209&lt;&gt;"",$G209,$A209))</f>
        <v/>
      </c>
      <c r="M209" s="17">
        <f>IF(I209="","",IF($B209="Venda",I209,IF(OR($B209="Compra",$B209="Devolução de venda"),-I209,0)))</f>
        <v/>
      </c>
    </row>
    <row r="210">
      <c r="A210" s="22" t="n">
        <v>46308</v>
      </c>
      <c r="B210" s="14" t="inlineStr">
        <is>
          <t>Venda</t>
        </is>
      </c>
      <c r="C210" s="14" t="inlineStr">
        <is>
          <t>Difusor de varetas 250ml</t>
        </is>
      </c>
      <c r="D210" s="14" t="n">
        <v>1</v>
      </c>
      <c r="E210" s="15" t="n"/>
      <c r="F210" s="14" t="inlineStr">
        <is>
          <t>Pix</t>
        </is>
      </c>
      <c r="G210" s="22" t="n"/>
      <c r="H210" s="14" t="n"/>
      <c r="I210" s="17">
        <f>IF(OR($B210="",$C210="",N($D210)=0),"",IF(OR($B210="Ajuste para mais",$B210="Ajuste para menos"),0,$D210*IF(N($E210)&lt;&gt;0,$E210,IF(OR($B210="Venda",$B210="Devolução de venda"),IFERROR(INDEX(Produtos!$D$6:$D$505,MATCH($C210,Produtos!$B$6:$B$505,0)),0),0))))</f>
        <v/>
      </c>
      <c r="J210" s="17">
        <f>IF(OR($B210="",$C210="",N($D210)=0),"",IF($B210="Venda",1,IF($B210="Devolução de venda",-1,0))*$D210*IFERROR(INDEX(Produtos!$L$6:$L$505,MATCH($C210,Produtos!$B$6:$B$505,0)),0))</f>
        <v/>
      </c>
      <c r="K210" s="17">
        <f>IF(I210="","",IF($B210="Venda",I210-J210,IF($B210="Devolução de venda",-I210-J210,0)))</f>
        <v/>
      </c>
      <c r="L210" s="20">
        <f>IF($A210="","",IF($G210&lt;&gt;"",$G210,$A210))</f>
        <v/>
      </c>
      <c r="M210" s="17">
        <f>IF(I210="","",IF($B210="Venda",I210,IF(OR($B210="Compra",$B210="Devolução de venda"),-I210,0)))</f>
        <v/>
      </c>
    </row>
    <row r="211">
      <c r="A211" s="22" t="n">
        <v>46308</v>
      </c>
      <c r="B211" s="14" t="inlineStr">
        <is>
          <t>Venda</t>
        </is>
      </c>
      <c r="C211" s="14" t="inlineStr">
        <is>
          <t>Jogo americano 4 peças</t>
        </is>
      </c>
      <c r="D211" s="14" t="n">
        <v>1</v>
      </c>
      <c r="E211" s="15" t="n"/>
      <c r="F211" s="14" t="inlineStr">
        <is>
          <t>Cartão de crédito</t>
        </is>
      </c>
      <c r="G211" s="22" t="n">
        <v>46338</v>
      </c>
      <c r="H211" s="14" t="n"/>
      <c r="I211" s="17">
        <f>IF(OR($B211="",$C211="",N($D211)=0),"",IF(OR($B211="Ajuste para mais",$B211="Ajuste para menos"),0,$D211*IF(N($E211)&lt;&gt;0,$E211,IF(OR($B211="Venda",$B211="Devolução de venda"),IFERROR(INDEX(Produtos!$D$6:$D$505,MATCH($C211,Produtos!$B$6:$B$505,0)),0),0))))</f>
        <v/>
      </c>
      <c r="J211" s="17">
        <f>IF(OR($B211="",$C211="",N($D211)=0),"",IF($B211="Venda",1,IF($B211="Devolução de venda",-1,0))*$D211*IFERROR(INDEX(Produtos!$L$6:$L$505,MATCH($C211,Produtos!$B$6:$B$505,0)),0))</f>
        <v/>
      </c>
      <c r="K211" s="17">
        <f>IF(I211="","",IF($B211="Venda",I211-J211,IF($B211="Devolução de venda",-I211-J211,0)))</f>
        <v/>
      </c>
      <c r="L211" s="20">
        <f>IF($A211="","",IF($G211&lt;&gt;"",$G211,$A211))</f>
        <v/>
      </c>
      <c r="M211" s="17">
        <f>IF(I211="","",IF($B211="Venda",I211,IF(OR($B211="Compra",$B211="Devolução de venda"),-I211,0)))</f>
        <v/>
      </c>
    </row>
    <row r="212">
      <c r="A212" s="22" t="n">
        <v>46308</v>
      </c>
      <c r="B212" s="14" t="inlineStr">
        <is>
          <t>Venda</t>
        </is>
      </c>
      <c r="C212" s="14" t="inlineStr">
        <is>
          <t>Sabonete artesanal</t>
        </is>
      </c>
      <c r="D212" s="14" t="n">
        <v>2</v>
      </c>
      <c r="E212" s="15" t="n"/>
      <c r="F212" s="14" t="inlineStr">
        <is>
          <t>Pix</t>
        </is>
      </c>
      <c r="G212" s="22" t="n"/>
      <c r="H212" s="14" t="n"/>
      <c r="I212" s="17">
        <f>IF(OR($B212="",$C212="",N($D212)=0),"",IF(OR($B212="Ajuste para mais",$B212="Ajuste para menos"),0,$D212*IF(N($E212)&lt;&gt;0,$E212,IF(OR($B212="Venda",$B212="Devolução de venda"),IFERROR(INDEX(Produtos!$D$6:$D$505,MATCH($C212,Produtos!$B$6:$B$505,0)),0),0))))</f>
        <v/>
      </c>
      <c r="J212" s="17">
        <f>IF(OR($B212="",$C212="",N($D212)=0),"",IF($B212="Venda",1,IF($B212="Devolução de venda",-1,0))*$D212*IFERROR(INDEX(Produtos!$L$6:$L$505,MATCH($C212,Produtos!$B$6:$B$505,0)),0))</f>
        <v/>
      </c>
      <c r="K212" s="17">
        <f>IF(I212="","",IF($B212="Venda",I212-J212,IF($B212="Devolução de venda",-I212-J212,0)))</f>
        <v/>
      </c>
      <c r="L212" s="20">
        <f>IF($A212="","",IF($G212&lt;&gt;"",$G212,$A212))</f>
        <v/>
      </c>
      <c r="M212" s="17">
        <f>IF(I212="","",IF($B212="Venda",I212,IF(OR($B212="Compra",$B212="Devolução de venda"),-I212,0)))</f>
        <v/>
      </c>
    </row>
    <row r="213">
      <c r="A213" s="22" t="n">
        <v>46308</v>
      </c>
      <c r="B213" s="14" t="inlineStr">
        <is>
          <t>Venda</t>
        </is>
      </c>
      <c r="C213" s="14" t="inlineStr">
        <is>
          <t>Sabonete artesanal</t>
        </is>
      </c>
      <c r="D213" s="14" t="n">
        <v>1</v>
      </c>
      <c r="E213" s="15" t="n"/>
      <c r="F213" s="14" t="inlineStr">
        <is>
          <t>Dinheiro</t>
        </is>
      </c>
      <c r="G213" s="22" t="n"/>
      <c r="H213" s="14" t="n"/>
      <c r="I213" s="17">
        <f>IF(OR($B213="",$C213="",N($D213)=0),"",IF(OR($B213="Ajuste para mais",$B213="Ajuste para menos"),0,$D213*IF(N($E213)&lt;&gt;0,$E213,IF(OR($B213="Venda",$B213="Devolução de venda"),IFERROR(INDEX(Produtos!$D$6:$D$505,MATCH($C213,Produtos!$B$6:$B$505,0)),0),0))))</f>
        <v/>
      </c>
      <c r="J213" s="17">
        <f>IF(OR($B213="",$C213="",N($D213)=0),"",IF($B213="Venda",1,IF($B213="Devolução de venda",-1,0))*$D213*IFERROR(INDEX(Produtos!$L$6:$L$505,MATCH($C213,Produtos!$B$6:$B$505,0)),0))</f>
        <v/>
      </c>
      <c r="K213" s="17">
        <f>IF(I213="","",IF($B213="Venda",I213-J213,IF($B213="Devolução de venda",-I213-J213,0)))</f>
        <v/>
      </c>
      <c r="L213" s="20">
        <f>IF($A213="","",IF($G213&lt;&gt;"",$G213,$A213))</f>
        <v/>
      </c>
      <c r="M213" s="17">
        <f>IF(I213="","",IF($B213="Venda",I213,IF(OR($B213="Compra",$B213="Devolução de venda"),-I213,0)))</f>
        <v/>
      </c>
    </row>
    <row r="214">
      <c r="A214" s="22" t="n">
        <v>46308</v>
      </c>
      <c r="B214" s="14" t="inlineStr">
        <is>
          <t>Venda</t>
        </is>
      </c>
      <c r="C214" s="14" t="inlineStr">
        <is>
          <t>Sabonete artesanal</t>
        </is>
      </c>
      <c r="D214" s="14" t="n">
        <v>1</v>
      </c>
      <c r="E214" s="15" t="n"/>
      <c r="F214" s="14" t="inlineStr">
        <is>
          <t>Pix</t>
        </is>
      </c>
      <c r="G214" s="22" t="n"/>
      <c r="H214" s="14" t="n"/>
      <c r="I214" s="17">
        <f>IF(OR($B214="",$C214="",N($D214)=0),"",IF(OR($B214="Ajuste para mais",$B214="Ajuste para menos"),0,$D214*IF(N($E214)&lt;&gt;0,$E214,IF(OR($B214="Venda",$B214="Devolução de venda"),IFERROR(INDEX(Produtos!$D$6:$D$505,MATCH($C214,Produtos!$B$6:$B$505,0)),0),0))))</f>
        <v/>
      </c>
      <c r="J214" s="17">
        <f>IF(OR($B214="",$C214="",N($D214)=0),"",IF($B214="Venda",1,IF($B214="Devolução de venda",-1,0))*$D214*IFERROR(INDEX(Produtos!$L$6:$L$505,MATCH($C214,Produtos!$B$6:$B$505,0)),0))</f>
        <v/>
      </c>
      <c r="K214" s="17">
        <f>IF(I214="","",IF($B214="Venda",I214-J214,IF($B214="Devolução de venda",-I214-J214,0)))</f>
        <v/>
      </c>
      <c r="L214" s="20">
        <f>IF($A214="","",IF($G214&lt;&gt;"",$G214,$A214))</f>
        <v/>
      </c>
      <c r="M214" s="17">
        <f>IF(I214="","",IF($B214="Venda",I214,IF(OR($B214="Compra",$B214="Devolução de venda"),-I214,0)))</f>
        <v/>
      </c>
    </row>
    <row r="215">
      <c r="A215" s="22" t="n">
        <v>46309</v>
      </c>
      <c r="B215" s="14" t="inlineStr">
        <is>
          <t>Venda</t>
        </is>
      </c>
      <c r="C215" s="14" t="inlineStr">
        <is>
          <t>Caneca de porcelana</t>
        </is>
      </c>
      <c r="D215" s="14" t="n">
        <v>1</v>
      </c>
      <c r="E215" s="15" t="n"/>
      <c r="F215" s="14" t="inlineStr">
        <is>
          <t>Cartão de débito</t>
        </is>
      </c>
      <c r="G215" s="22" t="n"/>
      <c r="H215" s="14" t="n"/>
      <c r="I215" s="17">
        <f>IF(OR($B215="",$C215="",N($D215)=0),"",IF(OR($B215="Ajuste para mais",$B215="Ajuste para menos"),0,$D215*IF(N($E215)&lt;&gt;0,$E215,IF(OR($B215="Venda",$B215="Devolução de venda"),IFERROR(INDEX(Produtos!$D$6:$D$505,MATCH($C215,Produtos!$B$6:$B$505,0)),0),0))))</f>
        <v/>
      </c>
      <c r="J215" s="17">
        <f>IF(OR($B215="",$C215="",N($D215)=0),"",IF($B215="Venda",1,IF($B215="Devolução de venda",-1,0))*$D215*IFERROR(INDEX(Produtos!$L$6:$L$505,MATCH($C215,Produtos!$B$6:$B$505,0)),0))</f>
        <v/>
      </c>
      <c r="K215" s="17">
        <f>IF(I215="","",IF($B215="Venda",I215-J215,IF($B215="Devolução de venda",-I215-J215,0)))</f>
        <v/>
      </c>
      <c r="L215" s="20">
        <f>IF($A215="","",IF($G215&lt;&gt;"",$G215,$A215))</f>
        <v/>
      </c>
      <c r="M215" s="17">
        <f>IF(I215="","",IF($B215="Venda",I215,IF(OR($B215="Compra",$B215="Devolução de venda"),-I215,0)))</f>
        <v/>
      </c>
    </row>
    <row r="216">
      <c r="A216" s="22" t="n">
        <v>46309</v>
      </c>
      <c r="B216" s="14" t="inlineStr">
        <is>
          <t>Venda</t>
        </is>
      </c>
      <c r="C216" s="14" t="inlineStr">
        <is>
          <t>Almofada de linho 45x45</t>
        </is>
      </c>
      <c r="D216" s="14" t="n">
        <v>1</v>
      </c>
      <c r="E216" s="15" t="n"/>
      <c r="F216" s="14" t="inlineStr">
        <is>
          <t>Pix</t>
        </is>
      </c>
      <c r="G216" s="22" t="n"/>
      <c r="H216" s="14" t="n"/>
      <c r="I216" s="17">
        <f>IF(OR($B216="",$C216="",N($D216)=0),"",IF(OR($B216="Ajuste para mais",$B216="Ajuste para menos"),0,$D216*IF(N($E216)&lt;&gt;0,$E216,IF(OR($B216="Venda",$B216="Devolução de venda"),IFERROR(INDEX(Produtos!$D$6:$D$505,MATCH($C216,Produtos!$B$6:$B$505,0)),0),0))))</f>
        <v/>
      </c>
      <c r="J216" s="17">
        <f>IF(OR($B216="",$C216="",N($D216)=0),"",IF($B216="Venda",1,IF($B216="Devolução de venda",-1,0))*$D216*IFERROR(INDEX(Produtos!$L$6:$L$505,MATCH($C216,Produtos!$B$6:$B$505,0)),0))</f>
        <v/>
      </c>
      <c r="K216" s="17">
        <f>IF(I216="","",IF($B216="Venda",I216-J216,IF($B216="Devolução de venda",-I216-J216,0)))</f>
        <v/>
      </c>
      <c r="L216" s="20">
        <f>IF($A216="","",IF($G216&lt;&gt;"",$G216,$A216))</f>
        <v/>
      </c>
      <c r="M216" s="17">
        <f>IF(I216="","",IF($B216="Venda",I216,IF(OR($B216="Compra",$B216="Devolução de venda"),-I216,0)))</f>
        <v/>
      </c>
    </row>
    <row r="217">
      <c r="A217" s="22" t="n">
        <v>46309</v>
      </c>
      <c r="B217" s="14" t="inlineStr">
        <is>
          <t>Venda</t>
        </is>
      </c>
      <c r="C217" s="14" t="inlineStr">
        <is>
          <t>Caixa de presente com laço</t>
        </is>
      </c>
      <c r="D217" s="14" t="n">
        <v>1</v>
      </c>
      <c r="E217" s="15" t="n"/>
      <c r="F217" s="14" t="inlineStr">
        <is>
          <t>Cartão de débito</t>
        </is>
      </c>
      <c r="G217" s="22" t="n"/>
      <c r="H217" s="14" t="n"/>
      <c r="I217" s="17">
        <f>IF(OR($B217="",$C217="",N($D217)=0),"",IF(OR($B217="Ajuste para mais",$B217="Ajuste para menos"),0,$D217*IF(N($E217)&lt;&gt;0,$E217,IF(OR($B217="Venda",$B217="Devolução de venda"),IFERROR(INDEX(Produtos!$D$6:$D$505,MATCH($C217,Produtos!$B$6:$B$505,0)),0),0))))</f>
        <v/>
      </c>
      <c r="J217" s="17">
        <f>IF(OR($B217="",$C217="",N($D217)=0),"",IF($B217="Venda",1,IF($B217="Devolução de venda",-1,0))*$D217*IFERROR(INDEX(Produtos!$L$6:$L$505,MATCH($C217,Produtos!$B$6:$B$505,0)),0))</f>
        <v/>
      </c>
      <c r="K217" s="17">
        <f>IF(I217="","",IF($B217="Venda",I217-J217,IF($B217="Devolução de venda",-I217-J217,0)))</f>
        <v/>
      </c>
      <c r="L217" s="20">
        <f>IF($A217="","",IF($G217&lt;&gt;"",$G217,$A217))</f>
        <v/>
      </c>
      <c r="M217" s="17">
        <f>IF(I217="","",IF($B217="Venda",I217,IF(OR($B217="Compra",$B217="Devolução de venda"),-I217,0)))</f>
        <v/>
      </c>
    </row>
    <row r="218">
      <c r="A218" s="22" t="n">
        <v>46309</v>
      </c>
      <c r="B218" s="14" t="inlineStr">
        <is>
          <t>Venda</t>
        </is>
      </c>
      <c r="C218" s="14" t="inlineStr">
        <is>
          <t>Difusor de varetas 250ml</t>
        </is>
      </c>
      <c r="D218" s="14" t="n">
        <v>1</v>
      </c>
      <c r="E218" s="15" t="n"/>
      <c r="F218" s="14" t="inlineStr">
        <is>
          <t>Cartão de crédito</t>
        </is>
      </c>
      <c r="G218" s="22" t="n">
        <v>46339</v>
      </c>
      <c r="H218" s="14" t="n"/>
      <c r="I218" s="17">
        <f>IF(OR($B218="",$C218="",N($D218)=0),"",IF(OR($B218="Ajuste para mais",$B218="Ajuste para menos"),0,$D218*IF(N($E218)&lt;&gt;0,$E218,IF(OR($B218="Venda",$B218="Devolução de venda"),IFERROR(INDEX(Produtos!$D$6:$D$505,MATCH($C218,Produtos!$B$6:$B$505,0)),0),0))))</f>
        <v/>
      </c>
      <c r="J218" s="17">
        <f>IF(OR($B218="",$C218="",N($D218)=0),"",IF($B218="Venda",1,IF($B218="Devolução de venda",-1,0))*$D218*IFERROR(INDEX(Produtos!$L$6:$L$505,MATCH($C218,Produtos!$B$6:$B$505,0)),0))</f>
        <v/>
      </c>
      <c r="K218" s="17">
        <f>IF(I218="","",IF($B218="Venda",I218-J218,IF($B218="Devolução de venda",-I218-J218,0)))</f>
        <v/>
      </c>
      <c r="L218" s="20">
        <f>IF($A218="","",IF($G218&lt;&gt;"",$G218,$A218))</f>
        <v/>
      </c>
      <c r="M218" s="17">
        <f>IF(I218="","",IF($B218="Venda",I218,IF(OR($B218="Compra",$B218="Devolução de venda"),-I218,0)))</f>
        <v/>
      </c>
    </row>
    <row r="219">
      <c r="A219" s="22" t="n">
        <v>46309</v>
      </c>
      <c r="B219" s="14" t="inlineStr">
        <is>
          <t>Venda</t>
        </is>
      </c>
      <c r="C219" s="14" t="inlineStr">
        <is>
          <t>Manta de tricô para sofá</t>
        </is>
      </c>
      <c r="D219" s="14" t="n">
        <v>1</v>
      </c>
      <c r="E219" s="15" t="n"/>
      <c r="F219" s="14" t="inlineStr">
        <is>
          <t>Dinheiro</t>
        </is>
      </c>
      <c r="G219" s="22" t="n"/>
      <c r="H219" s="14" t="n"/>
      <c r="I219" s="17">
        <f>IF(OR($B219="",$C219="",N($D219)=0),"",IF(OR($B219="Ajuste para mais",$B219="Ajuste para menos"),0,$D219*IF(N($E219)&lt;&gt;0,$E219,IF(OR($B219="Venda",$B219="Devolução de venda"),IFERROR(INDEX(Produtos!$D$6:$D$505,MATCH($C219,Produtos!$B$6:$B$505,0)),0),0))))</f>
        <v/>
      </c>
      <c r="J219" s="17">
        <f>IF(OR($B219="",$C219="",N($D219)=0),"",IF($B219="Venda",1,IF($B219="Devolução de venda",-1,0))*$D219*IFERROR(INDEX(Produtos!$L$6:$L$505,MATCH($C219,Produtos!$B$6:$B$505,0)),0))</f>
        <v/>
      </c>
      <c r="K219" s="17">
        <f>IF(I219="","",IF($B219="Venda",I219-J219,IF($B219="Devolução de venda",-I219-J219,0)))</f>
        <v/>
      </c>
      <c r="L219" s="20">
        <f>IF($A219="","",IF($G219&lt;&gt;"",$G219,$A219))</f>
        <v/>
      </c>
      <c r="M219" s="17">
        <f>IF(I219="","",IF($B219="Venda",I219,IF(OR($B219="Compra",$B219="Devolução de venda"),-I219,0)))</f>
        <v/>
      </c>
    </row>
    <row r="220">
      <c r="A220" s="22" t="n">
        <v>46309</v>
      </c>
      <c r="B220" s="14" t="inlineStr">
        <is>
          <t>Ajuste para menos</t>
        </is>
      </c>
      <c r="C220" s="14" t="inlineStr">
        <is>
          <t>Caneca de porcelana</t>
        </is>
      </c>
      <c r="D220" s="14" t="n">
        <v>1</v>
      </c>
      <c r="E220" s="15" t="n"/>
      <c r="F220" s="14" t="n"/>
      <c r="G220" s="22" t="n"/>
      <c r="H220" s="14" t="inlineStr">
        <is>
          <t>Quebrou na prateleira</t>
        </is>
      </c>
      <c r="I220" s="17">
        <f>IF(OR($B220="",$C220="",N($D220)=0),"",IF(OR($B220="Ajuste para mais",$B220="Ajuste para menos"),0,$D220*IF(N($E220)&lt;&gt;0,$E220,IF(OR($B220="Venda",$B220="Devolução de venda"),IFERROR(INDEX(Produtos!$D$6:$D$505,MATCH($C220,Produtos!$B$6:$B$505,0)),0),0))))</f>
        <v/>
      </c>
      <c r="J220" s="17">
        <f>IF(OR($B220="",$C220="",N($D220)=0),"",IF($B220="Venda",1,IF($B220="Devolução de venda",-1,0))*$D220*IFERROR(INDEX(Produtos!$L$6:$L$505,MATCH($C220,Produtos!$B$6:$B$505,0)),0))</f>
        <v/>
      </c>
      <c r="K220" s="17">
        <f>IF(I220="","",IF($B220="Venda",I220-J220,IF($B220="Devolução de venda",-I220-J220,0)))</f>
        <v/>
      </c>
      <c r="L220" s="20">
        <f>IF($A220="","",IF($G220&lt;&gt;"",$G220,$A220))</f>
        <v/>
      </c>
      <c r="M220" s="17">
        <f>IF(I220="","",IF($B220="Venda",I220,IF(OR($B220="Compra",$B220="Devolução de venda"),-I220,0)))</f>
        <v/>
      </c>
    </row>
    <row r="221">
      <c r="A221" s="22" t="n">
        <v>46310</v>
      </c>
      <c r="B221" s="14" t="inlineStr">
        <is>
          <t>Compra</t>
        </is>
      </c>
      <c r="C221" s="14" t="inlineStr">
        <is>
          <t>Almofada de linho 45x45</t>
        </is>
      </c>
      <c r="D221" s="14" t="n">
        <v>8</v>
      </c>
      <c r="E221" s="15" t="n">
        <v>36.16</v>
      </c>
      <c r="F221" s="14" t="inlineStr">
        <is>
          <t>Boleto</t>
        </is>
      </c>
      <c r="G221" s="22" t="n">
        <v>46338</v>
      </c>
      <c r="H221" s="14" t="inlineStr">
        <is>
          <t>Reposição</t>
        </is>
      </c>
      <c r="I221" s="17">
        <f>IF(OR($B221="",$C221="",N($D221)=0),"",IF(OR($B221="Ajuste para mais",$B221="Ajuste para menos"),0,$D221*IF(N($E221)&lt;&gt;0,$E221,IF(OR($B221="Venda",$B221="Devolução de venda"),IFERROR(INDEX(Produtos!$D$6:$D$505,MATCH($C221,Produtos!$B$6:$B$505,0)),0),0))))</f>
        <v/>
      </c>
      <c r="J221" s="17">
        <f>IF(OR($B221="",$C221="",N($D221)=0),"",IF($B221="Venda",1,IF($B221="Devolução de venda",-1,0))*$D221*IFERROR(INDEX(Produtos!$L$6:$L$505,MATCH($C221,Produtos!$B$6:$B$505,0)),0))</f>
        <v/>
      </c>
      <c r="K221" s="17">
        <f>IF(I221="","",IF($B221="Venda",I221-J221,IF($B221="Devolução de venda",-I221-J221,0)))</f>
        <v/>
      </c>
      <c r="L221" s="20">
        <f>IF($A221="","",IF($G221&lt;&gt;"",$G221,$A221))</f>
        <v/>
      </c>
      <c r="M221" s="17">
        <f>IF(I221="","",IF($B221="Venda",I221,IF(OR($B221="Compra",$B221="Devolução de venda"),-I221,0)))</f>
        <v/>
      </c>
    </row>
    <row r="222">
      <c r="A222" s="22" t="n">
        <v>46310</v>
      </c>
      <c r="B222" s="14" t="inlineStr">
        <is>
          <t>Venda</t>
        </is>
      </c>
      <c r="C222" s="14" t="inlineStr">
        <is>
          <t>Vaso de cerâmica médio</t>
        </is>
      </c>
      <c r="D222" s="14" t="n">
        <v>1</v>
      </c>
      <c r="E222" s="15" t="n"/>
      <c r="F222" s="14" t="inlineStr">
        <is>
          <t>Cartão de débito</t>
        </is>
      </c>
      <c r="G222" s="22" t="n"/>
      <c r="H222" s="14" t="n"/>
      <c r="I222" s="17">
        <f>IF(OR($B222="",$C222="",N($D222)=0),"",IF(OR($B222="Ajuste para mais",$B222="Ajuste para menos"),0,$D222*IF(N($E222)&lt;&gt;0,$E222,IF(OR($B222="Venda",$B222="Devolução de venda"),IFERROR(INDEX(Produtos!$D$6:$D$505,MATCH($C222,Produtos!$B$6:$B$505,0)),0),0))))</f>
        <v/>
      </c>
      <c r="J222" s="17">
        <f>IF(OR($B222="",$C222="",N($D222)=0),"",IF($B222="Venda",1,IF($B222="Devolução de venda",-1,0))*$D222*IFERROR(INDEX(Produtos!$L$6:$L$505,MATCH($C222,Produtos!$B$6:$B$505,0)),0))</f>
        <v/>
      </c>
      <c r="K222" s="17">
        <f>IF(I222="","",IF($B222="Venda",I222-J222,IF($B222="Devolução de venda",-I222-J222,0)))</f>
        <v/>
      </c>
      <c r="L222" s="20">
        <f>IF($A222="","",IF($G222&lt;&gt;"",$G222,$A222))</f>
        <v/>
      </c>
      <c r="M222" s="17">
        <f>IF(I222="","",IF($B222="Venda",I222,IF(OR($B222="Compra",$B222="Devolução de venda"),-I222,0)))</f>
        <v/>
      </c>
    </row>
    <row r="223">
      <c r="A223" s="22" t="n">
        <v>46310</v>
      </c>
      <c r="B223" s="14" t="inlineStr">
        <is>
          <t>Venda</t>
        </is>
      </c>
      <c r="C223" s="14" t="inlineStr">
        <is>
          <t>Jogo americano 4 peças</t>
        </is>
      </c>
      <c r="D223" s="14" t="n">
        <v>1</v>
      </c>
      <c r="E223" s="15" t="n"/>
      <c r="F223" s="14" t="inlineStr">
        <is>
          <t>Pix</t>
        </is>
      </c>
      <c r="G223" s="22" t="n"/>
      <c r="H223" s="14" t="n"/>
      <c r="I223" s="17">
        <f>IF(OR($B223="",$C223="",N($D223)=0),"",IF(OR($B223="Ajuste para mais",$B223="Ajuste para menos"),0,$D223*IF(N($E223)&lt;&gt;0,$E223,IF(OR($B223="Venda",$B223="Devolução de venda"),IFERROR(INDEX(Produtos!$D$6:$D$505,MATCH($C223,Produtos!$B$6:$B$505,0)),0),0))))</f>
        <v/>
      </c>
      <c r="J223" s="17">
        <f>IF(OR($B223="",$C223="",N($D223)=0),"",IF($B223="Venda",1,IF($B223="Devolução de venda",-1,0))*$D223*IFERROR(INDEX(Produtos!$L$6:$L$505,MATCH($C223,Produtos!$B$6:$B$505,0)),0))</f>
        <v/>
      </c>
      <c r="K223" s="17">
        <f>IF(I223="","",IF($B223="Venda",I223-J223,IF($B223="Devolução de venda",-I223-J223,0)))</f>
        <v/>
      </c>
      <c r="L223" s="20">
        <f>IF($A223="","",IF($G223&lt;&gt;"",$G223,$A223))</f>
        <v/>
      </c>
      <c r="M223" s="17">
        <f>IF(I223="","",IF($B223="Venda",I223,IF(OR($B223="Compra",$B223="Devolução de venda"),-I223,0)))</f>
        <v/>
      </c>
    </row>
    <row r="224">
      <c r="A224" s="22" t="n">
        <v>46310</v>
      </c>
      <c r="B224" s="14" t="inlineStr">
        <is>
          <t>Venda</t>
        </is>
      </c>
      <c r="C224" s="14" t="inlineStr">
        <is>
          <t>Almofada de linho 45x45</t>
        </is>
      </c>
      <c r="D224" s="14" t="n">
        <v>2</v>
      </c>
      <c r="E224" s="15" t="n"/>
      <c r="F224" s="14" t="inlineStr">
        <is>
          <t>Cartão de débito</t>
        </is>
      </c>
      <c r="G224" s="22" t="n"/>
      <c r="H224" s="14" t="n"/>
      <c r="I224" s="17">
        <f>IF(OR($B224="",$C224="",N($D224)=0),"",IF(OR($B224="Ajuste para mais",$B224="Ajuste para menos"),0,$D224*IF(N($E224)&lt;&gt;0,$E224,IF(OR($B224="Venda",$B224="Devolução de venda"),IFERROR(INDEX(Produtos!$D$6:$D$505,MATCH($C224,Produtos!$B$6:$B$505,0)),0),0))))</f>
        <v/>
      </c>
      <c r="J224" s="17">
        <f>IF(OR($B224="",$C224="",N($D224)=0),"",IF($B224="Venda",1,IF($B224="Devolução de venda",-1,0))*$D224*IFERROR(INDEX(Produtos!$L$6:$L$505,MATCH($C224,Produtos!$B$6:$B$505,0)),0))</f>
        <v/>
      </c>
      <c r="K224" s="17">
        <f>IF(I224="","",IF($B224="Venda",I224-J224,IF($B224="Devolução de venda",-I224-J224,0)))</f>
        <v/>
      </c>
      <c r="L224" s="20">
        <f>IF($A224="","",IF($G224&lt;&gt;"",$G224,$A224))</f>
        <v/>
      </c>
      <c r="M224" s="17">
        <f>IF(I224="","",IF($B224="Venda",I224,IF(OR($B224="Compra",$B224="Devolução de venda"),-I224,0)))</f>
        <v/>
      </c>
    </row>
    <row r="225">
      <c r="A225" s="22" t="n">
        <v>46311</v>
      </c>
      <c r="B225" s="14" t="inlineStr">
        <is>
          <t>Venda</t>
        </is>
      </c>
      <c r="C225" s="14" t="inlineStr">
        <is>
          <t>Caixa de presente com laço</t>
        </is>
      </c>
      <c r="D225" s="14" t="n">
        <v>1</v>
      </c>
      <c r="E225" s="15" t="n"/>
      <c r="F225" s="14" t="inlineStr">
        <is>
          <t>Cartão de débito</t>
        </is>
      </c>
      <c r="G225" s="22" t="n"/>
      <c r="H225" s="14" t="n"/>
      <c r="I225" s="17">
        <f>IF(OR($B225="",$C225="",N($D225)=0),"",IF(OR($B225="Ajuste para mais",$B225="Ajuste para menos"),0,$D225*IF(N($E225)&lt;&gt;0,$E225,IF(OR($B225="Venda",$B225="Devolução de venda"),IFERROR(INDEX(Produtos!$D$6:$D$505,MATCH($C225,Produtos!$B$6:$B$505,0)),0),0))))</f>
        <v/>
      </c>
      <c r="J225" s="17">
        <f>IF(OR($B225="",$C225="",N($D225)=0),"",IF($B225="Venda",1,IF($B225="Devolução de venda",-1,0))*$D225*IFERROR(INDEX(Produtos!$L$6:$L$505,MATCH($C225,Produtos!$B$6:$B$505,0)),0))</f>
        <v/>
      </c>
      <c r="K225" s="17">
        <f>IF(I225="","",IF($B225="Venda",I225-J225,IF($B225="Devolução de venda",-I225-J225,0)))</f>
        <v/>
      </c>
      <c r="L225" s="20">
        <f>IF($A225="","",IF($G225&lt;&gt;"",$G225,$A225))</f>
        <v/>
      </c>
      <c r="M225" s="17">
        <f>IF(I225="","",IF($B225="Venda",I225,IF(OR($B225="Compra",$B225="Devolução de venda"),-I225,0)))</f>
        <v/>
      </c>
    </row>
    <row r="226">
      <c r="A226" s="22" t="n">
        <v>46311</v>
      </c>
      <c r="B226" s="14" t="inlineStr">
        <is>
          <t>Venda</t>
        </is>
      </c>
      <c r="C226" s="14" t="inlineStr">
        <is>
          <t>Difusor de varetas 250ml</t>
        </is>
      </c>
      <c r="D226" s="14" t="n">
        <v>1</v>
      </c>
      <c r="E226" s="15" t="n"/>
      <c r="F226" s="14" t="inlineStr">
        <is>
          <t>Cartão de crédito</t>
        </is>
      </c>
      <c r="G226" s="22" t="n">
        <v>46341</v>
      </c>
      <c r="H226" s="14" t="n"/>
      <c r="I226" s="17">
        <f>IF(OR($B226="",$C226="",N($D226)=0),"",IF(OR($B226="Ajuste para mais",$B226="Ajuste para menos"),0,$D226*IF(N($E226)&lt;&gt;0,$E226,IF(OR($B226="Venda",$B226="Devolução de venda"),IFERROR(INDEX(Produtos!$D$6:$D$505,MATCH($C226,Produtos!$B$6:$B$505,0)),0),0))))</f>
        <v/>
      </c>
      <c r="J226" s="17">
        <f>IF(OR($B226="",$C226="",N($D226)=0),"",IF($B226="Venda",1,IF($B226="Devolução de venda",-1,0))*$D226*IFERROR(INDEX(Produtos!$L$6:$L$505,MATCH($C226,Produtos!$B$6:$B$505,0)),0))</f>
        <v/>
      </c>
      <c r="K226" s="17">
        <f>IF(I226="","",IF($B226="Venda",I226-J226,IF($B226="Devolução de venda",-I226-J226,0)))</f>
        <v/>
      </c>
      <c r="L226" s="20">
        <f>IF($A226="","",IF($G226&lt;&gt;"",$G226,$A226))</f>
        <v/>
      </c>
      <c r="M226" s="17">
        <f>IF(I226="","",IF($B226="Venda",I226,IF(OR($B226="Compra",$B226="Devolução de venda"),-I226,0)))</f>
        <v/>
      </c>
    </row>
    <row r="227">
      <c r="A227" s="22" t="n">
        <v>46311</v>
      </c>
      <c r="B227" s="14" t="inlineStr">
        <is>
          <t>Venda</t>
        </is>
      </c>
      <c r="C227" s="14" t="inlineStr">
        <is>
          <t>Porta-retrato 15x21</t>
        </is>
      </c>
      <c r="D227" s="14" t="n">
        <v>1</v>
      </c>
      <c r="E227" s="15" t="n">
        <v>35.91</v>
      </c>
      <c r="F227" s="14" t="inlineStr">
        <is>
          <t>Cartão de débito</t>
        </is>
      </c>
      <c r="G227" s="22" t="n"/>
      <c r="H227" s="14" t="inlineStr">
        <is>
          <t>Desconto de 10%</t>
        </is>
      </c>
      <c r="I227" s="17">
        <f>IF(OR($B227="",$C227="",N($D227)=0),"",IF(OR($B227="Ajuste para mais",$B227="Ajuste para menos"),0,$D227*IF(N($E227)&lt;&gt;0,$E227,IF(OR($B227="Venda",$B227="Devolução de venda"),IFERROR(INDEX(Produtos!$D$6:$D$505,MATCH($C227,Produtos!$B$6:$B$505,0)),0),0))))</f>
        <v/>
      </c>
      <c r="J227" s="17">
        <f>IF(OR($B227="",$C227="",N($D227)=0),"",IF($B227="Venda",1,IF($B227="Devolução de venda",-1,0))*$D227*IFERROR(INDEX(Produtos!$L$6:$L$505,MATCH($C227,Produtos!$B$6:$B$505,0)),0))</f>
        <v/>
      </c>
      <c r="K227" s="17">
        <f>IF(I227="","",IF($B227="Venda",I227-J227,IF($B227="Devolução de venda",-I227-J227,0)))</f>
        <v/>
      </c>
      <c r="L227" s="20">
        <f>IF($A227="","",IF($G227&lt;&gt;"",$G227,$A227))</f>
        <v/>
      </c>
      <c r="M227" s="17">
        <f>IF(I227="","",IF($B227="Venda",I227,IF(OR($B227="Compra",$B227="Devolução de venda"),-I227,0)))</f>
        <v/>
      </c>
    </row>
    <row r="228">
      <c r="A228" s="22" t="n">
        <v>46312</v>
      </c>
      <c r="B228" s="14" t="inlineStr">
        <is>
          <t>Compra</t>
        </is>
      </c>
      <c r="C228" s="14" t="inlineStr">
        <is>
          <t>Difusor de varetas 250ml</t>
        </is>
      </c>
      <c r="D228" s="14" t="n">
        <v>8</v>
      </c>
      <c r="E228" s="15" t="n">
        <v>30.59</v>
      </c>
      <c r="F228" s="14" t="inlineStr">
        <is>
          <t>Boleto</t>
        </is>
      </c>
      <c r="G228" s="22" t="n">
        <v>46340</v>
      </c>
      <c r="H228" s="14" t="inlineStr">
        <is>
          <t>Reposição</t>
        </is>
      </c>
      <c r="I228" s="17">
        <f>IF(OR($B228="",$C228="",N($D228)=0),"",IF(OR($B228="Ajuste para mais",$B228="Ajuste para menos"),0,$D228*IF(N($E228)&lt;&gt;0,$E228,IF(OR($B228="Venda",$B228="Devolução de venda"),IFERROR(INDEX(Produtos!$D$6:$D$505,MATCH($C228,Produtos!$B$6:$B$505,0)),0),0))))</f>
        <v/>
      </c>
      <c r="J228" s="17">
        <f>IF(OR($B228="",$C228="",N($D228)=0),"",IF($B228="Venda",1,IF($B228="Devolução de venda",-1,0))*$D228*IFERROR(INDEX(Produtos!$L$6:$L$505,MATCH($C228,Produtos!$B$6:$B$505,0)),0))</f>
        <v/>
      </c>
      <c r="K228" s="17">
        <f>IF(I228="","",IF($B228="Venda",I228-J228,IF($B228="Devolução de venda",-I228-J228,0)))</f>
        <v/>
      </c>
      <c r="L228" s="20">
        <f>IF($A228="","",IF($G228&lt;&gt;"",$G228,$A228))</f>
        <v/>
      </c>
      <c r="M228" s="17">
        <f>IF(I228="","",IF($B228="Venda",I228,IF(OR($B228="Compra",$B228="Devolução de venda"),-I228,0)))</f>
        <v/>
      </c>
    </row>
    <row r="229">
      <c r="A229" s="22" t="n">
        <v>46312</v>
      </c>
      <c r="B229" s="14" t="inlineStr">
        <is>
          <t>Venda</t>
        </is>
      </c>
      <c r="C229" s="14" t="inlineStr">
        <is>
          <t>Caneca de porcelana</t>
        </is>
      </c>
      <c r="D229" s="14" t="n">
        <v>1</v>
      </c>
      <c r="E229" s="15" t="n"/>
      <c r="F229" s="14" t="inlineStr">
        <is>
          <t>Cartão de crédito</t>
        </is>
      </c>
      <c r="G229" s="22" t="n">
        <v>46342</v>
      </c>
      <c r="H229" s="14" t="n"/>
      <c r="I229" s="17">
        <f>IF(OR($B229="",$C229="",N($D229)=0),"",IF(OR($B229="Ajuste para mais",$B229="Ajuste para menos"),0,$D229*IF(N($E229)&lt;&gt;0,$E229,IF(OR($B229="Venda",$B229="Devolução de venda"),IFERROR(INDEX(Produtos!$D$6:$D$505,MATCH($C229,Produtos!$B$6:$B$505,0)),0),0))))</f>
        <v/>
      </c>
      <c r="J229" s="17">
        <f>IF(OR($B229="",$C229="",N($D229)=0),"",IF($B229="Venda",1,IF($B229="Devolução de venda",-1,0))*$D229*IFERROR(INDEX(Produtos!$L$6:$L$505,MATCH($C229,Produtos!$B$6:$B$505,0)),0))</f>
        <v/>
      </c>
      <c r="K229" s="17">
        <f>IF(I229="","",IF($B229="Venda",I229-J229,IF($B229="Devolução de venda",-I229-J229,0)))</f>
        <v/>
      </c>
      <c r="L229" s="20">
        <f>IF($A229="","",IF($G229&lt;&gt;"",$G229,$A229))</f>
        <v/>
      </c>
      <c r="M229" s="17">
        <f>IF(I229="","",IF($B229="Venda",I229,IF(OR($B229="Compra",$B229="Devolução de venda"),-I229,0)))</f>
        <v/>
      </c>
    </row>
    <row r="230">
      <c r="A230" s="22" t="n">
        <v>46312</v>
      </c>
      <c r="B230" s="14" t="inlineStr">
        <is>
          <t>Venda</t>
        </is>
      </c>
      <c r="C230" s="14" t="inlineStr">
        <is>
          <t>Vaso de cerâmica médio</t>
        </is>
      </c>
      <c r="D230" s="14" t="n">
        <v>1</v>
      </c>
      <c r="E230" s="15" t="n"/>
      <c r="F230" s="14" t="inlineStr">
        <is>
          <t>Cartão de débito</t>
        </is>
      </c>
      <c r="G230" s="22" t="n"/>
      <c r="H230" s="14" t="n"/>
      <c r="I230" s="17">
        <f>IF(OR($B230="",$C230="",N($D230)=0),"",IF(OR($B230="Ajuste para mais",$B230="Ajuste para menos"),0,$D230*IF(N($E230)&lt;&gt;0,$E230,IF(OR($B230="Venda",$B230="Devolução de venda"),IFERROR(INDEX(Produtos!$D$6:$D$505,MATCH($C230,Produtos!$B$6:$B$505,0)),0),0))))</f>
        <v/>
      </c>
      <c r="J230" s="17">
        <f>IF(OR($B230="",$C230="",N($D230)=0),"",IF($B230="Venda",1,IF($B230="Devolução de venda",-1,0))*$D230*IFERROR(INDEX(Produtos!$L$6:$L$505,MATCH($C230,Produtos!$B$6:$B$505,0)),0))</f>
        <v/>
      </c>
      <c r="K230" s="17">
        <f>IF(I230="","",IF($B230="Venda",I230-J230,IF($B230="Devolução de venda",-I230-J230,0)))</f>
        <v/>
      </c>
      <c r="L230" s="20">
        <f>IF($A230="","",IF($G230&lt;&gt;"",$G230,$A230))</f>
        <v/>
      </c>
      <c r="M230" s="17">
        <f>IF(I230="","",IF($B230="Venda",I230,IF(OR($B230="Compra",$B230="Devolução de venda"),-I230,0)))</f>
        <v/>
      </c>
    </row>
    <row r="231">
      <c r="A231" s="22" t="n">
        <v>46312</v>
      </c>
      <c r="B231" s="14" t="inlineStr">
        <is>
          <t>Venda</t>
        </is>
      </c>
      <c r="C231" s="14" t="inlineStr">
        <is>
          <t>Bandeja espelhada</t>
        </is>
      </c>
      <c r="D231" s="14" t="n">
        <v>2</v>
      </c>
      <c r="E231" s="15" t="n">
        <v>107.91</v>
      </c>
      <c r="F231" s="14" t="inlineStr">
        <is>
          <t>Cartão de crédito</t>
        </is>
      </c>
      <c r="G231" s="22" t="n">
        <v>46342</v>
      </c>
      <c r="H231" s="14" t="inlineStr">
        <is>
          <t>Desconto de 10%</t>
        </is>
      </c>
      <c r="I231" s="17">
        <f>IF(OR($B231="",$C231="",N($D231)=0),"",IF(OR($B231="Ajuste para mais",$B231="Ajuste para menos"),0,$D231*IF(N($E231)&lt;&gt;0,$E231,IF(OR($B231="Venda",$B231="Devolução de venda"),IFERROR(INDEX(Produtos!$D$6:$D$505,MATCH($C231,Produtos!$B$6:$B$505,0)),0),0))))</f>
        <v/>
      </c>
      <c r="J231" s="17">
        <f>IF(OR($B231="",$C231="",N($D231)=0),"",IF($B231="Venda",1,IF($B231="Devolução de venda",-1,0))*$D231*IFERROR(INDEX(Produtos!$L$6:$L$505,MATCH($C231,Produtos!$B$6:$B$505,0)),0))</f>
        <v/>
      </c>
      <c r="K231" s="17">
        <f>IF(I231="","",IF($B231="Venda",I231-J231,IF($B231="Devolução de venda",-I231-J231,0)))</f>
        <v/>
      </c>
      <c r="L231" s="20">
        <f>IF($A231="","",IF($G231&lt;&gt;"",$G231,$A231))</f>
        <v/>
      </c>
      <c r="M231" s="17">
        <f>IF(I231="","",IF($B231="Venda",I231,IF(OR($B231="Compra",$B231="Devolução de venda"),-I231,0)))</f>
        <v/>
      </c>
    </row>
    <row r="232">
      <c r="A232" s="22" t="n">
        <v>46314</v>
      </c>
      <c r="B232" s="14" t="inlineStr">
        <is>
          <t>Compra</t>
        </is>
      </c>
      <c r="C232" s="14" t="inlineStr">
        <is>
          <t>Jogo americano 4 peças</t>
        </is>
      </c>
      <c r="D232" s="14" t="n">
        <v>6</v>
      </c>
      <c r="E232" s="15" t="n">
        <v>26.7</v>
      </c>
      <c r="F232" s="14" t="inlineStr">
        <is>
          <t>Boleto</t>
        </is>
      </c>
      <c r="G232" s="22" t="n">
        <v>46342</v>
      </c>
      <c r="H232" s="14" t="inlineStr">
        <is>
          <t>Reposição</t>
        </is>
      </c>
      <c r="I232" s="17">
        <f>IF(OR($B232="",$C232="",N($D232)=0),"",IF(OR($B232="Ajuste para mais",$B232="Ajuste para menos"),0,$D232*IF(N($E232)&lt;&gt;0,$E232,IF(OR($B232="Venda",$B232="Devolução de venda"),IFERROR(INDEX(Produtos!$D$6:$D$505,MATCH($C232,Produtos!$B$6:$B$505,0)),0),0))))</f>
        <v/>
      </c>
      <c r="J232" s="17">
        <f>IF(OR($B232="",$C232="",N($D232)=0),"",IF($B232="Venda",1,IF($B232="Devolução de venda",-1,0))*$D232*IFERROR(INDEX(Produtos!$L$6:$L$505,MATCH($C232,Produtos!$B$6:$B$505,0)),0))</f>
        <v/>
      </c>
      <c r="K232" s="17">
        <f>IF(I232="","",IF($B232="Venda",I232-J232,IF($B232="Devolução de venda",-I232-J232,0)))</f>
        <v/>
      </c>
      <c r="L232" s="20">
        <f>IF($A232="","",IF($G232&lt;&gt;"",$G232,$A232))</f>
        <v/>
      </c>
      <c r="M232" s="17">
        <f>IF(I232="","",IF($B232="Venda",I232,IF(OR($B232="Compra",$B232="Devolução de venda"),-I232,0)))</f>
        <v/>
      </c>
    </row>
    <row r="233">
      <c r="A233" s="22" t="n">
        <v>46314</v>
      </c>
      <c r="B233" s="14" t="inlineStr">
        <is>
          <t>Venda</t>
        </is>
      </c>
      <c r="C233" s="14" t="inlineStr">
        <is>
          <t>Sabonete artesanal</t>
        </is>
      </c>
      <c r="D233" s="14" t="n">
        <v>1</v>
      </c>
      <c r="E233" s="15" t="n"/>
      <c r="F233" s="14" t="inlineStr">
        <is>
          <t>Cartão de crédito</t>
        </is>
      </c>
      <c r="G233" s="22" t="n">
        <v>46344</v>
      </c>
      <c r="H233" s="14" t="n"/>
      <c r="I233" s="17">
        <f>IF(OR($B233="",$C233="",N($D233)=0),"",IF(OR($B233="Ajuste para mais",$B233="Ajuste para menos"),0,$D233*IF(N($E233)&lt;&gt;0,$E233,IF(OR($B233="Venda",$B233="Devolução de venda"),IFERROR(INDEX(Produtos!$D$6:$D$505,MATCH($C233,Produtos!$B$6:$B$505,0)),0),0))))</f>
        <v/>
      </c>
      <c r="J233" s="17">
        <f>IF(OR($B233="",$C233="",N($D233)=0),"",IF($B233="Venda",1,IF($B233="Devolução de venda",-1,0))*$D233*IFERROR(INDEX(Produtos!$L$6:$L$505,MATCH($C233,Produtos!$B$6:$B$505,0)),0))</f>
        <v/>
      </c>
      <c r="K233" s="17">
        <f>IF(I233="","",IF($B233="Venda",I233-J233,IF($B233="Devolução de venda",-I233-J233,0)))</f>
        <v/>
      </c>
      <c r="L233" s="20">
        <f>IF($A233="","",IF($G233&lt;&gt;"",$G233,$A233))</f>
        <v/>
      </c>
      <c r="M233" s="17">
        <f>IF(I233="","",IF($B233="Venda",I233,IF(OR($B233="Compra",$B233="Devolução de venda"),-I233,0)))</f>
        <v/>
      </c>
    </row>
    <row r="234">
      <c r="A234" s="22" t="n">
        <v>46314</v>
      </c>
      <c r="B234" s="14" t="inlineStr">
        <is>
          <t>Venda</t>
        </is>
      </c>
      <c r="C234" s="14" t="inlineStr">
        <is>
          <t>Caixa de presente com laço</t>
        </is>
      </c>
      <c r="D234" s="14" t="n">
        <v>1</v>
      </c>
      <c r="E234" s="15" t="n"/>
      <c r="F234" s="14" t="inlineStr">
        <is>
          <t>Cartão de débito</t>
        </is>
      </c>
      <c r="G234" s="22" t="n"/>
      <c r="H234" s="14" t="n"/>
      <c r="I234" s="17">
        <f>IF(OR($B234="",$C234="",N($D234)=0),"",IF(OR($B234="Ajuste para mais",$B234="Ajuste para menos"),0,$D234*IF(N($E234)&lt;&gt;0,$E234,IF(OR($B234="Venda",$B234="Devolução de venda"),IFERROR(INDEX(Produtos!$D$6:$D$505,MATCH($C234,Produtos!$B$6:$B$505,0)),0),0))))</f>
        <v/>
      </c>
      <c r="J234" s="17">
        <f>IF(OR($B234="",$C234="",N($D234)=0),"",IF($B234="Venda",1,IF($B234="Devolução de venda",-1,0))*$D234*IFERROR(INDEX(Produtos!$L$6:$L$505,MATCH($C234,Produtos!$B$6:$B$505,0)),0))</f>
        <v/>
      </c>
      <c r="K234" s="17">
        <f>IF(I234="","",IF($B234="Venda",I234-J234,IF($B234="Devolução de venda",-I234-J234,0)))</f>
        <v/>
      </c>
      <c r="L234" s="20">
        <f>IF($A234="","",IF($G234&lt;&gt;"",$G234,$A234))</f>
        <v/>
      </c>
      <c r="M234" s="17">
        <f>IF(I234="","",IF($B234="Venda",I234,IF(OR($B234="Compra",$B234="Devolução de venda"),-I234,0)))</f>
        <v/>
      </c>
    </row>
    <row r="235">
      <c r="A235" s="22" t="n">
        <v>46315</v>
      </c>
      <c r="B235" s="14" t="inlineStr">
        <is>
          <t>Compra</t>
        </is>
      </c>
      <c r="C235" s="14" t="inlineStr">
        <is>
          <t>Bandeja espelhada</t>
        </is>
      </c>
      <c r="D235" s="14" t="n">
        <v>3</v>
      </c>
      <c r="E235" s="15" t="n">
        <v>53.56</v>
      </c>
      <c r="F235" s="14" t="inlineStr">
        <is>
          <t>Pix</t>
        </is>
      </c>
      <c r="G235" s="22" t="n"/>
      <c r="H235" s="14" t="inlineStr">
        <is>
          <t>Reposição</t>
        </is>
      </c>
      <c r="I235" s="17">
        <f>IF(OR($B235="",$C235="",N($D235)=0),"",IF(OR($B235="Ajuste para mais",$B235="Ajuste para menos"),0,$D235*IF(N($E235)&lt;&gt;0,$E235,IF(OR($B235="Venda",$B235="Devolução de venda"),IFERROR(INDEX(Produtos!$D$6:$D$505,MATCH($C235,Produtos!$B$6:$B$505,0)),0),0))))</f>
        <v/>
      </c>
      <c r="J235" s="17">
        <f>IF(OR($B235="",$C235="",N($D235)=0),"",IF($B235="Venda",1,IF($B235="Devolução de venda",-1,0))*$D235*IFERROR(INDEX(Produtos!$L$6:$L$505,MATCH($C235,Produtos!$B$6:$B$505,0)),0))</f>
        <v/>
      </c>
      <c r="K235" s="17">
        <f>IF(I235="","",IF($B235="Venda",I235-J235,IF($B235="Devolução de venda",-I235-J235,0)))</f>
        <v/>
      </c>
      <c r="L235" s="20">
        <f>IF($A235="","",IF($G235&lt;&gt;"",$G235,$A235))</f>
        <v/>
      </c>
      <c r="M235" s="17">
        <f>IF(I235="","",IF($B235="Venda",I235,IF(OR($B235="Compra",$B235="Devolução de venda"),-I235,0)))</f>
        <v/>
      </c>
    </row>
    <row r="236">
      <c r="A236" s="22" t="n">
        <v>46315</v>
      </c>
      <c r="B236" s="14" t="inlineStr">
        <is>
          <t>Venda</t>
        </is>
      </c>
      <c r="C236" s="14" t="inlineStr">
        <is>
          <t>Porta-retrato 15x21</t>
        </is>
      </c>
      <c r="D236" s="14" t="n">
        <v>1</v>
      </c>
      <c r="E236" s="15" t="n"/>
      <c r="F236" s="14" t="inlineStr">
        <is>
          <t>Dinheiro</t>
        </is>
      </c>
      <c r="G236" s="22" t="n"/>
      <c r="H236" s="14" t="n"/>
      <c r="I236" s="17">
        <f>IF(OR($B236="",$C236="",N($D236)=0),"",IF(OR($B236="Ajuste para mais",$B236="Ajuste para menos"),0,$D236*IF(N($E236)&lt;&gt;0,$E236,IF(OR($B236="Venda",$B236="Devolução de venda"),IFERROR(INDEX(Produtos!$D$6:$D$505,MATCH($C236,Produtos!$B$6:$B$505,0)),0),0))))</f>
        <v/>
      </c>
      <c r="J236" s="17">
        <f>IF(OR($B236="",$C236="",N($D236)=0),"",IF($B236="Venda",1,IF($B236="Devolução de venda",-1,0))*$D236*IFERROR(INDEX(Produtos!$L$6:$L$505,MATCH($C236,Produtos!$B$6:$B$505,0)),0))</f>
        <v/>
      </c>
      <c r="K236" s="17">
        <f>IF(I236="","",IF($B236="Venda",I236-J236,IF($B236="Devolução de venda",-I236-J236,0)))</f>
        <v/>
      </c>
      <c r="L236" s="20">
        <f>IF($A236="","",IF($G236&lt;&gt;"",$G236,$A236))</f>
        <v/>
      </c>
      <c r="M236" s="17">
        <f>IF(I236="","",IF($B236="Venda",I236,IF(OR($B236="Compra",$B236="Devolução de venda"),-I236,0)))</f>
        <v/>
      </c>
    </row>
    <row r="237">
      <c r="A237" s="22" t="n">
        <v>46315</v>
      </c>
      <c r="B237" s="14" t="inlineStr">
        <is>
          <t>Venda</t>
        </is>
      </c>
      <c r="C237" s="14" t="inlineStr">
        <is>
          <t>Caixa de presente com laço</t>
        </is>
      </c>
      <c r="D237" s="14" t="n">
        <v>1</v>
      </c>
      <c r="E237" s="15" t="n"/>
      <c r="F237" s="14" t="inlineStr">
        <is>
          <t>Pix</t>
        </is>
      </c>
      <c r="G237" s="22" t="n"/>
      <c r="H237" s="14" t="n"/>
      <c r="I237" s="17">
        <f>IF(OR($B237="",$C237="",N($D237)=0),"",IF(OR($B237="Ajuste para mais",$B237="Ajuste para menos"),0,$D237*IF(N($E237)&lt;&gt;0,$E237,IF(OR($B237="Venda",$B237="Devolução de venda"),IFERROR(INDEX(Produtos!$D$6:$D$505,MATCH($C237,Produtos!$B$6:$B$505,0)),0),0))))</f>
        <v/>
      </c>
      <c r="J237" s="17">
        <f>IF(OR($B237="",$C237="",N($D237)=0),"",IF($B237="Venda",1,IF($B237="Devolução de venda",-1,0))*$D237*IFERROR(INDEX(Produtos!$L$6:$L$505,MATCH($C237,Produtos!$B$6:$B$505,0)),0))</f>
        <v/>
      </c>
      <c r="K237" s="17">
        <f>IF(I237="","",IF($B237="Venda",I237-J237,IF($B237="Devolução de venda",-I237-J237,0)))</f>
        <v/>
      </c>
      <c r="L237" s="20">
        <f>IF($A237="","",IF($G237&lt;&gt;"",$G237,$A237))</f>
        <v/>
      </c>
      <c r="M237" s="17">
        <f>IF(I237="","",IF($B237="Venda",I237,IF(OR($B237="Compra",$B237="Devolução de venda"),-I237,0)))</f>
        <v/>
      </c>
    </row>
    <row r="238">
      <c r="A238" s="22" t="n">
        <v>46315</v>
      </c>
      <c r="B238" s="14" t="inlineStr">
        <is>
          <t>Venda</t>
        </is>
      </c>
      <c r="C238" s="14" t="inlineStr">
        <is>
          <t>Vela aromática 200g</t>
        </is>
      </c>
      <c r="D238" s="14" t="n">
        <v>1</v>
      </c>
      <c r="E238" s="15" t="n"/>
      <c r="F238" s="14" t="inlineStr">
        <is>
          <t>Dinheiro</t>
        </is>
      </c>
      <c r="G238" s="22" t="n"/>
      <c r="H238" s="14" t="n"/>
      <c r="I238" s="17">
        <f>IF(OR($B238="",$C238="",N($D238)=0),"",IF(OR($B238="Ajuste para mais",$B238="Ajuste para menos"),0,$D238*IF(N($E238)&lt;&gt;0,$E238,IF(OR($B238="Venda",$B238="Devolução de venda"),IFERROR(INDEX(Produtos!$D$6:$D$505,MATCH($C238,Produtos!$B$6:$B$505,0)),0),0))))</f>
        <v/>
      </c>
      <c r="J238" s="17">
        <f>IF(OR($B238="",$C238="",N($D238)=0),"",IF($B238="Venda",1,IF($B238="Devolução de venda",-1,0))*$D238*IFERROR(INDEX(Produtos!$L$6:$L$505,MATCH($C238,Produtos!$B$6:$B$505,0)),0))</f>
        <v/>
      </c>
      <c r="K238" s="17">
        <f>IF(I238="","",IF($B238="Venda",I238-J238,IF($B238="Devolução de venda",-I238-J238,0)))</f>
        <v/>
      </c>
      <c r="L238" s="20">
        <f>IF($A238="","",IF($G238&lt;&gt;"",$G238,$A238))</f>
        <v/>
      </c>
      <c r="M238" s="17">
        <f>IF(I238="","",IF($B238="Venda",I238,IF(OR($B238="Compra",$B238="Devolução de venda"),-I238,0)))</f>
        <v/>
      </c>
    </row>
    <row r="239">
      <c r="A239" s="22" t="n">
        <v>46315</v>
      </c>
      <c r="B239" s="14" t="inlineStr">
        <is>
          <t>Venda</t>
        </is>
      </c>
      <c r="C239" s="14" t="inlineStr">
        <is>
          <t>Vela aromática 200g</t>
        </is>
      </c>
      <c r="D239" s="14" t="n">
        <v>2</v>
      </c>
      <c r="E239" s="15" t="n"/>
      <c r="F239" s="14" t="inlineStr">
        <is>
          <t>Pix</t>
        </is>
      </c>
      <c r="G239" s="22" t="n"/>
      <c r="H239" s="14" t="n"/>
      <c r="I239" s="17">
        <f>IF(OR($B239="",$C239="",N($D239)=0),"",IF(OR($B239="Ajuste para mais",$B239="Ajuste para menos"),0,$D239*IF(N($E239)&lt;&gt;0,$E239,IF(OR($B239="Venda",$B239="Devolução de venda"),IFERROR(INDEX(Produtos!$D$6:$D$505,MATCH($C239,Produtos!$B$6:$B$505,0)),0),0))))</f>
        <v/>
      </c>
      <c r="J239" s="17">
        <f>IF(OR($B239="",$C239="",N($D239)=0),"",IF($B239="Venda",1,IF($B239="Devolução de venda",-1,0))*$D239*IFERROR(INDEX(Produtos!$L$6:$L$505,MATCH($C239,Produtos!$B$6:$B$505,0)),0))</f>
        <v/>
      </c>
      <c r="K239" s="17">
        <f>IF(I239="","",IF($B239="Venda",I239-J239,IF($B239="Devolução de venda",-I239-J239,0)))</f>
        <v/>
      </c>
      <c r="L239" s="20">
        <f>IF($A239="","",IF($G239&lt;&gt;"",$G239,$A239))</f>
        <v/>
      </c>
      <c r="M239" s="17">
        <f>IF(I239="","",IF($B239="Venda",I239,IF(OR($B239="Compra",$B239="Devolução de venda"),-I239,0)))</f>
        <v/>
      </c>
    </row>
    <row r="240">
      <c r="A240" s="22" t="n">
        <v>46315</v>
      </c>
      <c r="B240" s="14" t="inlineStr">
        <is>
          <t>Venda</t>
        </is>
      </c>
      <c r="C240" s="14" t="inlineStr">
        <is>
          <t>Vaso de cerâmica médio</t>
        </is>
      </c>
      <c r="D240" s="14" t="n">
        <v>1</v>
      </c>
      <c r="E240" s="15" t="n"/>
      <c r="F240" s="14" t="inlineStr">
        <is>
          <t>Dinheiro</t>
        </is>
      </c>
      <c r="G240" s="22" t="n"/>
      <c r="H240" s="14" t="n"/>
      <c r="I240" s="17">
        <f>IF(OR($B240="",$C240="",N($D240)=0),"",IF(OR($B240="Ajuste para mais",$B240="Ajuste para menos"),0,$D240*IF(N($E240)&lt;&gt;0,$E240,IF(OR($B240="Venda",$B240="Devolução de venda"),IFERROR(INDEX(Produtos!$D$6:$D$505,MATCH($C240,Produtos!$B$6:$B$505,0)),0),0))))</f>
        <v/>
      </c>
      <c r="J240" s="17">
        <f>IF(OR($B240="",$C240="",N($D240)=0),"",IF($B240="Venda",1,IF($B240="Devolução de venda",-1,0))*$D240*IFERROR(INDEX(Produtos!$L$6:$L$505,MATCH($C240,Produtos!$B$6:$B$505,0)),0))</f>
        <v/>
      </c>
      <c r="K240" s="17">
        <f>IF(I240="","",IF($B240="Venda",I240-J240,IF($B240="Devolução de venda",-I240-J240,0)))</f>
        <v/>
      </c>
      <c r="L240" s="20">
        <f>IF($A240="","",IF($G240&lt;&gt;"",$G240,$A240))</f>
        <v/>
      </c>
      <c r="M240" s="17">
        <f>IF(I240="","",IF($B240="Venda",I240,IF(OR($B240="Compra",$B240="Devolução de venda"),-I240,0)))</f>
        <v/>
      </c>
    </row>
    <row r="241">
      <c r="A241" s="22" t="n">
        <v>46316</v>
      </c>
      <c r="B241" s="14" t="inlineStr">
        <is>
          <t>Venda</t>
        </is>
      </c>
      <c r="C241" s="14" t="inlineStr">
        <is>
          <t>Sabonete artesanal</t>
        </is>
      </c>
      <c r="D241" s="14" t="n">
        <v>1</v>
      </c>
      <c r="E241" s="15" t="n"/>
      <c r="F241" s="14" t="inlineStr">
        <is>
          <t>Pix</t>
        </is>
      </c>
      <c r="G241" s="22" t="n"/>
      <c r="H241" s="14" t="n"/>
      <c r="I241" s="17">
        <f>IF(OR($B241="",$C241="",N($D241)=0),"",IF(OR($B241="Ajuste para mais",$B241="Ajuste para menos"),0,$D241*IF(N($E241)&lt;&gt;0,$E241,IF(OR($B241="Venda",$B241="Devolução de venda"),IFERROR(INDEX(Produtos!$D$6:$D$505,MATCH($C241,Produtos!$B$6:$B$505,0)),0),0))))</f>
        <v/>
      </c>
      <c r="J241" s="17">
        <f>IF(OR($B241="",$C241="",N($D241)=0),"",IF($B241="Venda",1,IF($B241="Devolução de venda",-1,0))*$D241*IFERROR(INDEX(Produtos!$L$6:$L$505,MATCH($C241,Produtos!$B$6:$B$505,0)),0))</f>
        <v/>
      </c>
      <c r="K241" s="17">
        <f>IF(I241="","",IF($B241="Venda",I241-J241,IF($B241="Devolução de venda",-I241-J241,0)))</f>
        <v/>
      </c>
      <c r="L241" s="20">
        <f>IF($A241="","",IF($G241&lt;&gt;"",$G241,$A241))</f>
        <v/>
      </c>
      <c r="M241" s="17">
        <f>IF(I241="","",IF($B241="Venda",I241,IF(OR($B241="Compra",$B241="Devolução de venda"),-I241,0)))</f>
        <v/>
      </c>
    </row>
    <row r="242">
      <c r="A242" s="22" t="n">
        <v>46316</v>
      </c>
      <c r="B242" s="14" t="inlineStr">
        <is>
          <t>Venda</t>
        </is>
      </c>
      <c r="C242" s="14" t="inlineStr">
        <is>
          <t>Vela aromática 200g</t>
        </is>
      </c>
      <c r="D242" s="14" t="n">
        <v>1</v>
      </c>
      <c r="E242" s="15" t="n"/>
      <c r="F242" s="14" t="inlineStr">
        <is>
          <t>Pix</t>
        </is>
      </c>
      <c r="G242" s="22" t="n"/>
      <c r="H242" s="14" t="n"/>
      <c r="I242" s="17">
        <f>IF(OR($B242="",$C242="",N($D242)=0),"",IF(OR($B242="Ajuste para mais",$B242="Ajuste para menos"),0,$D242*IF(N($E242)&lt;&gt;0,$E242,IF(OR($B242="Venda",$B242="Devolução de venda"),IFERROR(INDEX(Produtos!$D$6:$D$505,MATCH($C242,Produtos!$B$6:$B$505,0)),0),0))))</f>
        <v/>
      </c>
      <c r="J242" s="17">
        <f>IF(OR($B242="",$C242="",N($D242)=0),"",IF($B242="Venda",1,IF($B242="Devolução de venda",-1,0))*$D242*IFERROR(INDEX(Produtos!$L$6:$L$505,MATCH($C242,Produtos!$B$6:$B$505,0)),0))</f>
        <v/>
      </c>
      <c r="K242" s="17">
        <f>IF(I242="","",IF($B242="Venda",I242-J242,IF($B242="Devolução de venda",-I242-J242,0)))</f>
        <v/>
      </c>
      <c r="L242" s="20">
        <f>IF($A242="","",IF($G242&lt;&gt;"",$G242,$A242))</f>
        <v/>
      </c>
      <c r="M242" s="17">
        <f>IF(I242="","",IF($B242="Venda",I242,IF(OR($B242="Compra",$B242="Devolução de venda"),-I242,0)))</f>
        <v/>
      </c>
    </row>
    <row r="243">
      <c r="A243" s="22" t="n">
        <v>46317</v>
      </c>
      <c r="B243" s="14" t="inlineStr">
        <is>
          <t>Venda</t>
        </is>
      </c>
      <c r="C243" s="14" t="inlineStr">
        <is>
          <t>Jogo americano 4 peças</t>
        </is>
      </c>
      <c r="D243" s="14" t="n">
        <v>1</v>
      </c>
      <c r="E243" s="15" t="n"/>
      <c r="F243" s="14" t="inlineStr">
        <is>
          <t>Pix</t>
        </is>
      </c>
      <c r="G243" s="22" t="n"/>
      <c r="H243" s="14" t="n"/>
      <c r="I243" s="17">
        <f>IF(OR($B243="",$C243="",N($D243)=0),"",IF(OR($B243="Ajuste para mais",$B243="Ajuste para menos"),0,$D243*IF(N($E243)&lt;&gt;0,$E243,IF(OR($B243="Venda",$B243="Devolução de venda"),IFERROR(INDEX(Produtos!$D$6:$D$505,MATCH($C243,Produtos!$B$6:$B$505,0)),0),0))))</f>
        <v/>
      </c>
      <c r="J243" s="17">
        <f>IF(OR($B243="",$C243="",N($D243)=0),"",IF($B243="Venda",1,IF($B243="Devolução de venda",-1,0))*$D243*IFERROR(INDEX(Produtos!$L$6:$L$505,MATCH($C243,Produtos!$B$6:$B$505,0)),0))</f>
        <v/>
      </c>
      <c r="K243" s="17">
        <f>IF(I243="","",IF($B243="Venda",I243-J243,IF($B243="Devolução de venda",-I243-J243,0)))</f>
        <v/>
      </c>
      <c r="L243" s="20">
        <f>IF($A243="","",IF($G243&lt;&gt;"",$G243,$A243))</f>
        <v/>
      </c>
      <c r="M243" s="17">
        <f>IF(I243="","",IF($B243="Venda",I243,IF(OR($B243="Compra",$B243="Devolução de venda"),-I243,0)))</f>
        <v/>
      </c>
    </row>
    <row r="244">
      <c r="A244" s="22" t="n">
        <v>46317</v>
      </c>
      <c r="B244" s="14" t="inlineStr">
        <is>
          <t>Venda</t>
        </is>
      </c>
      <c r="C244" s="14" t="inlineStr">
        <is>
          <t>Caixa de presente com laço</t>
        </is>
      </c>
      <c r="D244" s="14" t="n">
        <v>1</v>
      </c>
      <c r="E244" s="15" t="n"/>
      <c r="F244" s="14" t="inlineStr">
        <is>
          <t>Pix</t>
        </is>
      </c>
      <c r="G244" s="22" t="n"/>
      <c r="H244" s="14" t="n"/>
      <c r="I244" s="17">
        <f>IF(OR($B244="",$C244="",N($D244)=0),"",IF(OR($B244="Ajuste para mais",$B244="Ajuste para menos"),0,$D244*IF(N($E244)&lt;&gt;0,$E244,IF(OR($B244="Venda",$B244="Devolução de venda"),IFERROR(INDEX(Produtos!$D$6:$D$505,MATCH($C244,Produtos!$B$6:$B$505,0)),0),0))))</f>
        <v/>
      </c>
      <c r="J244" s="17">
        <f>IF(OR($B244="",$C244="",N($D244)=0),"",IF($B244="Venda",1,IF($B244="Devolução de venda",-1,0))*$D244*IFERROR(INDEX(Produtos!$L$6:$L$505,MATCH($C244,Produtos!$B$6:$B$505,0)),0))</f>
        <v/>
      </c>
      <c r="K244" s="17">
        <f>IF(I244="","",IF($B244="Venda",I244-J244,IF($B244="Devolução de venda",-I244-J244,0)))</f>
        <v/>
      </c>
      <c r="L244" s="20">
        <f>IF($A244="","",IF($G244&lt;&gt;"",$G244,$A244))</f>
        <v/>
      </c>
      <c r="M244" s="17">
        <f>IF(I244="","",IF($B244="Venda",I244,IF(OR($B244="Compra",$B244="Devolução de venda"),-I244,0)))</f>
        <v/>
      </c>
    </row>
    <row r="245">
      <c r="A245" s="22" t="n">
        <v>46318</v>
      </c>
      <c r="B245" s="14" t="inlineStr">
        <is>
          <t>Venda</t>
        </is>
      </c>
      <c r="C245" s="14" t="inlineStr">
        <is>
          <t>Difusor de varetas 250ml</t>
        </is>
      </c>
      <c r="D245" s="14" t="n">
        <v>1</v>
      </c>
      <c r="E245" s="15" t="n"/>
      <c r="F245" s="14" t="inlineStr">
        <is>
          <t>Cartão de crédito</t>
        </is>
      </c>
      <c r="G245" s="22" t="n">
        <v>46348</v>
      </c>
      <c r="H245" s="14" t="n"/>
      <c r="I245" s="17">
        <f>IF(OR($B245="",$C245="",N($D245)=0),"",IF(OR($B245="Ajuste para mais",$B245="Ajuste para menos"),0,$D245*IF(N($E245)&lt;&gt;0,$E245,IF(OR($B245="Venda",$B245="Devolução de venda"),IFERROR(INDEX(Produtos!$D$6:$D$505,MATCH($C245,Produtos!$B$6:$B$505,0)),0),0))))</f>
        <v/>
      </c>
      <c r="J245" s="17">
        <f>IF(OR($B245="",$C245="",N($D245)=0),"",IF($B245="Venda",1,IF($B245="Devolução de venda",-1,0))*$D245*IFERROR(INDEX(Produtos!$L$6:$L$505,MATCH($C245,Produtos!$B$6:$B$505,0)),0))</f>
        <v/>
      </c>
      <c r="K245" s="17">
        <f>IF(I245="","",IF($B245="Venda",I245-J245,IF($B245="Devolução de venda",-I245-J245,0)))</f>
        <v/>
      </c>
      <c r="L245" s="20">
        <f>IF($A245="","",IF($G245&lt;&gt;"",$G245,$A245))</f>
        <v/>
      </c>
      <c r="M245" s="17">
        <f>IF(I245="","",IF($B245="Venda",I245,IF(OR($B245="Compra",$B245="Devolução de venda"),-I245,0)))</f>
        <v/>
      </c>
    </row>
    <row r="246">
      <c r="A246" s="22" t="n">
        <v>46318</v>
      </c>
      <c r="B246" s="14" t="inlineStr">
        <is>
          <t>Venda</t>
        </is>
      </c>
      <c r="C246" s="14" t="inlineStr">
        <is>
          <t>Almofada de linho 45x45</t>
        </is>
      </c>
      <c r="D246" s="14" t="n">
        <v>1</v>
      </c>
      <c r="E246" s="15" t="n"/>
      <c r="F246" s="14" t="inlineStr">
        <is>
          <t>Pix</t>
        </is>
      </c>
      <c r="G246" s="22" t="n"/>
      <c r="H246" s="14" t="n"/>
      <c r="I246" s="17">
        <f>IF(OR($B246="",$C246="",N($D246)=0),"",IF(OR($B246="Ajuste para mais",$B246="Ajuste para menos"),0,$D246*IF(N($E246)&lt;&gt;0,$E246,IF(OR($B246="Venda",$B246="Devolução de venda"),IFERROR(INDEX(Produtos!$D$6:$D$505,MATCH($C246,Produtos!$B$6:$B$505,0)),0),0))))</f>
        <v/>
      </c>
      <c r="J246" s="17">
        <f>IF(OR($B246="",$C246="",N($D246)=0),"",IF($B246="Venda",1,IF($B246="Devolução de venda",-1,0))*$D246*IFERROR(INDEX(Produtos!$L$6:$L$505,MATCH($C246,Produtos!$B$6:$B$505,0)),0))</f>
        <v/>
      </c>
      <c r="K246" s="17">
        <f>IF(I246="","",IF($B246="Venda",I246-J246,IF($B246="Devolução de venda",-I246-J246,0)))</f>
        <v/>
      </c>
      <c r="L246" s="20">
        <f>IF($A246="","",IF($G246&lt;&gt;"",$G246,$A246))</f>
        <v/>
      </c>
      <c r="M246" s="17">
        <f>IF(I246="","",IF($B246="Venda",I246,IF(OR($B246="Compra",$B246="Devolução de venda"),-I246,0)))</f>
        <v/>
      </c>
    </row>
    <row r="247">
      <c r="A247" s="22" t="n">
        <v>46318</v>
      </c>
      <c r="B247" s="14" t="inlineStr">
        <is>
          <t>Venda</t>
        </is>
      </c>
      <c r="C247" s="14" t="inlineStr">
        <is>
          <t>Caneca de porcelana</t>
        </is>
      </c>
      <c r="D247" s="14" t="n">
        <v>1</v>
      </c>
      <c r="E247" s="15" t="n"/>
      <c r="F247" s="14" t="inlineStr">
        <is>
          <t>Dinheiro</t>
        </is>
      </c>
      <c r="G247" s="22" t="n"/>
      <c r="H247" s="14" t="n"/>
      <c r="I247" s="17">
        <f>IF(OR($B247="",$C247="",N($D247)=0),"",IF(OR($B247="Ajuste para mais",$B247="Ajuste para menos"),0,$D247*IF(N($E247)&lt;&gt;0,$E247,IF(OR($B247="Venda",$B247="Devolução de venda"),IFERROR(INDEX(Produtos!$D$6:$D$505,MATCH($C247,Produtos!$B$6:$B$505,0)),0),0))))</f>
        <v/>
      </c>
      <c r="J247" s="17">
        <f>IF(OR($B247="",$C247="",N($D247)=0),"",IF($B247="Venda",1,IF($B247="Devolução de venda",-1,0))*$D247*IFERROR(INDEX(Produtos!$L$6:$L$505,MATCH($C247,Produtos!$B$6:$B$505,0)),0))</f>
        <v/>
      </c>
      <c r="K247" s="17">
        <f>IF(I247="","",IF($B247="Venda",I247-J247,IF($B247="Devolução de venda",-I247-J247,0)))</f>
        <v/>
      </c>
      <c r="L247" s="20">
        <f>IF($A247="","",IF($G247&lt;&gt;"",$G247,$A247))</f>
        <v/>
      </c>
      <c r="M247" s="17">
        <f>IF(I247="","",IF($B247="Venda",I247,IF(OR($B247="Compra",$B247="Devolução de venda"),-I247,0)))</f>
        <v/>
      </c>
    </row>
    <row r="248">
      <c r="A248" s="22" t="n">
        <v>46319</v>
      </c>
      <c r="B248" s="14" t="inlineStr">
        <is>
          <t>Venda</t>
        </is>
      </c>
      <c r="C248" s="14" t="inlineStr">
        <is>
          <t>Caixa de presente com laço</t>
        </is>
      </c>
      <c r="D248" s="14" t="n">
        <v>1</v>
      </c>
      <c r="E248" s="15" t="n"/>
      <c r="F248" s="14" t="inlineStr">
        <is>
          <t>Dinheiro</t>
        </is>
      </c>
      <c r="G248" s="22" t="n"/>
      <c r="H248" s="14" t="n"/>
      <c r="I248" s="17">
        <f>IF(OR($B248="",$C248="",N($D248)=0),"",IF(OR($B248="Ajuste para mais",$B248="Ajuste para menos"),0,$D248*IF(N($E248)&lt;&gt;0,$E248,IF(OR($B248="Venda",$B248="Devolução de venda"),IFERROR(INDEX(Produtos!$D$6:$D$505,MATCH($C248,Produtos!$B$6:$B$505,0)),0),0))))</f>
        <v/>
      </c>
      <c r="J248" s="17">
        <f>IF(OR($B248="",$C248="",N($D248)=0),"",IF($B248="Venda",1,IF($B248="Devolução de venda",-1,0))*$D248*IFERROR(INDEX(Produtos!$L$6:$L$505,MATCH($C248,Produtos!$B$6:$B$505,0)),0))</f>
        <v/>
      </c>
      <c r="K248" s="17">
        <f>IF(I248="","",IF($B248="Venda",I248-J248,IF($B248="Devolução de venda",-I248-J248,0)))</f>
        <v/>
      </c>
      <c r="L248" s="20">
        <f>IF($A248="","",IF($G248&lt;&gt;"",$G248,$A248))</f>
        <v/>
      </c>
      <c r="M248" s="17">
        <f>IF(I248="","",IF($B248="Venda",I248,IF(OR($B248="Compra",$B248="Devolução de venda"),-I248,0)))</f>
        <v/>
      </c>
    </row>
    <row r="249">
      <c r="A249" s="22" t="n">
        <v>46319</v>
      </c>
      <c r="B249" s="14" t="inlineStr">
        <is>
          <t>Venda</t>
        </is>
      </c>
      <c r="C249" s="14" t="inlineStr">
        <is>
          <t>Sabonete artesanal</t>
        </is>
      </c>
      <c r="D249" s="14" t="n">
        <v>2</v>
      </c>
      <c r="E249" s="15" t="n"/>
      <c r="F249" s="14" t="inlineStr">
        <is>
          <t>Cartão de débito</t>
        </is>
      </c>
      <c r="G249" s="22" t="n"/>
      <c r="H249" s="14" t="n"/>
      <c r="I249" s="17">
        <f>IF(OR($B249="",$C249="",N($D249)=0),"",IF(OR($B249="Ajuste para mais",$B249="Ajuste para menos"),0,$D249*IF(N($E249)&lt;&gt;0,$E249,IF(OR($B249="Venda",$B249="Devolução de venda"),IFERROR(INDEX(Produtos!$D$6:$D$505,MATCH($C249,Produtos!$B$6:$B$505,0)),0),0))))</f>
        <v/>
      </c>
      <c r="J249" s="17">
        <f>IF(OR($B249="",$C249="",N($D249)=0),"",IF($B249="Venda",1,IF($B249="Devolução de venda",-1,0))*$D249*IFERROR(INDEX(Produtos!$L$6:$L$505,MATCH($C249,Produtos!$B$6:$B$505,0)),0))</f>
        <v/>
      </c>
      <c r="K249" s="17">
        <f>IF(I249="","",IF($B249="Venda",I249-J249,IF($B249="Devolução de venda",-I249-J249,0)))</f>
        <v/>
      </c>
      <c r="L249" s="20">
        <f>IF($A249="","",IF($G249&lt;&gt;"",$G249,$A249))</f>
        <v/>
      </c>
      <c r="M249" s="17">
        <f>IF(I249="","",IF($B249="Venda",I249,IF(OR($B249="Compra",$B249="Devolução de venda"),-I249,0)))</f>
        <v/>
      </c>
    </row>
    <row r="250">
      <c r="A250" s="22" t="n">
        <v>46321</v>
      </c>
      <c r="B250" s="14" t="inlineStr">
        <is>
          <t>Compra</t>
        </is>
      </c>
      <c r="C250" s="14" t="inlineStr">
        <is>
          <t>Vaso de cerâmica médio</t>
        </is>
      </c>
      <c r="D250" s="14" t="n">
        <v>6</v>
      </c>
      <c r="E250" s="15" t="n">
        <v>41.1</v>
      </c>
      <c r="F250" s="14" t="inlineStr">
        <is>
          <t>Pix</t>
        </is>
      </c>
      <c r="G250" s="22" t="n"/>
      <c r="H250" s="14" t="inlineStr">
        <is>
          <t>Reposição</t>
        </is>
      </c>
      <c r="I250" s="17">
        <f>IF(OR($B250="",$C250="",N($D250)=0),"",IF(OR($B250="Ajuste para mais",$B250="Ajuste para menos"),0,$D250*IF(N($E250)&lt;&gt;0,$E250,IF(OR($B250="Venda",$B250="Devolução de venda"),IFERROR(INDEX(Produtos!$D$6:$D$505,MATCH($C250,Produtos!$B$6:$B$505,0)),0),0))))</f>
        <v/>
      </c>
      <c r="J250" s="17">
        <f>IF(OR($B250="",$C250="",N($D250)=0),"",IF($B250="Venda",1,IF($B250="Devolução de venda",-1,0))*$D250*IFERROR(INDEX(Produtos!$L$6:$L$505,MATCH($C250,Produtos!$B$6:$B$505,0)),0))</f>
        <v/>
      </c>
      <c r="K250" s="17">
        <f>IF(I250="","",IF($B250="Venda",I250-J250,IF($B250="Devolução de venda",-I250-J250,0)))</f>
        <v/>
      </c>
      <c r="L250" s="20">
        <f>IF($A250="","",IF($G250&lt;&gt;"",$G250,$A250))</f>
        <v/>
      </c>
      <c r="M250" s="17">
        <f>IF(I250="","",IF($B250="Venda",I250,IF(OR($B250="Compra",$B250="Devolução de venda"),-I250,0)))</f>
        <v/>
      </c>
    </row>
    <row r="251">
      <c r="A251" s="22" t="n">
        <v>46321</v>
      </c>
      <c r="B251" s="14" t="inlineStr">
        <is>
          <t>Venda</t>
        </is>
      </c>
      <c r="C251" s="14" t="inlineStr">
        <is>
          <t>Organizador de bambu</t>
        </is>
      </c>
      <c r="D251" s="14" t="n">
        <v>1</v>
      </c>
      <c r="E251" s="15" t="n"/>
      <c r="F251" s="14" t="inlineStr">
        <is>
          <t>Cartão de crédito</t>
        </is>
      </c>
      <c r="G251" s="22" t="n">
        <v>46351</v>
      </c>
      <c r="H251" s="14" t="n"/>
      <c r="I251" s="17">
        <f>IF(OR($B251="",$C251="",N($D251)=0),"",IF(OR($B251="Ajuste para mais",$B251="Ajuste para menos"),0,$D251*IF(N($E251)&lt;&gt;0,$E251,IF(OR($B251="Venda",$B251="Devolução de venda"),IFERROR(INDEX(Produtos!$D$6:$D$505,MATCH($C251,Produtos!$B$6:$B$505,0)),0),0))))</f>
        <v/>
      </c>
      <c r="J251" s="17">
        <f>IF(OR($B251="",$C251="",N($D251)=0),"",IF($B251="Venda",1,IF($B251="Devolução de venda",-1,0))*$D251*IFERROR(INDEX(Produtos!$L$6:$L$505,MATCH($C251,Produtos!$B$6:$B$505,0)),0))</f>
        <v/>
      </c>
      <c r="K251" s="17">
        <f>IF(I251="","",IF($B251="Venda",I251-J251,IF($B251="Devolução de venda",-I251-J251,0)))</f>
        <v/>
      </c>
      <c r="L251" s="20">
        <f>IF($A251="","",IF($G251&lt;&gt;"",$G251,$A251))</f>
        <v/>
      </c>
      <c r="M251" s="17">
        <f>IF(I251="","",IF($B251="Venda",I251,IF(OR($B251="Compra",$B251="Devolução de venda"),-I251,0)))</f>
        <v/>
      </c>
    </row>
    <row r="252">
      <c r="A252" s="22" t="n">
        <v>46321</v>
      </c>
      <c r="B252" s="14" t="inlineStr">
        <is>
          <t>Venda</t>
        </is>
      </c>
      <c r="C252" s="14" t="inlineStr">
        <is>
          <t>Caixa de presente com laço</t>
        </is>
      </c>
      <c r="D252" s="14" t="n">
        <v>1</v>
      </c>
      <c r="E252" s="15" t="n"/>
      <c r="F252" s="14" t="inlineStr">
        <is>
          <t>Pix</t>
        </is>
      </c>
      <c r="G252" s="22" t="n"/>
      <c r="H252" s="14" t="n"/>
      <c r="I252" s="17">
        <f>IF(OR($B252="",$C252="",N($D252)=0),"",IF(OR($B252="Ajuste para mais",$B252="Ajuste para menos"),0,$D252*IF(N($E252)&lt;&gt;0,$E252,IF(OR($B252="Venda",$B252="Devolução de venda"),IFERROR(INDEX(Produtos!$D$6:$D$505,MATCH($C252,Produtos!$B$6:$B$505,0)),0),0))))</f>
        <v/>
      </c>
      <c r="J252" s="17">
        <f>IF(OR($B252="",$C252="",N($D252)=0),"",IF($B252="Venda",1,IF($B252="Devolução de venda",-1,0))*$D252*IFERROR(INDEX(Produtos!$L$6:$L$505,MATCH($C252,Produtos!$B$6:$B$505,0)),0))</f>
        <v/>
      </c>
      <c r="K252" s="17">
        <f>IF(I252="","",IF($B252="Venda",I252-J252,IF($B252="Devolução de venda",-I252-J252,0)))</f>
        <v/>
      </c>
      <c r="L252" s="20">
        <f>IF($A252="","",IF($G252&lt;&gt;"",$G252,$A252))</f>
        <v/>
      </c>
      <c r="M252" s="17">
        <f>IF(I252="","",IF($B252="Venda",I252,IF(OR($B252="Compra",$B252="Devolução de venda"),-I252,0)))</f>
        <v/>
      </c>
    </row>
    <row r="253">
      <c r="A253" s="22" t="n">
        <v>46321</v>
      </c>
      <c r="B253" s="14" t="inlineStr">
        <is>
          <t>Venda</t>
        </is>
      </c>
      <c r="C253" s="14" t="inlineStr">
        <is>
          <t>Manta de tricô para sofá</t>
        </is>
      </c>
      <c r="D253" s="14" t="n">
        <v>2</v>
      </c>
      <c r="E253" s="15" t="n"/>
      <c r="F253" s="14" t="inlineStr">
        <is>
          <t>Pix</t>
        </is>
      </c>
      <c r="G253" s="22" t="n"/>
      <c r="H253" s="14" t="n"/>
      <c r="I253" s="17">
        <f>IF(OR($B253="",$C253="",N($D253)=0),"",IF(OR($B253="Ajuste para mais",$B253="Ajuste para menos"),0,$D253*IF(N($E253)&lt;&gt;0,$E253,IF(OR($B253="Venda",$B253="Devolução de venda"),IFERROR(INDEX(Produtos!$D$6:$D$505,MATCH($C253,Produtos!$B$6:$B$505,0)),0),0))))</f>
        <v/>
      </c>
      <c r="J253" s="17">
        <f>IF(OR($B253="",$C253="",N($D253)=0),"",IF($B253="Venda",1,IF($B253="Devolução de venda",-1,0))*$D253*IFERROR(INDEX(Produtos!$L$6:$L$505,MATCH($C253,Produtos!$B$6:$B$505,0)),0))</f>
        <v/>
      </c>
      <c r="K253" s="17">
        <f>IF(I253="","",IF($B253="Venda",I253-J253,IF($B253="Devolução de venda",-I253-J253,0)))</f>
        <v/>
      </c>
      <c r="L253" s="20">
        <f>IF($A253="","",IF($G253&lt;&gt;"",$G253,$A253))</f>
        <v/>
      </c>
      <c r="M253" s="17">
        <f>IF(I253="","",IF($B253="Venda",I253,IF(OR($B253="Compra",$B253="Devolução de venda"),-I253,0)))</f>
        <v/>
      </c>
    </row>
    <row r="254">
      <c r="A254" s="22" t="n">
        <v>46321</v>
      </c>
      <c r="B254" s="14" t="inlineStr">
        <is>
          <t>Venda</t>
        </is>
      </c>
      <c r="C254" s="14" t="inlineStr">
        <is>
          <t>Caneca de porcelana</t>
        </is>
      </c>
      <c r="D254" s="14" t="n">
        <v>1</v>
      </c>
      <c r="E254" s="15" t="n"/>
      <c r="F254" s="14" t="inlineStr">
        <is>
          <t>Pix</t>
        </is>
      </c>
      <c r="G254" s="22" t="n"/>
      <c r="H254" s="14" t="n"/>
      <c r="I254" s="17">
        <f>IF(OR($B254="",$C254="",N($D254)=0),"",IF(OR($B254="Ajuste para mais",$B254="Ajuste para menos"),0,$D254*IF(N($E254)&lt;&gt;0,$E254,IF(OR($B254="Venda",$B254="Devolução de venda"),IFERROR(INDEX(Produtos!$D$6:$D$505,MATCH($C254,Produtos!$B$6:$B$505,0)),0),0))))</f>
        <v/>
      </c>
      <c r="J254" s="17">
        <f>IF(OR($B254="",$C254="",N($D254)=0),"",IF($B254="Venda",1,IF($B254="Devolução de venda",-1,0))*$D254*IFERROR(INDEX(Produtos!$L$6:$L$505,MATCH($C254,Produtos!$B$6:$B$505,0)),0))</f>
        <v/>
      </c>
      <c r="K254" s="17">
        <f>IF(I254="","",IF($B254="Venda",I254-J254,IF($B254="Devolução de venda",-I254-J254,0)))</f>
        <v/>
      </c>
      <c r="L254" s="20">
        <f>IF($A254="","",IF($G254&lt;&gt;"",$G254,$A254))</f>
        <v/>
      </c>
      <c r="M254" s="17">
        <f>IF(I254="","",IF($B254="Venda",I254,IF(OR($B254="Compra",$B254="Devolução de venda"),-I254,0)))</f>
        <v/>
      </c>
    </row>
    <row r="255">
      <c r="A255" s="22" t="n">
        <v>46321</v>
      </c>
      <c r="B255" s="14" t="inlineStr">
        <is>
          <t>Venda</t>
        </is>
      </c>
      <c r="C255" s="14" t="inlineStr">
        <is>
          <t>Caneca de porcelana</t>
        </is>
      </c>
      <c r="D255" s="14" t="n">
        <v>1</v>
      </c>
      <c r="E255" s="15" t="n"/>
      <c r="F255" s="14" t="inlineStr">
        <is>
          <t>Pix</t>
        </is>
      </c>
      <c r="G255" s="22" t="n"/>
      <c r="H255" s="14" t="n"/>
      <c r="I255" s="17">
        <f>IF(OR($B255="",$C255="",N($D255)=0),"",IF(OR($B255="Ajuste para mais",$B255="Ajuste para menos"),0,$D255*IF(N($E255)&lt;&gt;0,$E255,IF(OR($B255="Venda",$B255="Devolução de venda"),IFERROR(INDEX(Produtos!$D$6:$D$505,MATCH($C255,Produtos!$B$6:$B$505,0)),0),0))))</f>
        <v/>
      </c>
      <c r="J255" s="17">
        <f>IF(OR($B255="",$C255="",N($D255)=0),"",IF($B255="Venda",1,IF($B255="Devolução de venda",-1,0))*$D255*IFERROR(INDEX(Produtos!$L$6:$L$505,MATCH($C255,Produtos!$B$6:$B$505,0)),0))</f>
        <v/>
      </c>
      <c r="K255" s="17">
        <f>IF(I255="","",IF($B255="Venda",I255-J255,IF($B255="Devolução de venda",-I255-J255,0)))</f>
        <v/>
      </c>
      <c r="L255" s="20">
        <f>IF($A255="","",IF($G255&lt;&gt;"",$G255,$A255))</f>
        <v/>
      </c>
      <c r="M255" s="17">
        <f>IF(I255="","",IF($B255="Venda",I255,IF(OR($B255="Compra",$B255="Devolução de venda"),-I255,0)))</f>
        <v/>
      </c>
    </row>
    <row r="256">
      <c r="A256" s="22" t="n">
        <v>46322</v>
      </c>
      <c r="B256" s="14" t="inlineStr">
        <is>
          <t>Venda</t>
        </is>
      </c>
      <c r="C256" s="14" t="inlineStr">
        <is>
          <t>Almofada de linho 45x45</t>
        </is>
      </c>
      <c r="D256" s="14" t="n">
        <v>1</v>
      </c>
      <c r="E256" s="15" t="n"/>
      <c r="F256" s="14" t="inlineStr">
        <is>
          <t>Dinheiro</t>
        </is>
      </c>
      <c r="G256" s="22" t="n"/>
      <c r="H256" s="14" t="n"/>
      <c r="I256" s="17">
        <f>IF(OR($B256="",$C256="",N($D256)=0),"",IF(OR($B256="Ajuste para mais",$B256="Ajuste para menos"),0,$D256*IF(N($E256)&lt;&gt;0,$E256,IF(OR($B256="Venda",$B256="Devolução de venda"),IFERROR(INDEX(Produtos!$D$6:$D$505,MATCH($C256,Produtos!$B$6:$B$505,0)),0),0))))</f>
        <v/>
      </c>
      <c r="J256" s="17">
        <f>IF(OR($B256="",$C256="",N($D256)=0),"",IF($B256="Venda",1,IF($B256="Devolução de venda",-1,0))*$D256*IFERROR(INDEX(Produtos!$L$6:$L$505,MATCH($C256,Produtos!$B$6:$B$505,0)),0))</f>
        <v/>
      </c>
      <c r="K256" s="17">
        <f>IF(I256="","",IF($B256="Venda",I256-J256,IF($B256="Devolução de venda",-I256-J256,0)))</f>
        <v/>
      </c>
      <c r="L256" s="20">
        <f>IF($A256="","",IF($G256&lt;&gt;"",$G256,$A256))</f>
        <v/>
      </c>
      <c r="M256" s="17">
        <f>IF(I256="","",IF($B256="Venda",I256,IF(OR($B256="Compra",$B256="Devolução de venda"),-I256,0)))</f>
        <v/>
      </c>
    </row>
    <row r="257">
      <c r="A257" s="22" t="n">
        <v>46322</v>
      </c>
      <c r="B257" s="14" t="inlineStr">
        <is>
          <t>Venda</t>
        </is>
      </c>
      <c r="C257" s="14" t="inlineStr">
        <is>
          <t>Jogo americano 4 peças</t>
        </is>
      </c>
      <c r="D257" s="14" t="n">
        <v>1</v>
      </c>
      <c r="E257" s="15" t="n"/>
      <c r="F257" s="14" t="inlineStr">
        <is>
          <t>Dinheiro</t>
        </is>
      </c>
      <c r="G257" s="22" t="n"/>
      <c r="H257" s="14" t="n"/>
      <c r="I257" s="17">
        <f>IF(OR($B257="",$C257="",N($D257)=0),"",IF(OR($B257="Ajuste para mais",$B257="Ajuste para menos"),0,$D257*IF(N($E257)&lt;&gt;0,$E257,IF(OR($B257="Venda",$B257="Devolução de venda"),IFERROR(INDEX(Produtos!$D$6:$D$505,MATCH($C257,Produtos!$B$6:$B$505,0)),0),0))))</f>
        <v/>
      </c>
      <c r="J257" s="17">
        <f>IF(OR($B257="",$C257="",N($D257)=0),"",IF($B257="Venda",1,IF($B257="Devolução de venda",-1,0))*$D257*IFERROR(INDEX(Produtos!$L$6:$L$505,MATCH($C257,Produtos!$B$6:$B$505,0)),0))</f>
        <v/>
      </c>
      <c r="K257" s="17">
        <f>IF(I257="","",IF($B257="Venda",I257-J257,IF($B257="Devolução de venda",-I257-J257,0)))</f>
        <v/>
      </c>
      <c r="L257" s="20">
        <f>IF($A257="","",IF($G257&lt;&gt;"",$G257,$A257))</f>
        <v/>
      </c>
      <c r="M257" s="17">
        <f>IF(I257="","",IF($B257="Venda",I257,IF(OR($B257="Compra",$B257="Devolução de venda"),-I257,0)))</f>
        <v/>
      </c>
    </row>
    <row r="258">
      <c r="A258" s="22" t="n">
        <v>46322</v>
      </c>
      <c r="B258" s="14" t="inlineStr">
        <is>
          <t>Venda</t>
        </is>
      </c>
      <c r="C258" s="14" t="inlineStr">
        <is>
          <t>Caneca de porcelana</t>
        </is>
      </c>
      <c r="D258" s="14" t="n">
        <v>1</v>
      </c>
      <c r="E258" s="15" t="n"/>
      <c r="F258" s="14" t="inlineStr">
        <is>
          <t>Cartão de crédito</t>
        </is>
      </c>
      <c r="G258" s="22" t="n">
        <v>46352</v>
      </c>
      <c r="H258" s="14" t="n"/>
      <c r="I258" s="17">
        <f>IF(OR($B258="",$C258="",N($D258)=0),"",IF(OR($B258="Ajuste para mais",$B258="Ajuste para menos"),0,$D258*IF(N($E258)&lt;&gt;0,$E258,IF(OR($B258="Venda",$B258="Devolução de venda"),IFERROR(INDEX(Produtos!$D$6:$D$505,MATCH($C258,Produtos!$B$6:$B$505,0)),0),0))))</f>
        <v/>
      </c>
      <c r="J258" s="17">
        <f>IF(OR($B258="",$C258="",N($D258)=0),"",IF($B258="Venda",1,IF($B258="Devolução de venda",-1,0))*$D258*IFERROR(INDEX(Produtos!$L$6:$L$505,MATCH($C258,Produtos!$B$6:$B$505,0)),0))</f>
        <v/>
      </c>
      <c r="K258" s="17">
        <f>IF(I258="","",IF($B258="Venda",I258-J258,IF($B258="Devolução de venda",-I258-J258,0)))</f>
        <v/>
      </c>
      <c r="L258" s="20">
        <f>IF($A258="","",IF($G258&lt;&gt;"",$G258,$A258))</f>
        <v/>
      </c>
      <c r="M258" s="17">
        <f>IF(I258="","",IF($B258="Venda",I258,IF(OR($B258="Compra",$B258="Devolução de venda"),-I258,0)))</f>
        <v/>
      </c>
    </row>
    <row r="259">
      <c r="A259" s="22" t="n">
        <v>46322</v>
      </c>
      <c r="B259" s="14" t="inlineStr">
        <is>
          <t>Venda</t>
        </is>
      </c>
      <c r="C259" s="14" t="inlineStr">
        <is>
          <t>Sabonete artesanal</t>
        </is>
      </c>
      <c r="D259" s="14" t="n">
        <v>2</v>
      </c>
      <c r="E259" s="15" t="n"/>
      <c r="F259" s="14" t="inlineStr">
        <is>
          <t>Pix</t>
        </is>
      </c>
      <c r="G259" s="22" t="n"/>
      <c r="H259" s="14" t="n"/>
      <c r="I259" s="17">
        <f>IF(OR($B259="",$C259="",N($D259)=0),"",IF(OR($B259="Ajuste para mais",$B259="Ajuste para menos"),0,$D259*IF(N($E259)&lt;&gt;0,$E259,IF(OR($B259="Venda",$B259="Devolução de venda"),IFERROR(INDEX(Produtos!$D$6:$D$505,MATCH($C259,Produtos!$B$6:$B$505,0)),0),0))))</f>
        <v/>
      </c>
      <c r="J259" s="17">
        <f>IF(OR($B259="",$C259="",N($D259)=0),"",IF($B259="Venda",1,IF($B259="Devolução de venda",-1,0))*$D259*IFERROR(INDEX(Produtos!$L$6:$L$505,MATCH($C259,Produtos!$B$6:$B$505,0)),0))</f>
        <v/>
      </c>
      <c r="K259" s="17">
        <f>IF(I259="","",IF($B259="Venda",I259-J259,IF($B259="Devolução de venda",-I259-J259,0)))</f>
        <v/>
      </c>
      <c r="L259" s="20">
        <f>IF($A259="","",IF($G259&lt;&gt;"",$G259,$A259))</f>
        <v/>
      </c>
      <c r="M259" s="17">
        <f>IF(I259="","",IF($B259="Venda",I259,IF(OR($B259="Compra",$B259="Devolução de venda"),-I259,0)))</f>
        <v/>
      </c>
    </row>
    <row r="260">
      <c r="A260" s="22" t="n">
        <v>46323</v>
      </c>
      <c r="B260" s="14" t="inlineStr">
        <is>
          <t>Venda</t>
        </is>
      </c>
      <c r="C260" s="14" t="inlineStr">
        <is>
          <t>Difusor de varetas 250ml</t>
        </is>
      </c>
      <c r="D260" s="14" t="n">
        <v>1</v>
      </c>
      <c r="E260" s="15" t="n"/>
      <c r="F260" s="14" t="inlineStr">
        <is>
          <t>Cartão de crédito</t>
        </is>
      </c>
      <c r="G260" s="22" t="n">
        <v>46353</v>
      </c>
      <c r="H260" s="14" t="n"/>
      <c r="I260" s="17">
        <f>IF(OR($B260="",$C260="",N($D260)=0),"",IF(OR($B260="Ajuste para mais",$B260="Ajuste para menos"),0,$D260*IF(N($E260)&lt;&gt;0,$E260,IF(OR($B260="Venda",$B260="Devolução de venda"),IFERROR(INDEX(Produtos!$D$6:$D$505,MATCH($C260,Produtos!$B$6:$B$505,0)),0),0))))</f>
        <v/>
      </c>
      <c r="J260" s="17">
        <f>IF(OR($B260="",$C260="",N($D260)=0),"",IF($B260="Venda",1,IF($B260="Devolução de venda",-1,0))*$D260*IFERROR(INDEX(Produtos!$L$6:$L$505,MATCH($C260,Produtos!$B$6:$B$505,0)),0))</f>
        <v/>
      </c>
      <c r="K260" s="17">
        <f>IF(I260="","",IF($B260="Venda",I260-J260,IF($B260="Devolução de venda",-I260-J260,0)))</f>
        <v/>
      </c>
      <c r="L260" s="20">
        <f>IF($A260="","",IF($G260&lt;&gt;"",$G260,$A260))</f>
        <v/>
      </c>
      <c r="M260" s="17">
        <f>IF(I260="","",IF($B260="Venda",I260,IF(OR($B260="Compra",$B260="Devolução de venda"),-I260,0)))</f>
        <v/>
      </c>
    </row>
    <row r="261">
      <c r="A261" s="22" t="n">
        <v>46323</v>
      </c>
      <c r="B261" s="14" t="inlineStr">
        <is>
          <t>Venda</t>
        </is>
      </c>
      <c r="C261" s="14" t="inlineStr">
        <is>
          <t>Caneca de porcelana</t>
        </is>
      </c>
      <c r="D261" s="14" t="n">
        <v>1</v>
      </c>
      <c r="E261" s="15" t="n"/>
      <c r="F261" s="14" t="inlineStr">
        <is>
          <t>Pix</t>
        </is>
      </c>
      <c r="G261" s="22" t="n"/>
      <c r="H261" s="14" t="n"/>
      <c r="I261" s="17">
        <f>IF(OR($B261="",$C261="",N($D261)=0),"",IF(OR($B261="Ajuste para mais",$B261="Ajuste para menos"),0,$D261*IF(N($E261)&lt;&gt;0,$E261,IF(OR($B261="Venda",$B261="Devolução de venda"),IFERROR(INDEX(Produtos!$D$6:$D$505,MATCH($C261,Produtos!$B$6:$B$505,0)),0),0))))</f>
        <v/>
      </c>
      <c r="J261" s="17">
        <f>IF(OR($B261="",$C261="",N($D261)=0),"",IF($B261="Venda",1,IF($B261="Devolução de venda",-1,0))*$D261*IFERROR(INDEX(Produtos!$L$6:$L$505,MATCH($C261,Produtos!$B$6:$B$505,0)),0))</f>
        <v/>
      </c>
      <c r="K261" s="17">
        <f>IF(I261="","",IF($B261="Venda",I261-J261,IF($B261="Devolução de venda",-I261-J261,0)))</f>
        <v/>
      </c>
      <c r="L261" s="20">
        <f>IF($A261="","",IF($G261&lt;&gt;"",$G261,$A261))</f>
        <v/>
      </c>
      <c r="M261" s="17">
        <f>IF(I261="","",IF($B261="Venda",I261,IF(OR($B261="Compra",$B261="Devolução de venda"),-I261,0)))</f>
        <v/>
      </c>
    </row>
    <row r="262">
      <c r="A262" s="22" t="n">
        <v>46324</v>
      </c>
      <c r="B262" s="14" t="inlineStr">
        <is>
          <t>Venda</t>
        </is>
      </c>
      <c r="C262" s="14" t="inlineStr">
        <is>
          <t>Quadro decorativo 30x40</t>
        </is>
      </c>
      <c r="D262" s="14" t="n">
        <v>1</v>
      </c>
      <c r="E262" s="15" t="n"/>
      <c r="F262" s="14" t="inlineStr">
        <is>
          <t>Pix</t>
        </is>
      </c>
      <c r="G262" s="22" t="n"/>
      <c r="H262" s="14" t="n"/>
      <c r="I262" s="17">
        <f>IF(OR($B262="",$C262="",N($D262)=0),"",IF(OR($B262="Ajuste para mais",$B262="Ajuste para menos"),0,$D262*IF(N($E262)&lt;&gt;0,$E262,IF(OR($B262="Venda",$B262="Devolução de venda"),IFERROR(INDEX(Produtos!$D$6:$D$505,MATCH($C262,Produtos!$B$6:$B$505,0)),0),0))))</f>
        <v/>
      </c>
      <c r="J262" s="17">
        <f>IF(OR($B262="",$C262="",N($D262)=0),"",IF($B262="Venda",1,IF($B262="Devolução de venda",-1,0))*$D262*IFERROR(INDEX(Produtos!$L$6:$L$505,MATCH($C262,Produtos!$B$6:$B$505,0)),0))</f>
        <v/>
      </c>
      <c r="K262" s="17">
        <f>IF(I262="","",IF($B262="Venda",I262-J262,IF($B262="Devolução de venda",-I262-J262,0)))</f>
        <v/>
      </c>
      <c r="L262" s="20">
        <f>IF($A262="","",IF($G262&lt;&gt;"",$G262,$A262))</f>
        <v/>
      </c>
      <c r="M262" s="17">
        <f>IF(I262="","",IF($B262="Venda",I262,IF(OR($B262="Compra",$B262="Devolução de venda"),-I262,0)))</f>
        <v/>
      </c>
    </row>
    <row r="263">
      <c r="A263" s="22" t="n">
        <v>46324</v>
      </c>
      <c r="B263" s="14" t="inlineStr">
        <is>
          <t>Venda</t>
        </is>
      </c>
      <c r="C263" s="14" t="inlineStr">
        <is>
          <t>Sabonete artesanal</t>
        </is>
      </c>
      <c r="D263" s="14" t="n">
        <v>1</v>
      </c>
      <c r="E263" s="15" t="n"/>
      <c r="F263" s="14" t="inlineStr">
        <is>
          <t>Cartão de crédito</t>
        </is>
      </c>
      <c r="G263" s="22" t="n">
        <v>46354</v>
      </c>
      <c r="H263" s="14" t="n"/>
      <c r="I263" s="17">
        <f>IF(OR($B263="",$C263="",N($D263)=0),"",IF(OR($B263="Ajuste para mais",$B263="Ajuste para menos"),0,$D263*IF(N($E263)&lt;&gt;0,$E263,IF(OR($B263="Venda",$B263="Devolução de venda"),IFERROR(INDEX(Produtos!$D$6:$D$505,MATCH($C263,Produtos!$B$6:$B$505,0)),0),0))))</f>
        <v/>
      </c>
      <c r="J263" s="17">
        <f>IF(OR($B263="",$C263="",N($D263)=0),"",IF($B263="Venda",1,IF($B263="Devolução de venda",-1,0))*$D263*IFERROR(INDEX(Produtos!$L$6:$L$505,MATCH($C263,Produtos!$B$6:$B$505,0)),0))</f>
        <v/>
      </c>
      <c r="K263" s="17">
        <f>IF(I263="","",IF($B263="Venda",I263-J263,IF($B263="Devolução de venda",-I263-J263,0)))</f>
        <v/>
      </c>
      <c r="L263" s="20">
        <f>IF($A263="","",IF($G263&lt;&gt;"",$G263,$A263))</f>
        <v/>
      </c>
      <c r="M263" s="17">
        <f>IF(I263="","",IF($B263="Venda",I263,IF(OR($B263="Compra",$B263="Devolução de venda"),-I263,0)))</f>
        <v/>
      </c>
    </row>
    <row r="264">
      <c r="A264" s="22" t="n">
        <v>46324</v>
      </c>
      <c r="B264" s="14" t="inlineStr">
        <is>
          <t>Venda</t>
        </is>
      </c>
      <c r="C264" s="14" t="inlineStr">
        <is>
          <t>Caixa de presente com laço</t>
        </is>
      </c>
      <c r="D264" s="14" t="n">
        <v>1</v>
      </c>
      <c r="E264" s="15" t="n"/>
      <c r="F264" s="14" t="inlineStr">
        <is>
          <t>Dinheiro</t>
        </is>
      </c>
      <c r="G264" s="22" t="n"/>
      <c r="H264" s="14" t="n"/>
      <c r="I264" s="17">
        <f>IF(OR($B264="",$C264="",N($D264)=0),"",IF(OR($B264="Ajuste para mais",$B264="Ajuste para menos"),0,$D264*IF(N($E264)&lt;&gt;0,$E264,IF(OR($B264="Venda",$B264="Devolução de venda"),IFERROR(INDEX(Produtos!$D$6:$D$505,MATCH($C264,Produtos!$B$6:$B$505,0)),0),0))))</f>
        <v/>
      </c>
      <c r="J264" s="17">
        <f>IF(OR($B264="",$C264="",N($D264)=0),"",IF($B264="Venda",1,IF($B264="Devolução de venda",-1,0))*$D264*IFERROR(INDEX(Produtos!$L$6:$L$505,MATCH($C264,Produtos!$B$6:$B$505,0)),0))</f>
        <v/>
      </c>
      <c r="K264" s="17">
        <f>IF(I264="","",IF($B264="Venda",I264-J264,IF($B264="Devolução de venda",-I264-J264,0)))</f>
        <v/>
      </c>
      <c r="L264" s="20">
        <f>IF($A264="","",IF($G264&lt;&gt;"",$G264,$A264))</f>
        <v/>
      </c>
      <c r="M264" s="17">
        <f>IF(I264="","",IF($B264="Venda",I264,IF(OR($B264="Compra",$B264="Devolução de venda"),-I264,0)))</f>
        <v/>
      </c>
    </row>
    <row r="265">
      <c r="A265" s="22" t="n">
        <v>46324</v>
      </c>
      <c r="B265" s="14" t="inlineStr">
        <is>
          <t>Venda</t>
        </is>
      </c>
      <c r="C265" s="14" t="inlineStr">
        <is>
          <t>Vela aromática 200g</t>
        </is>
      </c>
      <c r="D265" s="14" t="n">
        <v>1</v>
      </c>
      <c r="E265" s="15" t="n"/>
      <c r="F265" s="14" t="inlineStr">
        <is>
          <t>Cartão de crédito</t>
        </is>
      </c>
      <c r="G265" s="22" t="n">
        <v>46354</v>
      </c>
      <c r="H265" s="14" t="n"/>
      <c r="I265" s="17">
        <f>IF(OR($B265="",$C265="",N($D265)=0),"",IF(OR($B265="Ajuste para mais",$B265="Ajuste para menos"),0,$D265*IF(N($E265)&lt;&gt;0,$E265,IF(OR($B265="Venda",$B265="Devolução de venda"),IFERROR(INDEX(Produtos!$D$6:$D$505,MATCH($C265,Produtos!$B$6:$B$505,0)),0),0))))</f>
        <v/>
      </c>
      <c r="J265" s="17">
        <f>IF(OR($B265="",$C265="",N($D265)=0),"",IF($B265="Venda",1,IF($B265="Devolução de venda",-1,0))*$D265*IFERROR(INDEX(Produtos!$L$6:$L$505,MATCH($C265,Produtos!$B$6:$B$505,0)),0))</f>
        <v/>
      </c>
      <c r="K265" s="17">
        <f>IF(I265="","",IF($B265="Venda",I265-J265,IF($B265="Devolução de venda",-I265-J265,0)))</f>
        <v/>
      </c>
      <c r="L265" s="20">
        <f>IF($A265="","",IF($G265&lt;&gt;"",$G265,$A265))</f>
        <v/>
      </c>
      <c r="M265" s="17">
        <f>IF(I265="","",IF($B265="Venda",I265,IF(OR($B265="Compra",$B265="Devolução de venda"),-I265,0)))</f>
        <v/>
      </c>
    </row>
    <row r="266">
      <c r="A266" s="22" t="n">
        <v>46324</v>
      </c>
      <c r="B266" s="14" t="inlineStr">
        <is>
          <t>Venda</t>
        </is>
      </c>
      <c r="C266" s="14" t="inlineStr">
        <is>
          <t>Difusor de varetas 250ml</t>
        </is>
      </c>
      <c r="D266" s="14" t="n">
        <v>1</v>
      </c>
      <c r="E266" s="15" t="n"/>
      <c r="F266" s="14" t="inlineStr">
        <is>
          <t>Cartão de crédito</t>
        </is>
      </c>
      <c r="G266" s="22" t="n">
        <v>46354</v>
      </c>
      <c r="H266" s="14" t="n"/>
      <c r="I266" s="17">
        <f>IF(OR($B266="",$C266="",N($D266)=0),"",IF(OR($B266="Ajuste para mais",$B266="Ajuste para menos"),0,$D266*IF(N($E266)&lt;&gt;0,$E266,IF(OR($B266="Venda",$B266="Devolução de venda"),IFERROR(INDEX(Produtos!$D$6:$D$505,MATCH($C266,Produtos!$B$6:$B$505,0)),0),0))))</f>
        <v/>
      </c>
      <c r="J266" s="17">
        <f>IF(OR($B266="",$C266="",N($D266)=0),"",IF($B266="Venda",1,IF($B266="Devolução de venda",-1,0))*$D266*IFERROR(INDEX(Produtos!$L$6:$L$505,MATCH($C266,Produtos!$B$6:$B$505,0)),0))</f>
        <v/>
      </c>
      <c r="K266" s="17">
        <f>IF(I266="","",IF($B266="Venda",I266-J266,IF($B266="Devolução de venda",-I266-J266,0)))</f>
        <v/>
      </c>
      <c r="L266" s="20">
        <f>IF($A266="","",IF($G266&lt;&gt;"",$G266,$A266))</f>
        <v/>
      </c>
      <c r="M266" s="17">
        <f>IF(I266="","",IF($B266="Venda",I266,IF(OR($B266="Compra",$B266="Devolução de venda"),-I266,0)))</f>
        <v/>
      </c>
    </row>
    <row r="267">
      <c r="A267" s="22" t="n">
        <v>46325</v>
      </c>
      <c r="B267" s="14" t="inlineStr">
        <is>
          <t>Venda</t>
        </is>
      </c>
      <c r="C267" s="14" t="inlineStr">
        <is>
          <t>Sabonete artesanal</t>
        </is>
      </c>
      <c r="D267" s="14" t="n">
        <v>1</v>
      </c>
      <c r="E267" s="15" t="n"/>
      <c r="F267" s="14" t="inlineStr">
        <is>
          <t>Cartão de crédito</t>
        </is>
      </c>
      <c r="G267" s="22" t="n">
        <v>46355</v>
      </c>
      <c r="H267" s="14" t="n"/>
      <c r="I267" s="17">
        <f>IF(OR($B267="",$C267="",N($D267)=0),"",IF(OR($B267="Ajuste para mais",$B267="Ajuste para menos"),0,$D267*IF(N($E267)&lt;&gt;0,$E267,IF(OR($B267="Venda",$B267="Devolução de venda"),IFERROR(INDEX(Produtos!$D$6:$D$505,MATCH($C267,Produtos!$B$6:$B$505,0)),0),0))))</f>
        <v/>
      </c>
      <c r="J267" s="17">
        <f>IF(OR($B267="",$C267="",N($D267)=0),"",IF($B267="Venda",1,IF($B267="Devolução de venda",-1,0))*$D267*IFERROR(INDEX(Produtos!$L$6:$L$505,MATCH($C267,Produtos!$B$6:$B$505,0)),0))</f>
        <v/>
      </c>
      <c r="K267" s="17">
        <f>IF(I267="","",IF($B267="Venda",I267-J267,IF($B267="Devolução de venda",-I267-J267,0)))</f>
        <v/>
      </c>
      <c r="L267" s="20">
        <f>IF($A267="","",IF($G267&lt;&gt;"",$G267,$A267))</f>
        <v/>
      </c>
      <c r="M267" s="17">
        <f>IF(I267="","",IF($B267="Venda",I267,IF(OR($B267="Compra",$B267="Devolução de venda"),-I267,0)))</f>
        <v/>
      </c>
    </row>
    <row r="268">
      <c r="A268" s="22" t="n">
        <v>46326</v>
      </c>
      <c r="B268" s="14" t="inlineStr">
        <is>
          <t>Compra</t>
        </is>
      </c>
      <c r="C268" s="14" t="inlineStr">
        <is>
          <t>Manta de tricô para sofá</t>
        </is>
      </c>
      <c r="D268" s="14" t="n">
        <v>4</v>
      </c>
      <c r="E268" s="15" t="n">
        <v>74.16</v>
      </c>
      <c r="F268" s="14" t="inlineStr">
        <is>
          <t>Pix</t>
        </is>
      </c>
      <c r="G268" s="22" t="n"/>
      <c r="H268" s="14" t="inlineStr">
        <is>
          <t>Reposição</t>
        </is>
      </c>
      <c r="I268" s="17">
        <f>IF(OR($B268="",$C268="",N($D268)=0),"",IF(OR($B268="Ajuste para mais",$B268="Ajuste para menos"),0,$D268*IF(N($E268)&lt;&gt;0,$E268,IF(OR($B268="Venda",$B268="Devolução de venda"),IFERROR(INDEX(Produtos!$D$6:$D$505,MATCH($C268,Produtos!$B$6:$B$505,0)),0),0))))</f>
        <v/>
      </c>
      <c r="J268" s="17">
        <f>IF(OR($B268="",$C268="",N($D268)=0),"",IF($B268="Venda",1,IF($B268="Devolução de venda",-1,0))*$D268*IFERROR(INDEX(Produtos!$L$6:$L$505,MATCH($C268,Produtos!$B$6:$B$505,0)),0))</f>
        <v/>
      </c>
      <c r="K268" s="17">
        <f>IF(I268="","",IF($B268="Venda",I268-J268,IF($B268="Devolução de venda",-I268-J268,0)))</f>
        <v/>
      </c>
      <c r="L268" s="20">
        <f>IF($A268="","",IF($G268&lt;&gt;"",$G268,$A268))</f>
        <v/>
      </c>
      <c r="M268" s="17">
        <f>IF(I268="","",IF($B268="Venda",I268,IF(OR($B268="Compra",$B268="Devolução de venda"),-I268,0)))</f>
        <v/>
      </c>
    </row>
    <row r="269">
      <c r="A269" s="22" t="n">
        <v>46326</v>
      </c>
      <c r="B269" s="14" t="inlineStr">
        <is>
          <t>Venda</t>
        </is>
      </c>
      <c r="C269" s="14" t="inlineStr">
        <is>
          <t>Vela aromática 200g</t>
        </is>
      </c>
      <c r="D269" s="14" t="n">
        <v>1</v>
      </c>
      <c r="E269" s="15" t="n"/>
      <c r="F269" s="14" t="inlineStr">
        <is>
          <t>Cartão de crédito</t>
        </is>
      </c>
      <c r="G269" s="22" t="n">
        <v>46356</v>
      </c>
      <c r="H269" s="14" t="n"/>
      <c r="I269" s="17">
        <f>IF(OR($B269="",$C269="",N($D269)=0),"",IF(OR($B269="Ajuste para mais",$B269="Ajuste para menos"),0,$D269*IF(N($E269)&lt;&gt;0,$E269,IF(OR($B269="Venda",$B269="Devolução de venda"),IFERROR(INDEX(Produtos!$D$6:$D$505,MATCH($C269,Produtos!$B$6:$B$505,0)),0),0))))</f>
        <v/>
      </c>
      <c r="J269" s="17">
        <f>IF(OR($B269="",$C269="",N($D269)=0),"",IF($B269="Venda",1,IF($B269="Devolução de venda",-1,0))*$D269*IFERROR(INDEX(Produtos!$L$6:$L$505,MATCH($C269,Produtos!$B$6:$B$505,0)),0))</f>
        <v/>
      </c>
      <c r="K269" s="17">
        <f>IF(I269="","",IF($B269="Venda",I269-J269,IF($B269="Devolução de venda",-I269-J269,0)))</f>
        <v/>
      </c>
      <c r="L269" s="20">
        <f>IF($A269="","",IF($G269&lt;&gt;"",$G269,$A269))</f>
        <v/>
      </c>
      <c r="M269" s="17">
        <f>IF(I269="","",IF($B269="Venda",I269,IF(OR($B269="Compra",$B269="Devolução de venda"),-I269,0)))</f>
        <v/>
      </c>
    </row>
    <row r="270">
      <c r="A270" s="22" t="n">
        <v>46326</v>
      </c>
      <c r="B270" s="14" t="inlineStr">
        <is>
          <t>Venda</t>
        </is>
      </c>
      <c r="C270" s="14" t="inlineStr">
        <is>
          <t>Vaso de cerâmica médio</t>
        </is>
      </c>
      <c r="D270" s="14" t="n">
        <v>1</v>
      </c>
      <c r="E270" s="15" t="n"/>
      <c r="F270" s="14" t="inlineStr">
        <is>
          <t>Cartão de crédito</t>
        </is>
      </c>
      <c r="G270" s="22" t="n">
        <v>46356</v>
      </c>
      <c r="H270" s="14" t="n"/>
      <c r="I270" s="17">
        <f>IF(OR($B270="",$C270="",N($D270)=0),"",IF(OR($B270="Ajuste para mais",$B270="Ajuste para menos"),0,$D270*IF(N($E270)&lt;&gt;0,$E270,IF(OR($B270="Venda",$B270="Devolução de venda"),IFERROR(INDEX(Produtos!$D$6:$D$505,MATCH($C270,Produtos!$B$6:$B$505,0)),0),0))))</f>
        <v/>
      </c>
      <c r="J270" s="17">
        <f>IF(OR($B270="",$C270="",N($D270)=0),"",IF($B270="Venda",1,IF($B270="Devolução de venda",-1,0))*$D270*IFERROR(INDEX(Produtos!$L$6:$L$505,MATCH($C270,Produtos!$B$6:$B$505,0)),0))</f>
        <v/>
      </c>
      <c r="K270" s="17">
        <f>IF(I270="","",IF($B270="Venda",I270-J270,IF($B270="Devolução de venda",-I270-J270,0)))</f>
        <v/>
      </c>
      <c r="L270" s="20">
        <f>IF($A270="","",IF($G270&lt;&gt;"",$G270,$A270))</f>
        <v/>
      </c>
      <c r="M270" s="17">
        <f>IF(I270="","",IF($B270="Venda",I270,IF(OR($B270="Compra",$B270="Devolução de venda"),-I270,0)))</f>
        <v/>
      </c>
    </row>
    <row r="271">
      <c r="A271" s="22" t="n">
        <v>46326</v>
      </c>
      <c r="B271" s="14" t="inlineStr">
        <is>
          <t>Venda</t>
        </is>
      </c>
      <c r="C271" s="14" t="inlineStr">
        <is>
          <t>Caixa de presente com laço</t>
        </is>
      </c>
      <c r="D271" s="14" t="n">
        <v>1</v>
      </c>
      <c r="E271" s="15" t="n"/>
      <c r="F271" s="14" t="inlineStr">
        <is>
          <t>Pix</t>
        </is>
      </c>
      <c r="G271" s="22" t="n"/>
      <c r="H271" s="14" t="n"/>
      <c r="I271" s="17">
        <f>IF(OR($B271="",$C271="",N($D271)=0),"",IF(OR($B271="Ajuste para mais",$B271="Ajuste para menos"),0,$D271*IF(N($E271)&lt;&gt;0,$E271,IF(OR($B271="Venda",$B271="Devolução de venda"),IFERROR(INDEX(Produtos!$D$6:$D$505,MATCH($C271,Produtos!$B$6:$B$505,0)),0),0))))</f>
        <v/>
      </c>
      <c r="J271" s="17">
        <f>IF(OR($B271="",$C271="",N($D271)=0),"",IF($B271="Venda",1,IF($B271="Devolução de venda",-1,0))*$D271*IFERROR(INDEX(Produtos!$L$6:$L$505,MATCH($C271,Produtos!$B$6:$B$505,0)),0))</f>
        <v/>
      </c>
      <c r="K271" s="17">
        <f>IF(I271="","",IF($B271="Venda",I271-J271,IF($B271="Devolução de venda",-I271-J271,0)))</f>
        <v/>
      </c>
      <c r="L271" s="20">
        <f>IF($A271="","",IF($G271&lt;&gt;"",$G271,$A271))</f>
        <v/>
      </c>
      <c r="M271" s="17">
        <f>IF(I271="","",IF($B271="Venda",I271,IF(OR($B271="Compra",$B271="Devolução de venda"),-I271,0)))</f>
        <v/>
      </c>
    </row>
    <row r="272">
      <c r="A272" s="22" t="n">
        <v>46326</v>
      </c>
      <c r="B272" s="14" t="inlineStr">
        <is>
          <t>Venda</t>
        </is>
      </c>
      <c r="C272" s="14" t="inlineStr">
        <is>
          <t>Caixa de presente com laço</t>
        </is>
      </c>
      <c r="D272" s="14" t="n">
        <v>1</v>
      </c>
      <c r="E272" s="15" t="n"/>
      <c r="F272" s="14" t="inlineStr">
        <is>
          <t>Pix</t>
        </is>
      </c>
      <c r="G272" s="22" t="n"/>
      <c r="H272" s="14" t="n"/>
      <c r="I272" s="17">
        <f>IF(OR($B272="",$C272="",N($D272)=0),"",IF(OR($B272="Ajuste para mais",$B272="Ajuste para menos"),0,$D272*IF(N($E272)&lt;&gt;0,$E272,IF(OR($B272="Venda",$B272="Devolução de venda"),IFERROR(INDEX(Produtos!$D$6:$D$505,MATCH($C272,Produtos!$B$6:$B$505,0)),0),0))))</f>
        <v/>
      </c>
      <c r="J272" s="17">
        <f>IF(OR($B272="",$C272="",N($D272)=0),"",IF($B272="Venda",1,IF($B272="Devolução de venda",-1,0))*$D272*IFERROR(INDEX(Produtos!$L$6:$L$505,MATCH($C272,Produtos!$B$6:$B$505,0)),0))</f>
        <v/>
      </c>
      <c r="K272" s="17">
        <f>IF(I272="","",IF($B272="Venda",I272-J272,IF($B272="Devolução de venda",-I272-J272,0)))</f>
        <v/>
      </c>
      <c r="L272" s="20">
        <f>IF($A272="","",IF($G272&lt;&gt;"",$G272,$A272))</f>
        <v/>
      </c>
      <c r="M272" s="17">
        <f>IF(I272="","",IF($B272="Venda",I272,IF(OR($B272="Compra",$B272="Devolução de venda"),-I272,0)))</f>
        <v/>
      </c>
    </row>
    <row r="273">
      <c r="A273" s="22" t="n"/>
      <c r="B273" s="14" t="n"/>
      <c r="C273" s="14" t="n"/>
      <c r="D273" s="14" t="n"/>
      <c r="E273" s="15" t="n"/>
      <c r="F273" s="14" t="n"/>
      <c r="G273" s="22" t="n"/>
      <c r="H273" s="14" t="n"/>
      <c r="I273" s="17">
        <f>IF(OR($B273="",$C273="",N($D273)=0),"",IF(OR($B273="Ajuste para mais",$B273="Ajuste para menos"),0,$D273*IF(N($E273)&lt;&gt;0,$E273,IF(OR($B273="Venda",$B273="Devolução de venda"),IFERROR(INDEX(Produtos!$D$6:$D$505,MATCH($C273,Produtos!$B$6:$B$505,0)),0),0))))</f>
        <v/>
      </c>
      <c r="J273" s="17">
        <f>IF(OR($B273="",$C273="",N($D273)=0),"",IF($B273="Venda",1,IF($B273="Devolução de venda",-1,0))*$D273*IFERROR(INDEX(Produtos!$L$6:$L$505,MATCH($C273,Produtos!$B$6:$B$505,0)),0))</f>
        <v/>
      </c>
      <c r="K273" s="17">
        <f>IF(I273="","",IF($B273="Venda",I273-J273,IF($B273="Devolução de venda",-I273-J273,0)))</f>
        <v/>
      </c>
      <c r="L273" s="20">
        <f>IF($A273="","",IF($G273&lt;&gt;"",$G273,$A273))</f>
        <v/>
      </c>
      <c r="M273" s="17">
        <f>IF(I273="","",IF($B273="Venda",I273,IF(OR($B273="Compra",$B273="Devolução de venda"),-I273,0)))</f>
        <v/>
      </c>
    </row>
    <row r="274">
      <c r="A274" s="22" t="n"/>
      <c r="B274" s="14" t="n"/>
      <c r="C274" s="14" t="n"/>
      <c r="D274" s="14" t="n"/>
      <c r="E274" s="15" t="n"/>
      <c r="F274" s="14" t="n"/>
      <c r="G274" s="22" t="n"/>
      <c r="H274" s="14" t="n"/>
      <c r="I274" s="17">
        <f>IF(OR($B274="",$C274="",N($D274)=0),"",IF(OR($B274="Ajuste para mais",$B274="Ajuste para menos"),0,$D274*IF(N($E274)&lt;&gt;0,$E274,IF(OR($B274="Venda",$B274="Devolução de venda"),IFERROR(INDEX(Produtos!$D$6:$D$505,MATCH($C274,Produtos!$B$6:$B$505,0)),0),0))))</f>
        <v/>
      </c>
      <c r="J274" s="17">
        <f>IF(OR($B274="",$C274="",N($D274)=0),"",IF($B274="Venda",1,IF($B274="Devolução de venda",-1,0))*$D274*IFERROR(INDEX(Produtos!$L$6:$L$505,MATCH($C274,Produtos!$B$6:$B$505,0)),0))</f>
        <v/>
      </c>
      <c r="K274" s="17">
        <f>IF(I274="","",IF($B274="Venda",I274-J274,IF($B274="Devolução de venda",-I274-J274,0)))</f>
        <v/>
      </c>
      <c r="L274" s="20">
        <f>IF($A274="","",IF($G274&lt;&gt;"",$G274,$A274))</f>
        <v/>
      </c>
      <c r="M274" s="17">
        <f>IF(I274="","",IF($B274="Venda",I274,IF(OR($B274="Compra",$B274="Devolução de venda"),-I274,0)))</f>
        <v/>
      </c>
    </row>
    <row r="275">
      <c r="A275" s="22" t="n"/>
      <c r="B275" s="14" t="n"/>
      <c r="C275" s="14" t="n"/>
      <c r="D275" s="14" t="n"/>
      <c r="E275" s="15" t="n"/>
      <c r="F275" s="14" t="n"/>
      <c r="G275" s="22" t="n"/>
      <c r="H275" s="14" t="n"/>
      <c r="I275" s="17">
        <f>IF(OR($B275="",$C275="",N($D275)=0),"",IF(OR($B275="Ajuste para mais",$B275="Ajuste para menos"),0,$D275*IF(N($E275)&lt;&gt;0,$E275,IF(OR($B275="Venda",$B275="Devolução de venda"),IFERROR(INDEX(Produtos!$D$6:$D$505,MATCH($C275,Produtos!$B$6:$B$505,0)),0),0))))</f>
        <v/>
      </c>
      <c r="J275" s="17">
        <f>IF(OR($B275="",$C275="",N($D275)=0),"",IF($B275="Venda",1,IF($B275="Devolução de venda",-1,0))*$D275*IFERROR(INDEX(Produtos!$L$6:$L$505,MATCH($C275,Produtos!$B$6:$B$505,0)),0))</f>
        <v/>
      </c>
      <c r="K275" s="17">
        <f>IF(I275="","",IF($B275="Venda",I275-J275,IF($B275="Devolução de venda",-I275-J275,0)))</f>
        <v/>
      </c>
      <c r="L275" s="20">
        <f>IF($A275="","",IF($G275&lt;&gt;"",$G275,$A275))</f>
        <v/>
      </c>
      <c r="M275" s="17">
        <f>IF(I275="","",IF($B275="Venda",I275,IF(OR($B275="Compra",$B275="Devolução de venda"),-I275,0)))</f>
        <v/>
      </c>
    </row>
    <row r="276">
      <c r="A276" s="22" t="n"/>
      <c r="B276" s="14" t="n"/>
      <c r="C276" s="14" t="n"/>
      <c r="D276" s="14" t="n"/>
      <c r="E276" s="15" t="n"/>
      <c r="F276" s="14" t="n"/>
      <c r="G276" s="22" t="n"/>
      <c r="H276" s="14" t="n"/>
      <c r="I276" s="17">
        <f>IF(OR($B276="",$C276="",N($D276)=0),"",IF(OR($B276="Ajuste para mais",$B276="Ajuste para menos"),0,$D276*IF(N($E276)&lt;&gt;0,$E276,IF(OR($B276="Venda",$B276="Devolução de venda"),IFERROR(INDEX(Produtos!$D$6:$D$505,MATCH($C276,Produtos!$B$6:$B$505,0)),0),0))))</f>
        <v/>
      </c>
      <c r="J276" s="17">
        <f>IF(OR($B276="",$C276="",N($D276)=0),"",IF($B276="Venda",1,IF($B276="Devolução de venda",-1,0))*$D276*IFERROR(INDEX(Produtos!$L$6:$L$505,MATCH($C276,Produtos!$B$6:$B$505,0)),0))</f>
        <v/>
      </c>
      <c r="K276" s="17">
        <f>IF(I276="","",IF($B276="Venda",I276-J276,IF($B276="Devolução de venda",-I276-J276,0)))</f>
        <v/>
      </c>
      <c r="L276" s="20">
        <f>IF($A276="","",IF($G276&lt;&gt;"",$G276,$A276))</f>
        <v/>
      </c>
      <c r="M276" s="17">
        <f>IF(I276="","",IF($B276="Venda",I276,IF(OR($B276="Compra",$B276="Devolução de venda"),-I276,0)))</f>
        <v/>
      </c>
    </row>
    <row r="277">
      <c r="A277" s="22" t="n"/>
      <c r="B277" s="14" t="n"/>
      <c r="C277" s="14" t="n"/>
      <c r="D277" s="14" t="n"/>
      <c r="E277" s="15" t="n"/>
      <c r="F277" s="14" t="n"/>
      <c r="G277" s="22" t="n"/>
      <c r="H277" s="14" t="n"/>
      <c r="I277" s="17">
        <f>IF(OR($B277="",$C277="",N($D277)=0),"",IF(OR($B277="Ajuste para mais",$B277="Ajuste para menos"),0,$D277*IF(N($E277)&lt;&gt;0,$E277,IF(OR($B277="Venda",$B277="Devolução de venda"),IFERROR(INDEX(Produtos!$D$6:$D$505,MATCH($C277,Produtos!$B$6:$B$505,0)),0),0))))</f>
        <v/>
      </c>
      <c r="J277" s="17">
        <f>IF(OR($B277="",$C277="",N($D277)=0),"",IF($B277="Venda",1,IF($B277="Devolução de venda",-1,0))*$D277*IFERROR(INDEX(Produtos!$L$6:$L$505,MATCH($C277,Produtos!$B$6:$B$505,0)),0))</f>
        <v/>
      </c>
      <c r="K277" s="17">
        <f>IF(I277="","",IF($B277="Venda",I277-J277,IF($B277="Devolução de venda",-I277-J277,0)))</f>
        <v/>
      </c>
      <c r="L277" s="20">
        <f>IF($A277="","",IF($G277&lt;&gt;"",$G277,$A277))</f>
        <v/>
      </c>
      <c r="M277" s="17">
        <f>IF(I277="","",IF($B277="Venda",I277,IF(OR($B277="Compra",$B277="Devolução de venda"),-I277,0)))</f>
        <v/>
      </c>
    </row>
    <row r="278">
      <c r="A278" s="22" t="n"/>
      <c r="B278" s="14" t="n"/>
      <c r="C278" s="14" t="n"/>
      <c r="D278" s="14" t="n"/>
      <c r="E278" s="15" t="n"/>
      <c r="F278" s="14" t="n"/>
      <c r="G278" s="22" t="n"/>
      <c r="H278" s="14" t="n"/>
      <c r="I278" s="17">
        <f>IF(OR($B278="",$C278="",N($D278)=0),"",IF(OR($B278="Ajuste para mais",$B278="Ajuste para menos"),0,$D278*IF(N($E278)&lt;&gt;0,$E278,IF(OR($B278="Venda",$B278="Devolução de venda"),IFERROR(INDEX(Produtos!$D$6:$D$505,MATCH($C278,Produtos!$B$6:$B$505,0)),0),0))))</f>
        <v/>
      </c>
      <c r="J278" s="17">
        <f>IF(OR($B278="",$C278="",N($D278)=0),"",IF($B278="Venda",1,IF($B278="Devolução de venda",-1,0))*$D278*IFERROR(INDEX(Produtos!$L$6:$L$505,MATCH($C278,Produtos!$B$6:$B$505,0)),0))</f>
        <v/>
      </c>
      <c r="K278" s="17">
        <f>IF(I278="","",IF($B278="Venda",I278-J278,IF($B278="Devolução de venda",-I278-J278,0)))</f>
        <v/>
      </c>
      <c r="L278" s="20">
        <f>IF($A278="","",IF($G278&lt;&gt;"",$G278,$A278))</f>
        <v/>
      </c>
      <c r="M278" s="17">
        <f>IF(I278="","",IF($B278="Venda",I278,IF(OR($B278="Compra",$B278="Devolução de venda"),-I278,0)))</f>
        <v/>
      </c>
    </row>
    <row r="279">
      <c r="A279" s="22" t="n"/>
      <c r="B279" s="14" t="n"/>
      <c r="C279" s="14" t="n"/>
      <c r="D279" s="14" t="n"/>
      <c r="E279" s="15" t="n"/>
      <c r="F279" s="14" t="n"/>
      <c r="G279" s="22" t="n"/>
      <c r="H279" s="14" t="n"/>
      <c r="I279" s="17">
        <f>IF(OR($B279="",$C279="",N($D279)=0),"",IF(OR($B279="Ajuste para mais",$B279="Ajuste para menos"),0,$D279*IF(N($E279)&lt;&gt;0,$E279,IF(OR($B279="Venda",$B279="Devolução de venda"),IFERROR(INDEX(Produtos!$D$6:$D$505,MATCH($C279,Produtos!$B$6:$B$505,0)),0),0))))</f>
        <v/>
      </c>
      <c r="J279" s="17">
        <f>IF(OR($B279="",$C279="",N($D279)=0),"",IF($B279="Venda",1,IF($B279="Devolução de venda",-1,0))*$D279*IFERROR(INDEX(Produtos!$L$6:$L$505,MATCH($C279,Produtos!$B$6:$B$505,0)),0))</f>
        <v/>
      </c>
      <c r="K279" s="17">
        <f>IF(I279="","",IF($B279="Venda",I279-J279,IF($B279="Devolução de venda",-I279-J279,0)))</f>
        <v/>
      </c>
      <c r="L279" s="20">
        <f>IF($A279="","",IF($G279&lt;&gt;"",$G279,$A279))</f>
        <v/>
      </c>
      <c r="M279" s="17">
        <f>IF(I279="","",IF($B279="Venda",I279,IF(OR($B279="Compra",$B279="Devolução de venda"),-I279,0)))</f>
        <v/>
      </c>
    </row>
    <row r="280">
      <c r="A280" s="22" t="n"/>
      <c r="B280" s="14" t="n"/>
      <c r="C280" s="14" t="n"/>
      <c r="D280" s="14" t="n"/>
      <c r="E280" s="15" t="n"/>
      <c r="F280" s="14" t="n"/>
      <c r="G280" s="22" t="n"/>
      <c r="H280" s="14" t="n"/>
      <c r="I280" s="17">
        <f>IF(OR($B280="",$C280="",N($D280)=0),"",IF(OR($B280="Ajuste para mais",$B280="Ajuste para menos"),0,$D280*IF(N($E280)&lt;&gt;0,$E280,IF(OR($B280="Venda",$B280="Devolução de venda"),IFERROR(INDEX(Produtos!$D$6:$D$505,MATCH($C280,Produtos!$B$6:$B$505,0)),0),0))))</f>
        <v/>
      </c>
      <c r="J280" s="17">
        <f>IF(OR($B280="",$C280="",N($D280)=0),"",IF($B280="Venda",1,IF($B280="Devolução de venda",-1,0))*$D280*IFERROR(INDEX(Produtos!$L$6:$L$505,MATCH($C280,Produtos!$B$6:$B$505,0)),0))</f>
        <v/>
      </c>
      <c r="K280" s="17">
        <f>IF(I280="","",IF($B280="Venda",I280-J280,IF($B280="Devolução de venda",-I280-J280,0)))</f>
        <v/>
      </c>
      <c r="L280" s="20">
        <f>IF($A280="","",IF($G280&lt;&gt;"",$G280,$A280))</f>
        <v/>
      </c>
      <c r="M280" s="17">
        <f>IF(I280="","",IF($B280="Venda",I280,IF(OR($B280="Compra",$B280="Devolução de venda"),-I280,0)))</f>
        <v/>
      </c>
    </row>
    <row r="281">
      <c r="A281" s="22" t="n"/>
      <c r="B281" s="14" t="n"/>
      <c r="C281" s="14" t="n"/>
      <c r="D281" s="14" t="n"/>
      <c r="E281" s="15" t="n"/>
      <c r="F281" s="14" t="n"/>
      <c r="G281" s="22" t="n"/>
      <c r="H281" s="14" t="n"/>
      <c r="I281" s="17">
        <f>IF(OR($B281="",$C281="",N($D281)=0),"",IF(OR($B281="Ajuste para mais",$B281="Ajuste para menos"),0,$D281*IF(N($E281)&lt;&gt;0,$E281,IF(OR($B281="Venda",$B281="Devolução de venda"),IFERROR(INDEX(Produtos!$D$6:$D$505,MATCH($C281,Produtos!$B$6:$B$505,0)),0),0))))</f>
        <v/>
      </c>
      <c r="J281" s="17">
        <f>IF(OR($B281="",$C281="",N($D281)=0),"",IF($B281="Venda",1,IF($B281="Devolução de venda",-1,0))*$D281*IFERROR(INDEX(Produtos!$L$6:$L$505,MATCH($C281,Produtos!$B$6:$B$505,0)),0))</f>
        <v/>
      </c>
      <c r="K281" s="17">
        <f>IF(I281="","",IF($B281="Venda",I281-J281,IF($B281="Devolução de venda",-I281-J281,0)))</f>
        <v/>
      </c>
      <c r="L281" s="20">
        <f>IF($A281="","",IF($G281&lt;&gt;"",$G281,$A281))</f>
        <v/>
      </c>
      <c r="M281" s="17">
        <f>IF(I281="","",IF($B281="Venda",I281,IF(OR($B281="Compra",$B281="Devolução de venda"),-I281,0)))</f>
        <v/>
      </c>
    </row>
    <row r="282">
      <c r="A282" s="22" t="n"/>
      <c r="B282" s="14" t="n"/>
      <c r="C282" s="14" t="n"/>
      <c r="D282" s="14" t="n"/>
      <c r="E282" s="15" t="n"/>
      <c r="F282" s="14" t="n"/>
      <c r="G282" s="22" t="n"/>
      <c r="H282" s="14" t="n"/>
      <c r="I282" s="17">
        <f>IF(OR($B282="",$C282="",N($D282)=0),"",IF(OR($B282="Ajuste para mais",$B282="Ajuste para menos"),0,$D282*IF(N($E282)&lt;&gt;0,$E282,IF(OR($B282="Venda",$B282="Devolução de venda"),IFERROR(INDEX(Produtos!$D$6:$D$505,MATCH($C282,Produtos!$B$6:$B$505,0)),0),0))))</f>
        <v/>
      </c>
      <c r="J282" s="17">
        <f>IF(OR($B282="",$C282="",N($D282)=0),"",IF($B282="Venda",1,IF($B282="Devolução de venda",-1,0))*$D282*IFERROR(INDEX(Produtos!$L$6:$L$505,MATCH($C282,Produtos!$B$6:$B$505,0)),0))</f>
        <v/>
      </c>
      <c r="K282" s="17">
        <f>IF(I282="","",IF($B282="Venda",I282-J282,IF($B282="Devolução de venda",-I282-J282,0)))</f>
        <v/>
      </c>
      <c r="L282" s="20">
        <f>IF($A282="","",IF($G282&lt;&gt;"",$G282,$A282))</f>
        <v/>
      </c>
      <c r="M282" s="17">
        <f>IF(I282="","",IF($B282="Venda",I282,IF(OR($B282="Compra",$B282="Devolução de venda"),-I282,0)))</f>
        <v/>
      </c>
    </row>
    <row r="283">
      <c r="A283" s="22" t="n"/>
      <c r="B283" s="14" t="n"/>
      <c r="C283" s="14" t="n"/>
      <c r="D283" s="14" t="n"/>
      <c r="E283" s="15" t="n"/>
      <c r="F283" s="14" t="n"/>
      <c r="G283" s="22" t="n"/>
      <c r="H283" s="14" t="n"/>
      <c r="I283" s="17">
        <f>IF(OR($B283="",$C283="",N($D283)=0),"",IF(OR($B283="Ajuste para mais",$B283="Ajuste para menos"),0,$D283*IF(N($E283)&lt;&gt;0,$E283,IF(OR($B283="Venda",$B283="Devolução de venda"),IFERROR(INDEX(Produtos!$D$6:$D$505,MATCH($C283,Produtos!$B$6:$B$505,0)),0),0))))</f>
        <v/>
      </c>
      <c r="J283" s="17">
        <f>IF(OR($B283="",$C283="",N($D283)=0),"",IF($B283="Venda",1,IF($B283="Devolução de venda",-1,0))*$D283*IFERROR(INDEX(Produtos!$L$6:$L$505,MATCH($C283,Produtos!$B$6:$B$505,0)),0))</f>
        <v/>
      </c>
      <c r="K283" s="17">
        <f>IF(I283="","",IF($B283="Venda",I283-J283,IF($B283="Devolução de venda",-I283-J283,0)))</f>
        <v/>
      </c>
      <c r="L283" s="20">
        <f>IF($A283="","",IF($G283&lt;&gt;"",$G283,$A283))</f>
        <v/>
      </c>
      <c r="M283" s="17">
        <f>IF(I283="","",IF($B283="Venda",I283,IF(OR($B283="Compra",$B283="Devolução de venda"),-I283,0)))</f>
        <v/>
      </c>
    </row>
    <row r="284">
      <c r="A284" s="22" t="n"/>
      <c r="B284" s="14" t="n"/>
      <c r="C284" s="14" t="n"/>
      <c r="D284" s="14" t="n"/>
      <c r="E284" s="15" t="n"/>
      <c r="F284" s="14" t="n"/>
      <c r="G284" s="22" t="n"/>
      <c r="H284" s="14" t="n"/>
      <c r="I284" s="17">
        <f>IF(OR($B284="",$C284="",N($D284)=0),"",IF(OR($B284="Ajuste para mais",$B284="Ajuste para menos"),0,$D284*IF(N($E284)&lt;&gt;0,$E284,IF(OR($B284="Venda",$B284="Devolução de venda"),IFERROR(INDEX(Produtos!$D$6:$D$505,MATCH($C284,Produtos!$B$6:$B$505,0)),0),0))))</f>
        <v/>
      </c>
      <c r="J284" s="17">
        <f>IF(OR($B284="",$C284="",N($D284)=0),"",IF($B284="Venda",1,IF($B284="Devolução de venda",-1,0))*$D284*IFERROR(INDEX(Produtos!$L$6:$L$505,MATCH($C284,Produtos!$B$6:$B$505,0)),0))</f>
        <v/>
      </c>
      <c r="K284" s="17">
        <f>IF(I284="","",IF($B284="Venda",I284-J284,IF($B284="Devolução de venda",-I284-J284,0)))</f>
        <v/>
      </c>
      <c r="L284" s="20">
        <f>IF($A284="","",IF($G284&lt;&gt;"",$G284,$A284))</f>
        <v/>
      </c>
      <c r="M284" s="17">
        <f>IF(I284="","",IF($B284="Venda",I284,IF(OR($B284="Compra",$B284="Devolução de venda"),-I284,0)))</f>
        <v/>
      </c>
    </row>
    <row r="285">
      <c r="A285" s="22" t="n"/>
      <c r="B285" s="14" t="n"/>
      <c r="C285" s="14" t="n"/>
      <c r="D285" s="14" t="n"/>
      <c r="E285" s="15" t="n"/>
      <c r="F285" s="14" t="n"/>
      <c r="G285" s="22" t="n"/>
      <c r="H285" s="14" t="n"/>
      <c r="I285" s="17">
        <f>IF(OR($B285="",$C285="",N($D285)=0),"",IF(OR($B285="Ajuste para mais",$B285="Ajuste para menos"),0,$D285*IF(N($E285)&lt;&gt;0,$E285,IF(OR($B285="Venda",$B285="Devolução de venda"),IFERROR(INDEX(Produtos!$D$6:$D$505,MATCH($C285,Produtos!$B$6:$B$505,0)),0),0))))</f>
        <v/>
      </c>
      <c r="J285" s="17">
        <f>IF(OR($B285="",$C285="",N($D285)=0),"",IF($B285="Venda",1,IF($B285="Devolução de venda",-1,0))*$D285*IFERROR(INDEX(Produtos!$L$6:$L$505,MATCH($C285,Produtos!$B$6:$B$505,0)),0))</f>
        <v/>
      </c>
      <c r="K285" s="17">
        <f>IF(I285="","",IF($B285="Venda",I285-J285,IF($B285="Devolução de venda",-I285-J285,0)))</f>
        <v/>
      </c>
      <c r="L285" s="20">
        <f>IF($A285="","",IF($G285&lt;&gt;"",$G285,$A285))</f>
        <v/>
      </c>
      <c r="M285" s="17">
        <f>IF(I285="","",IF($B285="Venda",I285,IF(OR($B285="Compra",$B285="Devolução de venda"),-I285,0)))</f>
        <v/>
      </c>
    </row>
    <row r="286">
      <c r="A286" s="22" t="n"/>
      <c r="B286" s="14" t="n"/>
      <c r="C286" s="14" t="n"/>
      <c r="D286" s="14" t="n"/>
      <c r="E286" s="15" t="n"/>
      <c r="F286" s="14" t="n"/>
      <c r="G286" s="22" t="n"/>
      <c r="H286" s="14" t="n"/>
      <c r="I286" s="17">
        <f>IF(OR($B286="",$C286="",N($D286)=0),"",IF(OR($B286="Ajuste para mais",$B286="Ajuste para menos"),0,$D286*IF(N($E286)&lt;&gt;0,$E286,IF(OR($B286="Venda",$B286="Devolução de venda"),IFERROR(INDEX(Produtos!$D$6:$D$505,MATCH($C286,Produtos!$B$6:$B$505,0)),0),0))))</f>
        <v/>
      </c>
      <c r="J286" s="17">
        <f>IF(OR($B286="",$C286="",N($D286)=0),"",IF($B286="Venda",1,IF($B286="Devolução de venda",-1,0))*$D286*IFERROR(INDEX(Produtos!$L$6:$L$505,MATCH($C286,Produtos!$B$6:$B$505,0)),0))</f>
        <v/>
      </c>
      <c r="K286" s="17">
        <f>IF(I286="","",IF($B286="Venda",I286-J286,IF($B286="Devolução de venda",-I286-J286,0)))</f>
        <v/>
      </c>
      <c r="L286" s="20">
        <f>IF($A286="","",IF($G286&lt;&gt;"",$G286,$A286))</f>
        <v/>
      </c>
      <c r="M286" s="17">
        <f>IF(I286="","",IF($B286="Venda",I286,IF(OR($B286="Compra",$B286="Devolução de venda"),-I286,0)))</f>
        <v/>
      </c>
    </row>
    <row r="287">
      <c r="A287" s="22" t="n"/>
      <c r="B287" s="14" t="n"/>
      <c r="C287" s="14" t="n"/>
      <c r="D287" s="14" t="n"/>
      <c r="E287" s="15" t="n"/>
      <c r="F287" s="14" t="n"/>
      <c r="G287" s="22" t="n"/>
      <c r="H287" s="14" t="n"/>
      <c r="I287" s="17">
        <f>IF(OR($B287="",$C287="",N($D287)=0),"",IF(OR($B287="Ajuste para mais",$B287="Ajuste para menos"),0,$D287*IF(N($E287)&lt;&gt;0,$E287,IF(OR($B287="Venda",$B287="Devolução de venda"),IFERROR(INDEX(Produtos!$D$6:$D$505,MATCH($C287,Produtos!$B$6:$B$505,0)),0),0))))</f>
        <v/>
      </c>
      <c r="J287" s="17">
        <f>IF(OR($B287="",$C287="",N($D287)=0),"",IF($B287="Venda",1,IF($B287="Devolução de venda",-1,0))*$D287*IFERROR(INDEX(Produtos!$L$6:$L$505,MATCH($C287,Produtos!$B$6:$B$505,0)),0))</f>
        <v/>
      </c>
      <c r="K287" s="17">
        <f>IF(I287="","",IF($B287="Venda",I287-J287,IF($B287="Devolução de venda",-I287-J287,0)))</f>
        <v/>
      </c>
      <c r="L287" s="20">
        <f>IF($A287="","",IF($G287&lt;&gt;"",$G287,$A287))</f>
        <v/>
      </c>
      <c r="M287" s="17">
        <f>IF(I287="","",IF($B287="Venda",I287,IF(OR($B287="Compra",$B287="Devolução de venda"),-I287,0)))</f>
        <v/>
      </c>
    </row>
    <row r="288">
      <c r="A288" s="22" t="n"/>
      <c r="B288" s="14" t="n"/>
      <c r="C288" s="14" t="n"/>
      <c r="D288" s="14" t="n"/>
      <c r="E288" s="15" t="n"/>
      <c r="F288" s="14" t="n"/>
      <c r="G288" s="22" t="n"/>
      <c r="H288" s="14" t="n"/>
      <c r="I288" s="17">
        <f>IF(OR($B288="",$C288="",N($D288)=0),"",IF(OR($B288="Ajuste para mais",$B288="Ajuste para menos"),0,$D288*IF(N($E288)&lt;&gt;0,$E288,IF(OR($B288="Venda",$B288="Devolução de venda"),IFERROR(INDEX(Produtos!$D$6:$D$505,MATCH($C288,Produtos!$B$6:$B$505,0)),0),0))))</f>
        <v/>
      </c>
      <c r="J288" s="17">
        <f>IF(OR($B288="",$C288="",N($D288)=0),"",IF($B288="Venda",1,IF($B288="Devolução de venda",-1,0))*$D288*IFERROR(INDEX(Produtos!$L$6:$L$505,MATCH($C288,Produtos!$B$6:$B$505,0)),0))</f>
        <v/>
      </c>
      <c r="K288" s="17">
        <f>IF(I288="","",IF($B288="Venda",I288-J288,IF($B288="Devolução de venda",-I288-J288,0)))</f>
        <v/>
      </c>
      <c r="L288" s="20">
        <f>IF($A288="","",IF($G288&lt;&gt;"",$G288,$A288))</f>
        <v/>
      </c>
      <c r="M288" s="17">
        <f>IF(I288="","",IF($B288="Venda",I288,IF(OR($B288="Compra",$B288="Devolução de venda"),-I288,0)))</f>
        <v/>
      </c>
    </row>
    <row r="289">
      <c r="A289" s="22" t="n"/>
      <c r="B289" s="14" t="n"/>
      <c r="C289" s="14" t="n"/>
      <c r="D289" s="14" t="n"/>
      <c r="E289" s="15" t="n"/>
      <c r="F289" s="14" t="n"/>
      <c r="G289" s="22" t="n"/>
      <c r="H289" s="14" t="n"/>
      <c r="I289" s="17">
        <f>IF(OR($B289="",$C289="",N($D289)=0),"",IF(OR($B289="Ajuste para mais",$B289="Ajuste para menos"),0,$D289*IF(N($E289)&lt;&gt;0,$E289,IF(OR($B289="Venda",$B289="Devolução de venda"),IFERROR(INDEX(Produtos!$D$6:$D$505,MATCH($C289,Produtos!$B$6:$B$505,0)),0),0))))</f>
        <v/>
      </c>
      <c r="J289" s="17">
        <f>IF(OR($B289="",$C289="",N($D289)=0),"",IF($B289="Venda",1,IF($B289="Devolução de venda",-1,0))*$D289*IFERROR(INDEX(Produtos!$L$6:$L$505,MATCH($C289,Produtos!$B$6:$B$505,0)),0))</f>
        <v/>
      </c>
      <c r="K289" s="17">
        <f>IF(I289="","",IF($B289="Venda",I289-J289,IF($B289="Devolução de venda",-I289-J289,0)))</f>
        <v/>
      </c>
      <c r="L289" s="20">
        <f>IF($A289="","",IF($G289&lt;&gt;"",$G289,$A289))</f>
        <v/>
      </c>
      <c r="M289" s="17">
        <f>IF(I289="","",IF($B289="Venda",I289,IF(OR($B289="Compra",$B289="Devolução de venda"),-I289,0)))</f>
        <v/>
      </c>
    </row>
    <row r="290">
      <c r="A290" s="22" t="n"/>
      <c r="B290" s="14" t="n"/>
      <c r="C290" s="14" t="n"/>
      <c r="D290" s="14" t="n"/>
      <c r="E290" s="15" t="n"/>
      <c r="F290" s="14" t="n"/>
      <c r="G290" s="22" t="n"/>
      <c r="H290" s="14" t="n"/>
      <c r="I290" s="17">
        <f>IF(OR($B290="",$C290="",N($D290)=0),"",IF(OR($B290="Ajuste para mais",$B290="Ajuste para menos"),0,$D290*IF(N($E290)&lt;&gt;0,$E290,IF(OR($B290="Venda",$B290="Devolução de venda"),IFERROR(INDEX(Produtos!$D$6:$D$505,MATCH($C290,Produtos!$B$6:$B$505,0)),0),0))))</f>
        <v/>
      </c>
      <c r="J290" s="17">
        <f>IF(OR($B290="",$C290="",N($D290)=0),"",IF($B290="Venda",1,IF($B290="Devolução de venda",-1,0))*$D290*IFERROR(INDEX(Produtos!$L$6:$L$505,MATCH($C290,Produtos!$B$6:$B$505,0)),0))</f>
        <v/>
      </c>
      <c r="K290" s="17">
        <f>IF(I290="","",IF($B290="Venda",I290-J290,IF($B290="Devolução de venda",-I290-J290,0)))</f>
        <v/>
      </c>
      <c r="L290" s="20">
        <f>IF($A290="","",IF($G290&lt;&gt;"",$G290,$A290))</f>
        <v/>
      </c>
      <c r="M290" s="17">
        <f>IF(I290="","",IF($B290="Venda",I290,IF(OR($B290="Compra",$B290="Devolução de venda"),-I290,0)))</f>
        <v/>
      </c>
    </row>
    <row r="291">
      <c r="A291" s="22" t="n"/>
      <c r="B291" s="14" t="n"/>
      <c r="C291" s="14" t="n"/>
      <c r="D291" s="14" t="n"/>
      <c r="E291" s="15" t="n"/>
      <c r="F291" s="14" t="n"/>
      <c r="G291" s="22" t="n"/>
      <c r="H291" s="14" t="n"/>
      <c r="I291" s="17">
        <f>IF(OR($B291="",$C291="",N($D291)=0),"",IF(OR($B291="Ajuste para mais",$B291="Ajuste para menos"),0,$D291*IF(N($E291)&lt;&gt;0,$E291,IF(OR($B291="Venda",$B291="Devolução de venda"),IFERROR(INDEX(Produtos!$D$6:$D$505,MATCH($C291,Produtos!$B$6:$B$505,0)),0),0))))</f>
        <v/>
      </c>
      <c r="J291" s="17">
        <f>IF(OR($B291="",$C291="",N($D291)=0),"",IF($B291="Venda",1,IF($B291="Devolução de venda",-1,0))*$D291*IFERROR(INDEX(Produtos!$L$6:$L$505,MATCH($C291,Produtos!$B$6:$B$505,0)),0))</f>
        <v/>
      </c>
      <c r="K291" s="17">
        <f>IF(I291="","",IF($B291="Venda",I291-J291,IF($B291="Devolução de venda",-I291-J291,0)))</f>
        <v/>
      </c>
      <c r="L291" s="20">
        <f>IF($A291="","",IF($G291&lt;&gt;"",$G291,$A291))</f>
        <v/>
      </c>
      <c r="M291" s="17">
        <f>IF(I291="","",IF($B291="Venda",I291,IF(OR($B291="Compra",$B291="Devolução de venda"),-I291,0)))</f>
        <v/>
      </c>
    </row>
    <row r="292">
      <c r="A292" s="22" t="n"/>
      <c r="B292" s="14" t="n"/>
      <c r="C292" s="14" t="n"/>
      <c r="D292" s="14" t="n"/>
      <c r="E292" s="15" t="n"/>
      <c r="F292" s="14" t="n"/>
      <c r="G292" s="22" t="n"/>
      <c r="H292" s="14" t="n"/>
      <c r="I292" s="17">
        <f>IF(OR($B292="",$C292="",N($D292)=0),"",IF(OR($B292="Ajuste para mais",$B292="Ajuste para menos"),0,$D292*IF(N($E292)&lt;&gt;0,$E292,IF(OR($B292="Venda",$B292="Devolução de venda"),IFERROR(INDEX(Produtos!$D$6:$D$505,MATCH($C292,Produtos!$B$6:$B$505,0)),0),0))))</f>
        <v/>
      </c>
      <c r="J292" s="17">
        <f>IF(OR($B292="",$C292="",N($D292)=0),"",IF($B292="Venda",1,IF($B292="Devolução de venda",-1,0))*$D292*IFERROR(INDEX(Produtos!$L$6:$L$505,MATCH($C292,Produtos!$B$6:$B$505,0)),0))</f>
        <v/>
      </c>
      <c r="K292" s="17">
        <f>IF(I292="","",IF($B292="Venda",I292-J292,IF($B292="Devolução de venda",-I292-J292,0)))</f>
        <v/>
      </c>
      <c r="L292" s="20">
        <f>IF($A292="","",IF($G292&lt;&gt;"",$G292,$A292))</f>
        <v/>
      </c>
      <c r="M292" s="17">
        <f>IF(I292="","",IF($B292="Venda",I292,IF(OR($B292="Compra",$B292="Devolução de venda"),-I292,0)))</f>
        <v/>
      </c>
    </row>
    <row r="293">
      <c r="A293" s="22" t="n"/>
      <c r="B293" s="14" t="n"/>
      <c r="C293" s="14" t="n"/>
      <c r="D293" s="14" t="n"/>
      <c r="E293" s="15" t="n"/>
      <c r="F293" s="14" t="n"/>
      <c r="G293" s="22" t="n"/>
      <c r="H293" s="14" t="n"/>
      <c r="I293" s="17">
        <f>IF(OR($B293="",$C293="",N($D293)=0),"",IF(OR($B293="Ajuste para mais",$B293="Ajuste para menos"),0,$D293*IF(N($E293)&lt;&gt;0,$E293,IF(OR($B293="Venda",$B293="Devolução de venda"),IFERROR(INDEX(Produtos!$D$6:$D$505,MATCH($C293,Produtos!$B$6:$B$505,0)),0),0))))</f>
        <v/>
      </c>
      <c r="J293" s="17">
        <f>IF(OR($B293="",$C293="",N($D293)=0),"",IF($B293="Venda",1,IF($B293="Devolução de venda",-1,0))*$D293*IFERROR(INDEX(Produtos!$L$6:$L$505,MATCH($C293,Produtos!$B$6:$B$505,0)),0))</f>
        <v/>
      </c>
      <c r="K293" s="17">
        <f>IF(I293="","",IF($B293="Venda",I293-J293,IF($B293="Devolução de venda",-I293-J293,0)))</f>
        <v/>
      </c>
      <c r="L293" s="20">
        <f>IF($A293="","",IF($G293&lt;&gt;"",$G293,$A293))</f>
        <v/>
      </c>
      <c r="M293" s="17">
        <f>IF(I293="","",IF($B293="Venda",I293,IF(OR($B293="Compra",$B293="Devolução de venda"),-I293,0)))</f>
        <v/>
      </c>
    </row>
    <row r="294">
      <c r="A294" s="22" t="n"/>
      <c r="B294" s="14" t="n"/>
      <c r="C294" s="14" t="n"/>
      <c r="D294" s="14" t="n"/>
      <c r="E294" s="15" t="n"/>
      <c r="F294" s="14" t="n"/>
      <c r="G294" s="22" t="n"/>
      <c r="H294" s="14" t="n"/>
      <c r="I294" s="17">
        <f>IF(OR($B294="",$C294="",N($D294)=0),"",IF(OR($B294="Ajuste para mais",$B294="Ajuste para menos"),0,$D294*IF(N($E294)&lt;&gt;0,$E294,IF(OR($B294="Venda",$B294="Devolução de venda"),IFERROR(INDEX(Produtos!$D$6:$D$505,MATCH($C294,Produtos!$B$6:$B$505,0)),0),0))))</f>
        <v/>
      </c>
      <c r="J294" s="17">
        <f>IF(OR($B294="",$C294="",N($D294)=0),"",IF($B294="Venda",1,IF($B294="Devolução de venda",-1,0))*$D294*IFERROR(INDEX(Produtos!$L$6:$L$505,MATCH($C294,Produtos!$B$6:$B$505,0)),0))</f>
        <v/>
      </c>
      <c r="K294" s="17">
        <f>IF(I294="","",IF($B294="Venda",I294-J294,IF($B294="Devolução de venda",-I294-J294,0)))</f>
        <v/>
      </c>
      <c r="L294" s="20">
        <f>IF($A294="","",IF($G294&lt;&gt;"",$G294,$A294))</f>
        <v/>
      </c>
      <c r="M294" s="17">
        <f>IF(I294="","",IF($B294="Venda",I294,IF(OR($B294="Compra",$B294="Devolução de venda"),-I294,0)))</f>
        <v/>
      </c>
    </row>
    <row r="295">
      <c r="A295" s="22" t="n"/>
      <c r="B295" s="14" t="n"/>
      <c r="C295" s="14" t="n"/>
      <c r="D295" s="14" t="n"/>
      <c r="E295" s="15" t="n"/>
      <c r="F295" s="14" t="n"/>
      <c r="G295" s="22" t="n"/>
      <c r="H295" s="14" t="n"/>
      <c r="I295" s="17">
        <f>IF(OR($B295="",$C295="",N($D295)=0),"",IF(OR($B295="Ajuste para mais",$B295="Ajuste para menos"),0,$D295*IF(N($E295)&lt;&gt;0,$E295,IF(OR($B295="Venda",$B295="Devolução de venda"),IFERROR(INDEX(Produtos!$D$6:$D$505,MATCH($C295,Produtos!$B$6:$B$505,0)),0),0))))</f>
        <v/>
      </c>
      <c r="J295" s="17">
        <f>IF(OR($B295="",$C295="",N($D295)=0),"",IF($B295="Venda",1,IF($B295="Devolução de venda",-1,0))*$D295*IFERROR(INDEX(Produtos!$L$6:$L$505,MATCH($C295,Produtos!$B$6:$B$505,0)),0))</f>
        <v/>
      </c>
      <c r="K295" s="17">
        <f>IF(I295="","",IF($B295="Venda",I295-J295,IF($B295="Devolução de venda",-I295-J295,0)))</f>
        <v/>
      </c>
      <c r="L295" s="20">
        <f>IF($A295="","",IF($G295&lt;&gt;"",$G295,$A295))</f>
        <v/>
      </c>
      <c r="M295" s="17">
        <f>IF(I295="","",IF($B295="Venda",I295,IF(OR($B295="Compra",$B295="Devolução de venda"),-I295,0)))</f>
        <v/>
      </c>
    </row>
    <row r="296">
      <c r="A296" s="22" t="n"/>
      <c r="B296" s="14" t="n"/>
      <c r="C296" s="14" t="n"/>
      <c r="D296" s="14" t="n"/>
      <c r="E296" s="15" t="n"/>
      <c r="F296" s="14" t="n"/>
      <c r="G296" s="22" t="n"/>
      <c r="H296" s="14" t="n"/>
      <c r="I296" s="17">
        <f>IF(OR($B296="",$C296="",N($D296)=0),"",IF(OR($B296="Ajuste para mais",$B296="Ajuste para menos"),0,$D296*IF(N($E296)&lt;&gt;0,$E296,IF(OR($B296="Venda",$B296="Devolução de venda"),IFERROR(INDEX(Produtos!$D$6:$D$505,MATCH($C296,Produtos!$B$6:$B$505,0)),0),0))))</f>
        <v/>
      </c>
      <c r="J296" s="17">
        <f>IF(OR($B296="",$C296="",N($D296)=0),"",IF($B296="Venda",1,IF($B296="Devolução de venda",-1,0))*$D296*IFERROR(INDEX(Produtos!$L$6:$L$505,MATCH($C296,Produtos!$B$6:$B$505,0)),0))</f>
        <v/>
      </c>
      <c r="K296" s="17">
        <f>IF(I296="","",IF($B296="Venda",I296-J296,IF($B296="Devolução de venda",-I296-J296,0)))</f>
        <v/>
      </c>
      <c r="L296" s="20">
        <f>IF($A296="","",IF($G296&lt;&gt;"",$G296,$A296))</f>
        <v/>
      </c>
      <c r="M296" s="17">
        <f>IF(I296="","",IF($B296="Venda",I296,IF(OR($B296="Compra",$B296="Devolução de venda"),-I296,0)))</f>
        <v/>
      </c>
    </row>
    <row r="297">
      <c r="A297" s="22" t="n"/>
      <c r="B297" s="14" t="n"/>
      <c r="C297" s="14" t="n"/>
      <c r="D297" s="14" t="n"/>
      <c r="E297" s="15" t="n"/>
      <c r="F297" s="14" t="n"/>
      <c r="G297" s="22" t="n"/>
      <c r="H297" s="14" t="n"/>
      <c r="I297" s="17">
        <f>IF(OR($B297="",$C297="",N($D297)=0),"",IF(OR($B297="Ajuste para mais",$B297="Ajuste para menos"),0,$D297*IF(N($E297)&lt;&gt;0,$E297,IF(OR($B297="Venda",$B297="Devolução de venda"),IFERROR(INDEX(Produtos!$D$6:$D$505,MATCH($C297,Produtos!$B$6:$B$505,0)),0),0))))</f>
        <v/>
      </c>
      <c r="J297" s="17">
        <f>IF(OR($B297="",$C297="",N($D297)=0),"",IF($B297="Venda",1,IF($B297="Devolução de venda",-1,0))*$D297*IFERROR(INDEX(Produtos!$L$6:$L$505,MATCH($C297,Produtos!$B$6:$B$505,0)),0))</f>
        <v/>
      </c>
      <c r="K297" s="17">
        <f>IF(I297="","",IF($B297="Venda",I297-J297,IF($B297="Devolução de venda",-I297-J297,0)))</f>
        <v/>
      </c>
      <c r="L297" s="20">
        <f>IF($A297="","",IF($G297&lt;&gt;"",$G297,$A297))</f>
        <v/>
      </c>
      <c r="M297" s="17">
        <f>IF(I297="","",IF($B297="Venda",I297,IF(OR($B297="Compra",$B297="Devolução de venda"),-I297,0)))</f>
        <v/>
      </c>
    </row>
    <row r="298">
      <c r="A298" s="22" t="n"/>
      <c r="B298" s="14" t="n"/>
      <c r="C298" s="14" t="n"/>
      <c r="D298" s="14" t="n"/>
      <c r="E298" s="15" t="n"/>
      <c r="F298" s="14" t="n"/>
      <c r="G298" s="22" t="n"/>
      <c r="H298" s="14" t="n"/>
      <c r="I298" s="17">
        <f>IF(OR($B298="",$C298="",N($D298)=0),"",IF(OR($B298="Ajuste para mais",$B298="Ajuste para menos"),0,$D298*IF(N($E298)&lt;&gt;0,$E298,IF(OR($B298="Venda",$B298="Devolução de venda"),IFERROR(INDEX(Produtos!$D$6:$D$505,MATCH($C298,Produtos!$B$6:$B$505,0)),0),0))))</f>
        <v/>
      </c>
      <c r="J298" s="17">
        <f>IF(OR($B298="",$C298="",N($D298)=0),"",IF($B298="Venda",1,IF($B298="Devolução de venda",-1,0))*$D298*IFERROR(INDEX(Produtos!$L$6:$L$505,MATCH($C298,Produtos!$B$6:$B$505,0)),0))</f>
        <v/>
      </c>
      <c r="K298" s="17">
        <f>IF(I298="","",IF($B298="Venda",I298-J298,IF($B298="Devolução de venda",-I298-J298,0)))</f>
        <v/>
      </c>
      <c r="L298" s="20">
        <f>IF($A298="","",IF($G298&lt;&gt;"",$G298,$A298))</f>
        <v/>
      </c>
      <c r="M298" s="17">
        <f>IF(I298="","",IF($B298="Venda",I298,IF(OR($B298="Compra",$B298="Devolução de venda"),-I298,0)))</f>
        <v/>
      </c>
    </row>
    <row r="299">
      <c r="A299" s="22" t="n"/>
      <c r="B299" s="14" t="n"/>
      <c r="C299" s="14" t="n"/>
      <c r="D299" s="14" t="n"/>
      <c r="E299" s="15" t="n"/>
      <c r="F299" s="14" t="n"/>
      <c r="G299" s="22" t="n"/>
      <c r="H299" s="14" t="n"/>
      <c r="I299" s="17">
        <f>IF(OR($B299="",$C299="",N($D299)=0),"",IF(OR($B299="Ajuste para mais",$B299="Ajuste para menos"),0,$D299*IF(N($E299)&lt;&gt;0,$E299,IF(OR($B299="Venda",$B299="Devolução de venda"),IFERROR(INDEX(Produtos!$D$6:$D$505,MATCH($C299,Produtos!$B$6:$B$505,0)),0),0))))</f>
        <v/>
      </c>
      <c r="J299" s="17">
        <f>IF(OR($B299="",$C299="",N($D299)=0),"",IF($B299="Venda",1,IF($B299="Devolução de venda",-1,0))*$D299*IFERROR(INDEX(Produtos!$L$6:$L$505,MATCH($C299,Produtos!$B$6:$B$505,0)),0))</f>
        <v/>
      </c>
      <c r="K299" s="17">
        <f>IF(I299="","",IF($B299="Venda",I299-J299,IF($B299="Devolução de venda",-I299-J299,0)))</f>
        <v/>
      </c>
      <c r="L299" s="20">
        <f>IF($A299="","",IF($G299&lt;&gt;"",$G299,$A299))</f>
        <v/>
      </c>
      <c r="M299" s="17">
        <f>IF(I299="","",IF($B299="Venda",I299,IF(OR($B299="Compra",$B299="Devolução de venda"),-I299,0)))</f>
        <v/>
      </c>
    </row>
    <row r="300">
      <c r="A300" s="22" t="n"/>
      <c r="B300" s="14" t="n"/>
      <c r="C300" s="14" t="n"/>
      <c r="D300" s="14" t="n"/>
      <c r="E300" s="15" t="n"/>
      <c r="F300" s="14" t="n"/>
      <c r="G300" s="22" t="n"/>
      <c r="H300" s="14" t="n"/>
      <c r="I300" s="17">
        <f>IF(OR($B300="",$C300="",N($D300)=0),"",IF(OR($B300="Ajuste para mais",$B300="Ajuste para menos"),0,$D300*IF(N($E300)&lt;&gt;0,$E300,IF(OR($B300="Venda",$B300="Devolução de venda"),IFERROR(INDEX(Produtos!$D$6:$D$505,MATCH($C300,Produtos!$B$6:$B$505,0)),0),0))))</f>
        <v/>
      </c>
      <c r="J300" s="17">
        <f>IF(OR($B300="",$C300="",N($D300)=0),"",IF($B300="Venda",1,IF($B300="Devolução de venda",-1,0))*$D300*IFERROR(INDEX(Produtos!$L$6:$L$505,MATCH($C300,Produtos!$B$6:$B$505,0)),0))</f>
        <v/>
      </c>
      <c r="K300" s="17">
        <f>IF(I300="","",IF($B300="Venda",I300-J300,IF($B300="Devolução de venda",-I300-J300,0)))</f>
        <v/>
      </c>
      <c r="L300" s="20">
        <f>IF($A300="","",IF($G300&lt;&gt;"",$G300,$A300))</f>
        <v/>
      </c>
      <c r="M300" s="17">
        <f>IF(I300="","",IF($B300="Venda",I300,IF(OR($B300="Compra",$B300="Devolução de venda"),-I300,0)))</f>
        <v/>
      </c>
    </row>
    <row r="301">
      <c r="A301" s="22" t="n"/>
      <c r="B301" s="14" t="n"/>
      <c r="C301" s="14" t="n"/>
      <c r="D301" s="14" t="n"/>
      <c r="E301" s="15" t="n"/>
      <c r="F301" s="14" t="n"/>
      <c r="G301" s="22" t="n"/>
      <c r="H301" s="14" t="n"/>
      <c r="I301" s="17">
        <f>IF(OR($B301="",$C301="",N($D301)=0),"",IF(OR($B301="Ajuste para mais",$B301="Ajuste para menos"),0,$D301*IF(N($E301)&lt;&gt;0,$E301,IF(OR($B301="Venda",$B301="Devolução de venda"),IFERROR(INDEX(Produtos!$D$6:$D$505,MATCH($C301,Produtos!$B$6:$B$505,0)),0),0))))</f>
        <v/>
      </c>
      <c r="J301" s="17">
        <f>IF(OR($B301="",$C301="",N($D301)=0),"",IF($B301="Venda",1,IF($B301="Devolução de venda",-1,0))*$D301*IFERROR(INDEX(Produtos!$L$6:$L$505,MATCH($C301,Produtos!$B$6:$B$505,0)),0))</f>
        <v/>
      </c>
      <c r="K301" s="17">
        <f>IF(I301="","",IF($B301="Venda",I301-J301,IF($B301="Devolução de venda",-I301-J301,0)))</f>
        <v/>
      </c>
      <c r="L301" s="20">
        <f>IF($A301="","",IF($G301&lt;&gt;"",$G301,$A301))</f>
        <v/>
      </c>
      <c r="M301" s="17">
        <f>IF(I301="","",IF($B301="Venda",I301,IF(OR($B301="Compra",$B301="Devolução de venda"),-I301,0)))</f>
        <v/>
      </c>
    </row>
    <row r="302">
      <c r="A302" s="22" t="n"/>
      <c r="B302" s="14" t="n"/>
      <c r="C302" s="14" t="n"/>
      <c r="D302" s="14" t="n"/>
      <c r="E302" s="15" t="n"/>
      <c r="F302" s="14" t="n"/>
      <c r="G302" s="22" t="n"/>
      <c r="H302" s="14" t="n"/>
      <c r="I302" s="17">
        <f>IF(OR($B302="",$C302="",N($D302)=0),"",IF(OR($B302="Ajuste para mais",$B302="Ajuste para menos"),0,$D302*IF(N($E302)&lt;&gt;0,$E302,IF(OR($B302="Venda",$B302="Devolução de venda"),IFERROR(INDEX(Produtos!$D$6:$D$505,MATCH($C302,Produtos!$B$6:$B$505,0)),0),0))))</f>
        <v/>
      </c>
      <c r="J302" s="17">
        <f>IF(OR($B302="",$C302="",N($D302)=0),"",IF($B302="Venda",1,IF($B302="Devolução de venda",-1,0))*$D302*IFERROR(INDEX(Produtos!$L$6:$L$505,MATCH($C302,Produtos!$B$6:$B$505,0)),0))</f>
        <v/>
      </c>
      <c r="K302" s="17">
        <f>IF(I302="","",IF($B302="Venda",I302-J302,IF($B302="Devolução de venda",-I302-J302,0)))</f>
        <v/>
      </c>
      <c r="L302" s="20">
        <f>IF($A302="","",IF($G302&lt;&gt;"",$G302,$A302))</f>
        <v/>
      </c>
      <c r="M302" s="17">
        <f>IF(I302="","",IF($B302="Venda",I302,IF(OR($B302="Compra",$B302="Devolução de venda"),-I302,0)))</f>
        <v/>
      </c>
    </row>
    <row r="303">
      <c r="A303" s="22" t="n"/>
      <c r="B303" s="14" t="n"/>
      <c r="C303" s="14" t="n"/>
      <c r="D303" s="14" t="n"/>
      <c r="E303" s="15" t="n"/>
      <c r="F303" s="14" t="n"/>
      <c r="G303" s="22" t="n"/>
      <c r="H303" s="14" t="n"/>
      <c r="I303" s="17">
        <f>IF(OR($B303="",$C303="",N($D303)=0),"",IF(OR($B303="Ajuste para mais",$B303="Ajuste para menos"),0,$D303*IF(N($E303)&lt;&gt;0,$E303,IF(OR($B303="Venda",$B303="Devolução de venda"),IFERROR(INDEX(Produtos!$D$6:$D$505,MATCH($C303,Produtos!$B$6:$B$505,0)),0),0))))</f>
        <v/>
      </c>
      <c r="J303" s="17">
        <f>IF(OR($B303="",$C303="",N($D303)=0),"",IF($B303="Venda",1,IF($B303="Devolução de venda",-1,0))*$D303*IFERROR(INDEX(Produtos!$L$6:$L$505,MATCH($C303,Produtos!$B$6:$B$505,0)),0))</f>
        <v/>
      </c>
      <c r="K303" s="17">
        <f>IF(I303="","",IF($B303="Venda",I303-J303,IF($B303="Devolução de venda",-I303-J303,0)))</f>
        <v/>
      </c>
      <c r="L303" s="20">
        <f>IF($A303="","",IF($G303&lt;&gt;"",$G303,$A303))</f>
        <v/>
      </c>
      <c r="M303" s="17">
        <f>IF(I303="","",IF($B303="Venda",I303,IF(OR($B303="Compra",$B303="Devolução de venda"),-I303,0)))</f>
        <v/>
      </c>
    </row>
    <row r="304">
      <c r="A304" s="22" t="n"/>
      <c r="B304" s="14" t="n"/>
      <c r="C304" s="14" t="n"/>
      <c r="D304" s="14" t="n"/>
      <c r="E304" s="15" t="n"/>
      <c r="F304" s="14" t="n"/>
      <c r="G304" s="22" t="n"/>
      <c r="H304" s="14" t="n"/>
      <c r="I304" s="17">
        <f>IF(OR($B304="",$C304="",N($D304)=0),"",IF(OR($B304="Ajuste para mais",$B304="Ajuste para menos"),0,$D304*IF(N($E304)&lt;&gt;0,$E304,IF(OR($B304="Venda",$B304="Devolução de venda"),IFERROR(INDEX(Produtos!$D$6:$D$505,MATCH($C304,Produtos!$B$6:$B$505,0)),0),0))))</f>
        <v/>
      </c>
      <c r="J304" s="17">
        <f>IF(OR($B304="",$C304="",N($D304)=0),"",IF($B304="Venda",1,IF($B304="Devolução de venda",-1,0))*$D304*IFERROR(INDEX(Produtos!$L$6:$L$505,MATCH($C304,Produtos!$B$6:$B$505,0)),0))</f>
        <v/>
      </c>
      <c r="K304" s="17">
        <f>IF(I304="","",IF($B304="Venda",I304-J304,IF($B304="Devolução de venda",-I304-J304,0)))</f>
        <v/>
      </c>
      <c r="L304" s="20">
        <f>IF($A304="","",IF($G304&lt;&gt;"",$G304,$A304))</f>
        <v/>
      </c>
      <c r="M304" s="17">
        <f>IF(I304="","",IF($B304="Venda",I304,IF(OR($B304="Compra",$B304="Devolução de venda"),-I304,0)))</f>
        <v/>
      </c>
    </row>
    <row r="305">
      <c r="A305" s="22" t="n"/>
      <c r="B305" s="14" t="n"/>
      <c r="C305" s="14" t="n"/>
      <c r="D305" s="14" t="n"/>
      <c r="E305" s="15" t="n"/>
      <c r="F305" s="14" t="n"/>
      <c r="G305" s="22" t="n"/>
      <c r="H305" s="14" t="n"/>
      <c r="I305" s="17">
        <f>IF(OR($B305="",$C305="",N($D305)=0),"",IF(OR($B305="Ajuste para mais",$B305="Ajuste para menos"),0,$D305*IF(N($E305)&lt;&gt;0,$E305,IF(OR($B305="Venda",$B305="Devolução de venda"),IFERROR(INDEX(Produtos!$D$6:$D$505,MATCH($C305,Produtos!$B$6:$B$505,0)),0),0))))</f>
        <v/>
      </c>
      <c r="J305" s="17">
        <f>IF(OR($B305="",$C305="",N($D305)=0),"",IF($B305="Venda",1,IF($B305="Devolução de venda",-1,0))*$D305*IFERROR(INDEX(Produtos!$L$6:$L$505,MATCH($C305,Produtos!$B$6:$B$505,0)),0))</f>
        <v/>
      </c>
      <c r="K305" s="17">
        <f>IF(I305="","",IF($B305="Venda",I305-J305,IF($B305="Devolução de venda",-I305-J305,0)))</f>
        <v/>
      </c>
      <c r="L305" s="20">
        <f>IF($A305="","",IF($G305&lt;&gt;"",$G305,$A305))</f>
        <v/>
      </c>
      <c r="M305" s="17">
        <f>IF(I305="","",IF($B305="Venda",I305,IF(OR($B305="Compra",$B305="Devolução de venda"),-I305,0)))</f>
        <v/>
      </c>
    </row>
    <row r="306">
      <c r="A306" s="22" t="n"/>
      <c r="B306" s="14" t="n"/>
      <c r="C306" s="14" t="n"/>
      <c r="D306" s="14" t="n"/>
      <c r="E306" s="15" t="n"/>
      <c r="F306" s="14" t="n"/>
      <c r="G306" s="22" t="n"/>
      <c r="H306" s="14" t="n"/>
      <c r="I306" s="17">
        <f>IF(OR($B306="",$C306="",N($D306)=0),"",IF(OR($B306="Ajuste para mais",$B306="Ajuste para menos"),0,$D306*IF(N($E306)&lt;&gt;0,$E306,IF(OR($B306="Venda",$B306="Devolução de venda"),IFERROR(INDEX(Produtos!$D$6:$D$505,MATCH($C306,Produtos!$B$6:$B$505,0)),0),0))))</f>
        <v/>
      </c>
      <c r="J306" s="17">
        <f>IF(OR($B306="",$C306="",N($D306)=0),"",IF($B306="Venda",1,IF($B306="Devolução de venda",-1,0))*$D306*IFERROR(INDEX(Produtos!$L$6:$L$505,MATCH($C306,Produtos!$B$6:$B$505,0)),0))</f>
        <v/>
      </c>
      <c r="K306" s="17">
        <f>IF(I306="","",IF($B306="Venda",I306-J306,IF($B306="Devolução de venda",-I306-J306,0)))</f>
        <v/>
      </c>
      <c r="L306" s="20">
        <f>IF($A306="","",IF($G306&lt;&gt;"",$G306,$A306))</f>
        <v/>
      </c>
      <c r="M306" s="17">
        <f>IF(I306="","",IF($B306="Venda",I306,IF(OR($B306="Compra",$B306="Devolução de venda"),-I306,0)))</f>
        <v/>
      </c>
    </row>
    <row r="307">
      <c r="A307" s="22" t="n"/>
      <c r="B307" s="14" t="n"/>
      <c r="C307" s="14" t="n"/>
      <c r="D307" s="14" t="n"/>
      <c r="E307" s="15" t="n"/>
      <c r="F307" s="14" t="n"/>
      <c r="G307" s="22" t="n"/>
      <c r="H307" s="14" t="n"/>
      <c r="I307" s="17">
        <f>IF(OR($B307="",$C307="",N($D307)=0),"",IF(OR($B307="Ajuste para mais",$B307="Ajuste para menos"),0,$D307*IF(N($E307)&lt;&gt;0,$E307,IF(OR($B307="Venda",$B307="Devolução de venda"),IFERROR(INDEX(Produtos!$D$6:$D$505,MATCH($C307,Produtos!$B$6:$B$505,0)),0),0))))</f>
        <v/>
      </c>
      <c r="J307" s="17">
        <f>IF(OR($B307="",$C307="",N($D307)=0),"",IF($B307="Venda",1,IF($B307="Devolução de venda",-1,0))*$D307*IFERROR(INDEX(Produtos!$L$6:$L$505,MATCH($C307,Produtos!$B$6:$B$505,0)),0))</f>
        <v/>
      </c>
      <c r="K307" s="17">
        <f>IF(I307="","",IF($B307="Venda",I307-J307,IF($B307="Devolução de venda",-I307-J307,0)))</f>
        <v/>
      </c>
      <c r="L307" s="20">
        <f>IF($A307="","",IF($G307&lt;&gt;"",$G307,$A307))</f>
        <v/>
      </c>
      <c r="M307" s="17">
        <f>IF(I307="","",IF($B307="Venda",I307,IF(OR($B307="Compra",$B307="Devolução de venda"),-I307,0)))</f>
        <v/>
      </c>
    </row>
    <row r="308">
      <c r="A308" s="22" t="n"/>
      <c r="B308" s="14" t="n"/>
      <c r="C308" s="14" t="n"/>
      <c r="D308" s="14" t="n"/>
      <c r="E308" s="15" t="n"/>
      <c r="F308" s="14" t="n"/>
      <c r="G308" s="22" t="n"/>
      <c r="H308" s="14" t="n"/>
      <c r="I308" s="17">
        <f>IF(OR($B308="",$C308="",N($D308)=0),"",IF(OR($B308="Ajuste para mais",$B308="Ajuste para menos"),0,$D308*IF(N($E308)&lt;&gt;0,$E308,IF(OR($B308="Venda",$B308="Devolução de venda"),IFERROR(INDEX(Produtos!$D$6:$D$505,MATCH($C308,Produtos!$B$6:$B$505,0)),0),0))))</f>
        <v/>
      </c>
      <c r="J308" s="17">
        <f>IF(OR($B308="",$C308="",N($D308)=0),"",IF($B308="Venda",1,IF($B308="Devolução de venda",-1,0))*$D308*IFERROR(INDEX(Produtos!$L$6:$L$505,MATCH($C308,Produtos!$B$6:$B$505,0)),0))</f>
        <v/>
      </c>
      <c r="K308" s="17">
        <f>IF(I308="","",IF($B308="Venda",I308-J308,IF($B308="Devolução de venda",-I308-J308,0)))</f>
        <v/>
      </c>
      <c r="L308" s="20">
        <f>IF($A308="","",IF($G308&lt;&gt;"",$G308,$A308))</f>
        <v/>
      </c>
      <c r="M308" s="17">
        <f>IF(I308="","",IF($B308="Venda",I308,IF(OR($B308="Compra",$B308="Devolução de venda"),-I308,0)))</f>
        <v/>
      </c>
    </row>
    <row r="309">
      <c r="A309" s="22" t="n"/>
      <c r="B309" s="14" t="n"/>
      <c r="C309" s="14" t="n"/>
      <c r="D309" s="14" t="n"/>
      <c r="E309" s="15" t="n"/>
      <c r="F309" s="14" t="n"/>
      <c r="G309" s="22" t="n"/>
      <c r="H309" s="14" t="n"/>
      <c r="I309" s="17">
        <f>IF(OR($B309="",$C309="",N($D309)=0),"",IF(OR($B309="Ajuste para mais",$B309="Ajuste para menos"),0,$D309*IF(N($E309)&lt;&gt;0,$E309,IF(OR($B309="Venda",$B309="Devolução de venda"),IFERROR(INDEX(Produtos!$D$6:$D$505,MATCH($C309,Produtos!$B$6:$B$505,0)),0),0))))</f>
        <v/>
      </c>
      <c r="J309" s="17">
        <f>IF(OR($B309="",$C309="",N($D309)=0),"",IF($B309="Venda",1,IF($B309="Devolução de venda",-1,0))*$D309*IFERROR(INDEX(Produtos!$L$6:$L$505,MATCH($C309,Produtos!$B$6:$B$505,0)),0))</f>
        <v/>
      </c>
      <c r="K309" s="17">
        <f>IF(I309="","",IF($B309="Venda",I309-J309,IF($B309="Devolução de venda",-I309-J309,0)))</f>
        <v/>
      </c>
      <c r="L309" s="20">
        <f>IF($A309="","",IF($G309&lt;&gt;"",$G309,$A309))</f>
        <v/>
      </c>
      <c r="M309" s="17">
        <f>IF(I309="","",IF($B309="Venda",I309,IF(OR($B309="Compra",$B309="Devolução de venda"),-I309,0)))</f>
        <v/>
      </c>
    </row>
    <row r="310">
      <c r="A310" s="22" t="n"/>
      <c r="B310" s="14" t="n"/>
      <c r="C310" s="14" t="n"/>
      <c r="D310" s="14" t="n"/>
      <c r="E310" s="15" t="n"/>
      <c r="F310" s="14" t="n"/>
      <c r="G310" s="22" t="n"/>
      <c r="H310" s="14" t="n"/>
      <c r="I310" s="17">
        <f>IF(OR($B310="",$C310="",N($D310)=0),"",IF(OR($B310="Ajuste para mais",$B310="Ajuste para menos"),0,$D310*IF(N($E310)&lt;&gt;0,$E310,IF(OR($B310="Venda",$B310="Devolução de venda"),IFERROR(INDEX(Produtos!$D$6:$D$505,MATCH($C310,Produtos!$B$6:$B$505,0)),0),0))))</f>
        <v/>
      </c>
      <c r="J310" s="17">
        <f>IF(OR($B310="",$C310="",N($D310)=0),"",IF($B310="Venda",1,IF($B310="Devolução de venda",-1,0))*$D310*IFERROR(INDEX(Produtos!$L$6:$L$505,MATCH($C310,Produtos!$B$6:$B$505,0)),0))</f>
        <v/>
      </c>
      <c r="K310" s="17">
        <f>IF(I310="","",IF($B310="Venda",I310-J310,IF($B310="Devolução de venda",-I310-J310,0)))</f>
        <v/>
      </c>
      <c r="L310" s="20">
        <f>IF($A310="","",IF($G310&lt;&gt;"",$G310,$A310))</f>
        <v/>
      </c>
      <c r="M310" s="17">
        <f>IF(I310="","",IF($B310="Venda",I310,IF(OR($B310="Compra",$B310="Devolução de venda"),-I310,0)))</f>
        <v/>
      </c>
    </row>
    <row r="311">
      <c r="A311" s="22" t="n"/>
      <c r="B311" s="14" t="n"/>
      <c r="C311" s="14" t="n"/>
      <c r="D311" s="14" t="n"/>
      <c r="E311" s="15" t="n"/>
      <c r="F311" s="14" t="n"/>
      <c r="G311" s="22" t="n"/>
      <c r="H311" s="14" t="n"/>
      <c r="I311" s="17">
        <f>IF(OR($B311="",$C311="",N($D311)=0),"",IF(OR($B311="Ajuste para mais",$B311="Ajuste para menos"),0,$D311*IF(N($E311)&lt;&gt;0,$E311,IF(OR($B311="Venda",$B311="Devolução de venda"),IFERROR(INDEX(Produtos!$D$6:$D$505,MATCH($C311,Produtos!$B$6:$B$505,0)),0),0))))</f>
        <v/>
      </c>
      <c r="J311" s="17">
        <f>IF(OR($B311="",$C311="",N($D311)=0),"",IF($B311="Venda",1,IF($B311="Devolução de venda",-1,0))*$D311*IFERROR(INDEX(Produtos!$L$6:$L$505,MATCH($C311,Produtos!$B$6:$B$505,0)),0))</f>
        <v/>
      </c>
      <c r="K311" s="17">
        <f>IF(I311="","",IF($B311="Venda",I311-J311,IF($B311="Devolução de venda",-I311-J311,0)))</f>
        <v/>
      </c>
      <c r="L311" s="20">
        <f>IF($A311="","",IF($G311&lt;&gt;"",$G311,$A311))</f>
        <v/>
      </c>
      <c r="M311" s="17">
        <f>IF(I311="","",IF($B311="Venda",I311,IF(OR($B311="Compra",$B311="Devolução de venda"),-I311,0)))</f>
        <v/>
      </c>
    </row>
    <row r="312">
      <c r="A312" s="22" t="n"/>
      <c r="B312" s="14" t="n"/>
      <c r="C312" s="14" t="n"/>
      <c r="D312" s="14" t="n"/>
      <c r="E312" s="15" t="n"/>
      <c r="F312" s="14" t="n"/>
      <c r="G312" s="22" t="n"/>
      <c r="H312" s="14" t="n"/>
      <c r="I312" s="17">
        <f>IF(OR($B312="",$C312="",N($D312)=0),"",IF(OR($B312="Ajuste para mais",$B312="Ajuste para menos"),0,$D312*IF(N($E312)&lt;&gt;0,$E312,IF(OR($B312="Venda",$B312="Devolução de venda"),IFERROR(INDEX(Produtos!$D$6:$D$505,MATCH($C312,Produtos!$B$6:$B$505,0)),0),0))))</f>
        <v/>
      </c>
      <c r="J312" s="17">
        <f>IF(OR($B312="",$C312="",N($D312)=0),"",IF($B312="Venda",1,IF($B312="Devolução de venda",-1,0))*$D312*IFERROR(INDEX(Produtos!$L$6:$L$505,MATCH($C312,Produtos!$B$6:$B$505,0)),0))</f>
        <v/>
      </c>
      <c r="K312" s="17">
        <f>IF(I312="","",IF($B312="Venda",I312-J312,IF($B312="Devolução de venda",-I312-J312,0)))</f>
        <v/>
      </c>
      <c r="L312" s="20">
        <f>IF($A312="","",IF($G312&lt;&gt;"",$G312,$A312))</f>
        <v/>
      </c>
      <c r="M312" s="17">
        <f>IF(I312="","",IF($B312="Venda",I312,IF(OR($B312="Compra",$B312="Devolução de venda"),-I312,0)))</f>
        <v/>
      </c>
    </row>
    <row r="313">
      <c r="A313" s="22" t="n"/>
      <c r="B313" s="14" t="n"/>
      <c r="C313" s="14" t="n"/>
      <c r="D313" s="14" t="n"/>
      <c r="E313" s="15" t="n"/>
      <c r="F313" s="14" t="n"/>
      <c r="G313" s="22" t="n"/>
      <c r="H313" s="14" t="n"/>
      <c r="I313" s="17">
        <f>IF(OR($B313="",$C313="",N($D313)=0),"",IF(OR($B313="Ajuste para mais",$B313="Ajuste para menos"),0,$D313*IF(N($E313)&lt;&gt;0,$E313,IF(OR($B313="Venda",$B313="Devolução de venda"),IFERROR(INDEX(Produtos!$D$6:$D$505,MATCH($C313,Produtos!$B$6:$B$505,0)),0),0))))</f>
        <v/>
      </c>
      <c r="J313" s="17">
        <f>IF(OR($B313="",$C313="",N($D313)=0),"",IF($B313="Venda",1,IF($B313="Devolução de venda",-1,0))*$D313*IFERROR(INDEX(Produtos!$L$6:$L$505,MATCH($C313,Produtos!$B$6:$B$505,0)),0))</f>
        <v/>
      </c>
      <c r="K313" s="17">
        <f>IF(I313="","",IF($B313="Venda",I313-J313,IF($B313="Devolução de venda",-I313-J313,0)))</f>
        <v/>
      </c>
      <c r="L313" s="20">
        <f>IF($A313="","",IF($G313&lt;&gt;"",$G313,$A313))</f>
        <v/>
      </c>
      <c r="M313" s="17">
        <f>IF(I313="","",IF($B313="Venda",I313,IF(OR($B313="Compra",$B313="Devolução de venda"),-I313,0)))</f>
        <v/>
      </c>
    </row>
    <row r="314">
      <c r="A314" s="22" t="n"/>
      <c r="B314" s="14" t="n"/>
      <c r="C314" s="14" t="n"/>
      <c r="D314" s="14" t="n"/>
      <c r="E314" s="15" t="n"/>
      <c r="F314" s="14" t="n"/>
      <c r="G314" s="22" t="n"/>
      <c r="H314" s="14" t="n"/>
      <c r="I314" s="17">
        <f>IF(OR($B314="",$C314="",N($D314)=0),"",IF(OR($B314="Ajuste para mais",$B314="Ajuste para menos"),0,$D314*IF(N($E314)&lt;&gt;0,$E314,IF(OR($B314="Venda",$B314="Devolução de venda"),IFERROR(INDEX(Produtos!$D$6:$D$505,MATCH($C314,Produtos!$B$6:$B$505,0)),0),0))))</f>
        <v/>
      </c>
      <c r="J314" s="17">
        <f>IF(OR($B314="",$C314="",N($D314)=0),"",IF($B314="Venda",1,IF($B314="Devolução de venda",-1,0))*$D314*IFERROR(INDEX(Produtos!$L$6:$L$505,MATCH($C314,Produtos!$B$6:$B$505,0)),0))</f>
        <v/>
      </c>
      <c r="K314" s="17">
        <f>IF(I314="","",IF($B314="Venda",I314-J314,IF($B314="Devolução de venda",-I314-J314,0)))</f>
        <v/>
      </c>
      <c r="L314" s="20">
        <f>IF($A314="","",IF($G314&lt;&gt;"",$G314,$A314))</f>
        <v/>
      </c>
      <c r="M314" s="17">
        <f>IF(I314="","",IF($B314="Venda",I314,IF(OR($B314="Compra",$B314="Devolução de venda"),-I314,0)))</f>
        <v/>
      </c>
    </row>
    <row r="315">
      <c r="A315" s="22" t="n"/>
      <c r="B315" s="14" t="n"/>
      <c r="C315" s="14" t="n"/>
      <c r="D315" s="14" t="n"/>
      <c r="E315" s="15" t="n"/>
      <c r="F315" s="14" t="n"/>
      <c r="G315" s="22" t="n"/>
      <c r="H315" s="14" t="n"/>
      <c r="I315" s="17">
        <f>IF(OR($B315="",$C315="",N($D315)=0),"",IF(OR($B315="Ajuste para mais",$B315="Ajuste para menos"),0,$D315*IF(N($E315)&lt;&gt;0,$E315,IF(OR($B315="Venda",$B315="Devolução de venda"),IFERROR(INDEX(Produtos!$D$6:$D$505,MATCH($C315,Produtos!$B$6:$B$505,0)),0),0))))</f>
        <v/>
      </c>
      <c r="J315" s="17">
        <f>IF(OR($B315="",$C315="",N($D315)=0),"",IF($B315="Venda",1,IF($B315="Devolução de venda",-1,0))*$D315*IFERROR(INDEX(Produtos!$L$6:$L$505,MATCH($C315,Produtos!$B$6:$B$505,0)),0))</f>
        <v/>
      </c>
      <c r="K315" s="17">
        <f>IF(I315="","",IF($B315="Venda",I315-J315,IF($B315="Devolução de venda",-I315-J315,0)))</f>
        <v/>
      </c>
      <c r="L315" s="20">
        <f>IF($A315="","",IF($G315&lt;&gt;"",$G315,$A315))</f>
        <v/>
      </c>
      <c r="M315" s="17">
        <f>IF(I315="","",IF($B315="Venda",I315,IF(OR($B315="Compra",$B315="Devolução de venda"),-I315,0)))</f>
        <v/>
      </c>
    </row>
    <row r="316">
      <c r="A316" s="22" t="n"/>
      <c r="B316" s="14" t="n"/>
      <c r="C316" s="14" t="n"/>
      <c r="D316" s="14" t="n"/>
      <c r="E316" s="15" t="n"/>
      <c r="F316" s="14" t="n"/>
      <c r="G316" s="22" t="n"/>
      <c r="H316" s="14" t="n"/>
      <c r="I316" s="17">
        <f>IF(OR($B316="",$C316="",N($D316)=0),"",IF(OR($B316="Ajuste para mais",$B316="Ajuste para menos"),0,$D316*IF(N($E316)&lt;&gt;0,$E316,IF(OR($B316="Venda",$B316="Devolução de venda"),IFERROR(INDEX(Produtos!$D$6:$D$505,MATCH($C316,Produtos!$B$6:$B$505,0)),0),0))))</f>
        <v/>
      </c>
      <c r="J316" s="17">
        <f>IF(OR($B316="",$C316="",N($D316)=0),"",IF($B316="Venda",1,IF($B316="Devolução de venda",-1,0))*$D316*IFERROR(INDEX(Produtos!$L$6:$L$505,MATCH($C316,Produtos!$B$6:$B$505,0)),0))</f>
        <v/>
      </c>
      <c r="K316" s="17">
        <f>IF(I316="","",IF($B316="Venda",I316-J316,IF($B316="Devolução de venda",-I316-J316,0)))</f>
        <v/>
      </c>
      <c r="L316" s="20">
        <f>IF($A316="","",IF($G316&lt;&gt;"",$G316,$A316))</f>
        <v/>
      </c>
      <c r="M316" s="17">
        <f>IF(I316="","",IF($B316="Venda",I316,IF(OR($B316="Compra",$B316="Devolução de venda"),-I316,0)))</f>
        <v/>
      </c>
    </row>
    <row r="317">
      <c r="A317" s="22" t="n"/>
      <c r="B317" s="14" t="n"/>
      <c r="C317" s="14" t="n"/>
      <c r="D317" s="14" t="n"/>
      <c r="E317" s="15" t="n"/>
      <c r="F317" s="14" t="n"/>
      <c r="G317" s="22" t="n"/>
      <c r="H317" s="14" t="n"/>
      <c r="I317" s="17">
        <f>IF(OR($B317="",$C317="",N($D317)=0),"",IF(OR($B317="Ajuste para mais",$B317="Ajuste para menos"),0,$D317*IF(N($E317)&lt;&gt;0,$E317,IF(OR($B317="Venda",$B317="Devolução de venda"),IFERROR(INDEX(Produtos!$D$6:$D$505,MATCH($C317,Produtos!$B$6:$B$505,0)),0),0))))</f>
        <v/>
      </c>
      <c r="J317" s="17">
        <f>IF(OR($B317="",$C317="",N($D317)=0),"",IF($B317="Venda",1,IF($B317="Devolução de venda",-1,0))*$D317*IFERROR(INDEX(Produtos!$L$6:$L$505,MATCH($C317,Produtos!$B$6:$B$505,0)),0))</f>
        <v/>
      </c>
      <c r="K317" s="17">
        <f>IF(I317="","",IF($B317="Venda",I317-J317,IF($B317="Devolução de venda",-I317-J317,0)))</f>
        <v/>
      </c>
      <c r="L317" s="20">
        <f>IF($A317="","",IF($G317&lt;&gt;"",$G317,$A317))</f>
        <v/>
      </c>
      <c r="M317" s="17">
        <f>IF(I317="","",IF($B317="Venda",I317,IF(OR($B317="Compra",$B317="Devolução de venda"),-I317,0)))</f>
        <v/>
      </c>
    </row>
    <row r="318">
      <c r="A318" s="22" t="n"/>
      <c r="B318" s="14" t="n"/>
      <c r="C318" s="14" t="n"/>
      <c r="D318" s="14" t="n"/>
      <c r="E318" s="15" t="n"/>
      <c r="F318" s="14" t="n"/>
      <c r="G318" s="22" t="n"/>
      <c r="H318" s="14" t="n"/>
      <c r="I318" s="17">
        <f>IF(OR($B318="",$C318="",N($D318)=0),"",IF(OR($B318="Ajuste para mais",$B318="Ajuste para menos"),0,$D318*IF(N($E318)&lt;&gt;0,$E318,IF(OR($B318="Venda",$B318="Devolução de venda"),IFERROR(INDEX(Produtos!$D$6:$D$505,MATCH($C318,Produtos!$B$6:$B$505,0)),0),0))))</f>
        <v/>
      </c>
      <c r="J318" s="17">
        <f>IF(OR($B318="",$C318="",N($D318)=0),"",IF($B318="Venda",1,IF($B318="Devolução de venda",-1,0))*$D318*IFERROR(INDEX(Produtos!$L$6:$L$505,MATCH($C318,Produtos!$B$6:$B$505,0)),0))</f>
        <v/>
      </c>
      <c r="K318" s="17">
        <f>IF(I318="","",IF($B318="Venda",I318-J318,IF($B318="Devolução de venda",-I318-J318,0)))</f>
        <v/>
      </c>
      <c r="L318" s="20">
        <f>IF($A318="","",IF($G318&lt;&gt;"",$G318,$A318))</f>
        <v/>
      </c>
      <c r="M318" s="17">
        <f>IF(I318="","",IF($B318="Venda",I318,IF(OR($B318="Compra",$B318="Devolução de venda"),-I318,0)))</f>
        <v/>
      </c>
    </row>
    <row r="319">
      <c r="A319" s="22" t="n"/>
      <c r="B319" s="14" t="n"/>
      <c r="C319" s="14" t="n"/>
      <c r="D319" s="14" t="n"/>
      <c r="E319" s="15" t="n"/>
      <c r="F319" s="14" t="n"/>
      <c r="G319" s="22" t="n"/>
      <c r="H319" s="14" t="n"/>
      <c r="I319" s="17">
        <f>IF(OR($B319="",$C319="",N($D319)=0),"",IF(OR($B319="Ajuste para mais",$B319="Ajuste para menos"),0,$D319*IF(N($E319)&lt;&gt;0,$E319,IF(OR($B319="Venda",$B319="Devolução de venda"),IFERROR(INDEX(Produtos!$D$6:$D$505,MATCH($C319,Produtos!$B$6:$B$505,0)),0),0))))</f>
        <v/>
      </c>
      <c r="J319" s="17">
        <f>IF(OR($B319="",$C319="",N($D319)=0),"",IF($B319="Venda",1,IF($B319="Devolução de venda",-1,0))*$D319*IFERROR(INDEX(Produtos!$L$6:$L$505,MATCH($C319,Produtos!$B$6:$B$505,0)),0))</f>
        <v/>
      </c>
      <c r="K319" s="17">
        <f>IF(I319="","",IF($B319="Venda",I319-J319,IF($B319="Devolução de venda",-I319-J319,0)))</f>
        <v/>
      </c>
      <c r="L319" s="20">
        <f>IF($A319="","",IF($G319&lt;&gt;"",$G319,$A319))</f>
        <v/>
      </c>
      <c r="M319" s="17">
        <f>IF(I319="","",IF($B319="Venda",I319,IF(OR($B319="Compra",$B319="Devolução de venda"),-I319,0)))</f>
        <v/>
      </c>
    </row>
    <row r="320">
      <c r="A320" s="22" t="n"/>
      <c r="B320" s="14" t="n"/>
      <c r="C320" s="14" t="n"/>
      <c r="D320" s="14" t="n"/>
      <c r="E320" s="15" t="n"/>
      <c r="F320" s="14" t="n"/>
      <c r="G320" s="22" t="n"/>
      <c r="H320" s="14" t="n"/>
      <c r="I320" s="17">
        <f>IF(OR($B320="",$C320="",N($D320)=0),"",IF(OR($B320="Ajuste para mais",$B320="Ajuste para menos"),0,$D320*IF(N($E320)&lt;&gt;0,$E320,IF(OR($B320="Venda",$B320="Devolução de venda"),IFERROR(INDEX(Produtos!$D$6:$D$505,MATCH($C320,Produtos!$B$6:$B$505,0)),0),0))))</f>
        <v/>
      </c>
      <c r="J320" s="17">
        <f>IF(OR($B320="",$C320="",N($D320)=0),"",IF($B320="Venda",1,IF($B320="Devolução de venda",-1,0))*$D320*IFERROR(INDEX(Produtos!$L$6:$L$505,MATCH($C320,Produtos!$B$6:$B$505,0)),0))</f>
        <v/>
      </c>
      <c r="K320" s="17">
        <f>IF(I320="","",IF($B320="Venda",I320-J320,IF($B320="Devolução de venda",-I320-J320,0)))</f>
        <v/>
      </c>
      <c r="L320" s="20">
        <f>IF($A320="","",IF($G320&lt;&gt;"",$G320,$A320))</f>
        <v/>
      </c>
      <c r="M320" s="17">
        <f>IF(I320="","",IF($B320="Venda",I320,IF(OR($B320="Compra",$B320="Devolução de venda"),-I320,0)))</f>
        <v/>
      </c>
    </row>
    <row r="321">
      <c r="A321" s="22" t="n"/>
      <c r="B321" s="14" t="n"/>
      <c r="C321" s="14" t="n"/>
      <c r="D321" s="14" t="n"/>
      <c r="E321" s="15" t="n"/>
      <c r="F321" s="14" t="n"/>
      <c r="G321" s="22" t="n"/>
      <c r="H321" s="14" t="n"/>
      <c r="I321" s="17">
        <f>IF(OR($B321="",$C321="",N($D321)=0),"",IF(OR($B321="Ajuste para mais",$B321="Ajuste para menos"),0,$D321*IF(N($E321)&lt;&gt;0,$E321,IF(OR($B321="Venda",$B321="Devolução de venda"),IFERROR(INDEX(Produtos!$D$6:$D$505,MATCH($C321,Produtos!$B$6:$B$505,0)),0),0))))</f>
        <v/>
      </c>
      <c r="J321" s="17">
        <f>IF(OR($B321="",$C321="",N($D321)=0),"",IF($B321="Venda",1,IF($B321="Devolução de venda",-1,0))*$D321*IFERROR(INDEX(Produtos!$L$6:$L$505,MATCH($C321,Produtos!$B$6:$B$505,0)),0))</f>
        <v/>
      </c>
      <c r="K321" s="17">
        <f>IF(I321="","",IF($B321="Venda",I321-J321,IF($B321="Devolução de venda",-I321-J321,0)))</f>
        <v/>
      </c>
      <c r="L321" s="20">
        <f>IF($A321="","",IF($G321&lt;&gt;"",$G321,$A321))</f>
        <v/>
      </c>
      <c r="M321" s="17">
        <f>IF(I321="","",IF($B321="Venda",I321,IF(OR($B321="Compra",$B321="Devolução de venda"),-I321,0)))</f>
        <v/>
      </c>
    </row>
    <row r="322">
      <c r="A322" s="22" t="n"/>
      <c r="B322" s="14" t="n"/>
      <c r="C322" s="14" t="n"/>
      <c r="D322" s="14" t="n"/>
      <c r="E322" s="15" t="n"/>
      <c r="F322" s="14" t="n"/>
      <c r="G322" s="22" t="n"/>
      <c r="H322" s="14" t="n"/>
      <c r="I322" s="17">
        <f>IF(OR($B322="",$C322="",N($D322)=0),"",IF(OR($B322="Ajuste para mais",$B322="Ajuste para menos"),0,$D322*IF(N($E322)&lt;&gt;0,$E322,IF(OR($B322="Venda",$B322="Devolução de venda"),IFERROR(INDEX(Produtos!$D$6:$D$505,MATCH($C322,Produtos!$B$6:$B$505,0)),0),0))))</f>
        <v/>
      </c>
      <c r="J322" s="17">
        <f>IF(OR($B322="",$C322="",N($D322)=0),"",IF($B322="Venda",1,IF($B322="Devolução de venda",-1,0))*$D322*IFERROR(INDEX(Produtos!$L$6:$L$505,MATCH($C322,Produtos!$B$6:$B$505,0)),0))</f>
        <v/>
      </c>
      <c r="K322" s="17">
        <f>IF(I322="","",IF($B322="Venda",I322-J322,IF($B322="Devolução de venda",-I322-J322,0)))</f>
        <v/>
      </c>
      <c r="L322" s="20">
        <f>IF($A322="","",IF($G322&lt;&gt;"",$G322,$A322))</f>
        <v/>
      </c>
      <c r="M322" s="17">
        <f>IF(I322="","",IF($B322="Venda",I322,IF(OR($B322="Compra",$B322="Devolução de venda"),-I322,0)))</f>
        <v/>
      </c>
    </row>
    <row r="323">
      <c r="A323" s="22" t="n"/>
      <c r="B323" s="14" t="n"/>
      <c r="C323" s="14" t="n"/>
      <c r="D323" s="14" t="n"/>
      <c r="E323" s="15" t="n"/>
      <c r="F323" s="14" t="n"/>
      <c r="G323" s="22" t="n"/>
      <c r="H323" s="14" t="n"/>
      <c r="I323" s="17">
        <f>IF(OR($B323="",$C323="",N($D323)=0),"",IF(OR($B323="Ajuste para mais",$B323="Ajuste para menos"),0,$D323*IF(N($E323)&lt;&gt;0,$E323,IF(OR($B323="Venda",$B323="Devolução de venda"),IFERROR(INDEX(Produtos!$D$6:$D$505,MATCH($C323,Produtos!$B$6:$B$505,0)),0),0))))</f>
        <v/>
      </c>
      <c r="J323" s="17">
        <f>IF(OR($B323="",$C323="",N($D323)=0),"",IF($B323="Venda",1,IF($B323="Devolução de venda",-1,0))*$D323*IFERROR(INDEX(Produtos!$L$6:$L$505,MATCH($C323,Produtos!$B$6:$B$505,0)),0))</f>
        <v/>
      </c>
      <c r="K323" s="17">
        <f>IF(I323="","",IF($B323="Venda",I323-J323,IF($B323="Devolução de venda",-I323-J323,0)))</f>
        <v/>
      </c>
      <c r="L323" s="20">
        <f>IF($A323="","",IF($G323&lt;&gt;"",$G323,$A323))</f>
        <v/>
      </c>
      <c r="M323" s="17">
        <f>IF(I323="","",IF($B323="Venda",I323,IF(OR($B323="Compra",$B323="Devolução de venda"),-I323,0)))</f>
        <v/>
      </c>
    </row>
    <row r="324">
      <c r="A324" s="22" t="n"/>
      <c r="B324" s="14" t="n"/>
      <c r="C324" s="14" t="n"/>
      <c r="D324" s="14" t="n"/>
      <c r="E324" s="15" t="n"/>
      <c r="F324" s="14" t="n"/>
      <c r="G324" s="22" t="n"/>
      <c r="H324" s="14" t="n"/>
      <c r="I324" s="17">
        <f>IF(OR($B324="",$C324="",N($D324)=0),"",IF(OR($B324="Ajuste para mais",$B324="Ajuste para menos"),0,$D324*IF(N($E324)&lt;&gt;0,$E324,IF(OR($B324="Venda",$B324="Devolução de venda"),IFERROR(INDEX(Produtos!$D$6:$D$505,MATCH($C324,Produtos!$B$6:$B$505,0)),0),0))))</f>
        <v/>
      </c>
      <c r="J324" s="17">
        <f>IF(OR($B324="",$C324="",N($D324)=0),"",IF($B324="Venda",1,IF($B324="Devolução de venda",-1,0))*$D324*IFERROR(INDEX(Produtos!$L$6:$L$505,MATCH($C324,Produtos!$B$6:$B$505,0)),0))</f>
        <v/>
      </c>
      <c r="K324" s="17">
        <f>IF(I324="","",IF($B324="Venda",I324-J324,IF($B324="Devolução de venda",-I324-J324,0)))</f>
        <v/>
      </c>
      <c r="L324" s="20">
        <f>IF($A324="","",IF($G324&lt;&gt;"",$G324,$A324))</f>
        <v/>
      </c>
      <c r="M324" s="17">
        <f>IF(I324="","",IF($B324="Venda",I324,IF(OR($B324="Compra",$B324="Devolução de venda"),-I324,0)))</f>
        <v/>
      </c>
    </row>
    <row r="325">
      <c r="A325" s="22" t="n"/>
      <c r="B325" s="14" t="n"/>
      <c r="C325" s="14" t="n"/>
      <c r="D325" s="14" t="n"/>
      <c r="E325" s="15" t="n"/>
      <c r="F325" s="14" t="n"/>
      <c r="G325" s="22" t="n"/>
      <c r="H325" s="14" t="n"/>
      <c r="I325" s="17">
        <f>IF(OR($B325="",$C325="",N($D325)=0),"",IF(OR($B325="Ajuste para mais",$B325="Ajuste para menos"),0,$D325*IF(N($E325)&lt;&gt;0,$E325,IF(OR($B325="Venda",$B325="Devolução de venda"),IFERROR(INDEX(Produtos!$D$6:$D$505,MATCH($C325,Produtos!$B$6:$B$505,0)),0),0))))</f>
        <v/>
      </c>
      <c r="J325" s="17">
        <f>IF(OR($B325="",$C325="",N($D325)=0),"",IF($B325="Venda",1,IF($B325="Devolução de venda",-1,0))*$D325*IFERROR(INDEX(Produtos!$L$6:$L$505,MATCH($C325,Produtos!$B$6:$B$505,0)),0))</f>
        <v/>
      </c>
      <c r="K325" s="17">
        <f>IF(I325="","",IF($B325="Venda",I325-J325,IF($B325="Devolução de venda",-I325-J325,0)))</f>
        <v/>
      </c>
      <c r="L325" s="20">
        <f>IF($A325="","",IF($G325&lt;&gt;"",$G325,$A325))</f>
        <v/>
      </c>
      <c r="M325" s="17">
        <f>IF(I325="","",IF($B325="Venda",I325,IF(OR($B325="Compra",$B325="Devolução de venda"),-I325,0)))</f>
        <v/>
      </c>
    </row>
    <row r="326">
      <c r="A326" s="22" t="n"/>
      <c r="B326" s="14" t="n"/>
      <c r="C326" s="14" t="n"/>
      <c r="D326" s="14" t="n"/>
      <c r="E326" s="15" t="n"/>
      <c r="F326" s="14" t="n"/>
      <c r="G326" s="22" t="n"/>
      <c r="H326" s="14" t="n"/>
      <c r="I326" s="17">
        <f>IF(OR($B326="",$C326="",N($D326)=0),"",IF(OR($B326="Ajuste para mais",$B326="Ajuste para menos"),0,$D326*IF(N($E326)&lt;&gt;0,$E326,IF(OR($B326="Venda",$B326="Devolução de venda"),IFERROR(INDEX(Produtos!$D$6:$D$505,MATCH($C326,Produtos!$B$6:$B$505,0)),0),0))))</f>
        <v/>
      </c>
      <c r="J326" s="17">
        <f>IF(OR($B326="",$C326="",N($D326)=0),"",IF($B326="Venda",1,IF($B326="Devolução de venda",-1,0))*$D326*IFERROR(INDEX(Produtos!$L$6:$L$505,MATCH($C326,Produtos!$B$6:$B$505,0)),0))</f>
        <v/>
      </c>
      <c r="K326" s="17">
        <f>IF(I326="","",IF($B326="Venda",I326-J326,IF($B326="Devolução de venda",-I326-J326,0)))</f>
        <v/>
      </c>
      <c r="L326" s="20">
        <f>IF($A326="","",IF($G326&lt;&gt;"",$G326,$A326))</f>
        <v/>
      </c>
      <c r="M326" s="17">
        <f>IF(I326="","",IF($B326="Venda",I326,IF(OR($B326="Compra",$B326="Devolução de venda"),-I326,0)))</f>
        <v/>
      </c>
    </row>
    <row r="327">
      <c r="A327" s="22" t="n"/>
      <c r="B327" s="14" t="n"/>
      <c r="C327" s="14" t="n"/>
      <c r="D327" s="14" t="n"/>
      <c r="E327" s="15" t="n"/>
      <c r="F327" s="14" t="n"/>
      <c r="G327" s="22" t="n"/>
      <c r="H327" s="14" t="n"/>
      <c r="I327" s="17">
        <f>IF(OR($B327="",$C327="",N($D327)=0),"",IF(OR($B327="Ajuste para mais",$B327="Ajuste para menos"),0,$D327*IF(N($E327)&lt;&gt;0,$E327,IF(OR($B327="Venda",$B327="Devolução de venda"),IFERROR(INDEX(Produtos!$D$6:$D$505,MATCH($C327,Produtos!$B$6:$B$505,0)),0),0))))</f>
        <v/>
      </c>
      <c r="J327" s="17">
        <f>IF(OR($B327="",$C327="",N($D327)=0),"",IF($B327="Venda",1,IF($B327="Devolução de venda",-1,0))*$D327*IFERROR(INDEX(Produtos!$L$6:$L$505,MATCH($C327,Produtos!$B$6:$B$505,0)),0))</f>
        <v/>
      </c>
      <c r="K327" s="17">
        <f>IF(I327="","",IF($B327="Venda",I327-J327,IF($B327="Devolução de venda",-I327-J327,0)))</f>
        <v/>
      </c>
      <c r="L327" s="20">
        <f>IF($A327="","",IF($G327&lt;&gt;"",$G327,$A327))</f>
        <v/>
      </c>
      <c r="M327" s="17">
        <f>IF(I327="","",IF($B327="Venda",I327,IF(OR($B327="Compra",$B327="Devolução de venda"),-I327,0)))</f>
        <v/>
      </c>
    </row>
    <row r="328">
      <c r="A328" s="22" t="n"/>
      <c r="B328" s="14" t="n"/>
      <c r="C328" s="14" t="n"/>
      <c r="D328" s="14" t="n"/>
      <c r="E328" s="15" t="n"/>
      <c r="F328" s="14" t="n"/>
      <c r="G328" s="22" t="n"/>
      <c r="H328" s="14" t="n"/>
      <c r="I328" s="17">
        <f>IF(OR($B328="",$C328="",N($D328)=0),"",IF(OR($B328="Ajuste para mais",$B328="Ajuste para menos"),0,$D328*IF(N($E328)&lt;&gt;0,$E328,IF(OR($B328="Venda",$B328="Devolução de venda"),IFERROR(INDEX(Produtos!$D$6:$D$505,MATCH($C328,Produtos!$B$6:$B$505,0)),0),0))))</f>
        <v/>
      </c>
      <c r="J328" s="17">
        <f>IF(OR($B328="",$C328="",N($D328)=0),"",IF($B328="Venda",1,IF($B328="Devolução de venda",-1,0))*$D328*IFERROR(INDEX(Produtos!$L$6:$L$505,MATCH($C328,Produtos!$B$6:$B$505,0)),0))</f>
        <v/>
      </c>
      <c r="K328" s="17">
        <f>IF(I328="","",IF($B328="Venda",I328-J328,IF($B328="Devolução de venda",-I328-J328,0)))</f>
        <v/>
      </c>
      <c r="L328" s="20">
        <f>IF($A328="","",IF($G328&lt;&gt;"",$G328,$A328))</f>
        <v/>
      </c>
      <c r="M328" s="17">
        <f>IF(I328="","",IF($B328="Venda",I328,IF(OR($B328="Compra",$B328="Devolução de venda"),-I328,0)))</f>
        <v/>
      </c>
    </row>
    <row r="329">
      <c r="A329" s="22" t="n"/>
      <c r="B329" s="14" t="n"/>
      <c r="C329" s="14" t="n"/>
      <c r="D329" s="14" t="n"/>
      <c r="E329" s="15" t="n"/>
      <c r="F329" s="14" t="n"/>
      <c r="G329" s="22" t="n"/>
      <c r="H329" s="14" t="n"/>
      <c r="I329" s="17">
        <f>IF(OR($B329="",$C329="",N($D329)=0),"",IF(OR($B329="Ajuste para mais",$B329="Ajuste para menos"),0,$D329*IF(N($E329)&lt;&gt;0,$E329,IF(OR($B329="Venda",$B329="Devolução de venda"),IFERROR(INDEX(Produtos!$D$6:$D$505,MATCH($C329,Produtos!$B$6:$B$505,0)),0),0))))</f>
        <v/>
      </c>
      <c r="J329" s="17">
        <f>IF(OR($B329="",$C329="",N($D329)=0),"",IF($B329="Venda",1,IF($B329="Devolução de venda",-1,0))*$D329*IFERROR(INDEX(Produtos!$L$6:$L$505,MATCH($C329,Produtos!$B$6:$B$505,0)),0))</f>
        <v/>
      </c>
      <c r="K329" s="17">
        <f>IF(I329="","",IF($B329="Venda",I329-J329,IF($B329="Devolução de venda",-I329-J329,0)))</f>
        <v/>
      </c>
      <c r="L329" s="20">
        <f>IF($A329="","",IF($G329&lt;&gt;"",$G329,$A329))</f>
        <v/>
      </c>
      <c r="M329" s="17">
        <f>IF(I329="","",IF($B329="Venda",I329,IF(OR($B329="Compra",$B329="Devolução de venda"),-I329,0)))</f>
        <v/>
      </c>
    </row>
    <row r="330">
      <c r="A330" s="22" t="n"/>
      <c r="B330" s="14" t="n"/>
      <c r="C330" s="14" t="n"/>
      <c r="D330" s="14" t="n"/>
      <c r="E330" s="15" t="n"/>
      <c r="F330" s="14" t="n"/>
      <c r="G330" s="22" t="n"/>
      <c r="H330" s="14" t="n"/>
      <c r="I330" s="17">
        <f>IF(OR($B330="",$C330="",N($D330)=0),"",IF(OR($B330="Ajuste para mais",$B330="Ajuste para menos"),0,$D330*IF(N($E330)&lt;&gt;0,$E330,IF(OR($B330="Venda",$B330="Devolução de venda"),IFERROR(INDEX(Produtos!$D$6:$D$505,MATCH($C330,Produtos!$B$6:$B$505,0)),0),0))))</f>
        <v/>
      </c>
      <c r="J330" s="17">
        <f>IF(OR($B330="",$C330="",N($D330)=0),"",IF($B330="Venda",1,IF($B330="Devolução de venda",-1,0))*$D330*IFERROR(INDEX(Produtos!$L$6:$L$505,MATCH($C330,Produtos!$B$6:$B$505,0)),0))</f>
        <v/>
      </c>
      <c r="K330" s="17">
        <f>IF(I330="","",IF($B330="Venda",I330-J330,IF($B330="Devolução de venda",-I330-J330,0)))</f>
        <v/>
      </c>
      <c r="L330" s="20">
        <f>IF($A330="","",IF($G330&lt;&gt;"",$G330,$A330))</f>
        <v/>
      </c>
      <c r="M330" s="17">
        <f>IF(I330="","",IF($B330="Venda",I330,IF(OR($B330="Compra",$B330="Devolução de venda"),-I330,0)))</f>
        <v/>
      </c>
    </row>
    <row r="331">
      <c r="A331" s="22" t="n"/>
      <c r="B331" s="14" t="n"/>
      <c r="C331" s="14" t="n"/>
      <c r="D331" s="14" t="n"/>
      <c r="E331" s="15" t="n"/>
      <c r="F331" s="14" t="n"/>
      <c r="G331" s="22" t="n"/>
      <c r="H331" s="14" t="n"/>
      <c r="I331" s="17">
        <f>IF(OR($B331="",$C331="",N($D331)=0),"",IF(OR($B331="Ajuste para mais",$B331="Ajuste para menos"),0,$D331*IF(N($E331)&lt;&gt;0,$E331,IF(OR($B331="Venda",$B331="Devolução de venda"),IFERROR(INDEX(Produtos!$D$6:$D$505,MATCH($C331,Produtos!$B$6:$B$505,0)),0),0))))</f>
        <v/>
      </c>
      <c r="J331" s="17">
        <f>IF(OR($B331="",$C331="",N($D331)=0),"",IF($B331="Venda",1,IF($B331="Devolução de venda",-1,0))*$D331*IFERROR(INDEX(Produtos!$L$6:$L$505,MATCH($C331,Produtos!$B$6:$B$505,0)),0))</f>
        <v/>
      </c>
      <c r="K331" s="17">
        <f>IF(I331="","",IF($B331="Venda",I331-J331,IF($B331="Devolução de venda",-I331-J331,0)))</f>
        <v/>
      </c>
      <c r="L331" s="20">
        <f>IF($A331="","",IF($G331&lt;&gt;"",$G331,$A331))</f>
        <v/>
      </c>
      <c r="M331" s="17">
        <f>IF(I331="","",IF($B331="Venda",I331,IF(OR($B331="Compra",$B331="Devolução de venda"),-I331,0)))</f>
        <v/>
      </c>
    </row>
    <row r="332">
      <c r="A332" s="22" t="n"/>
      <c r="B332" s="14" t="n"/>
      <c r="C332" s="14" t="n"/>
      <c r="D332" s="14" t="n"/>
      <c r="E332" s="15" t="n"/>
      <c r="F332" s="14" t="n"/>
      <c r="G332" s="22" t="n"/>
      <c r="H332" s="14" t="n"/>
      <c r="I332" s="17">
        <f>IF(OR($B332="",$C332="",N($D332)=0),"",IF(OR($B332="Ajuste para mais",$B332="Ajuste para menos"),0,$D332*IF(N($E332)&lt;&gt;0,$E332,IF(OR($B332="Venda",$B332="Devolução de venda"),IFERROR(INDEX(Produtos!$D$6:$D$505,MATCH($C332,Produtos!$B$6:$B$505,0)),0),0))))</f>
        <v/>
      </c>
      <c r="J332" s="17">
        <f>IF(OR($B332="",$C332="",N($D332)=0),"",IF($B332="Venda",1,IF($B332="Devolução de venda",-1,0))*$D332*IFERROR(INDEX(Produtos!$L$6:$L$505,MATCH($C332,Produtos!$B$6:$B$505,0)),0))</f>
        <v/>
      </c>
      <c r="K332" s="17">
        <f>IF(I332="","",IF($B332="Venda",I332-J332,IF($B332="Devolução de venda",-I332-J332,0)))</f>
        <v/>
      </c>
      <c r="L332" s="20">
        <f>IF($A332="","",IF($G332&lt;&gt;"",$G332,$A332))</f>
        <v/>
      </c>
      <c r="M332" s="17">
        <f>IF(I332="","",IF($B332="Venda",I332,IF(OR($B332="Compra",$B332="Devolução de venda"),-I332,0)))</f>
        <v/>
      </c>
    </row>
    <row r="333">
      <c r="A333" s="22" t="n"/>
      <c r="B333" s="14" t="n"/>
      <c r="C333" s="14" t="n"/>
      <c r="D333" s="14" t="n"/>
      <c r="E333" s="15" t="n"/>
      <c r="F333" s="14" t="n"/>
      <c r="G333" s="22" t="n"/>
      <c r="H333" s="14" t="n"/>
      <c r="I333" s="17">
        <f>IF(OR($B333="",$C333="",N($D333)=0),"",IF(OR($B333="Ajuste para mais",$B333="Ajuste para menos"),0,$D333*IF(N($E333)&lt;&gt;0,$E333,IF(OR($B333="Venda",$B333="Devolução de venda"),IFERROR(INDEX(Produtos!$D$6:$D$505,MATCH($C333,Produtos!$B$6:$B$505,0)),0),0))))</f>
        <v/>
      </c>
      <c r="J333" s="17">
        <f>IF(OR($B333="",$C333="",N($D333)=0),"",IF($B333="Venda",1,IF($B333="Devolução de venda",-1,0))*$D333*IFERROR(INDEX(Produtos!$L$6:$L$505,MATCH($C333,Produtos!$B$6:$B$505,0)),0))</f>
        <v/>
      </c>
      <c r="K333" s="17">
        <f>IF(I333="","",IF($B333="Venda",I333-J333,IF($B333="Devolução de venda",-I333-J333,0)))</f>
        <v/>
      </c>
      <c r="L333" s="20">
        <f>IF($A333="","",IF($G333&lt;&gt;"",$G333,$A333))</f>
        <v/>
      </c>
      <c r="M333" s="17">
        <f>IF(I333="","",IF($B333="Venda",I333,IF(OR($B333="Compra",$B333="Devolução de venda"),-I333,0)))</f>
        <v/>
      </c>
    </row>
    <row r="334">
      <c r="A334" s="22" t="n"/>
      <c r="B334" s="14" t="n"/>
      <c r="C334" s="14" t="n"/>
      <c r="D334" s="14" t="n"/>
      <c r="E334" s="15" t="n"/>
      <c r="F334" s="14" t="n"/>
      <c r="G334" s="22" t="n"/>
      <c r="H334" s="14" t="n"/>
      <c r="I334" s="17">
        <f>IF(OR($B334="",$C334="",N($D334)=0),"",IF(OR($B334="Ajuste para mais",$B334="Ajuste para menos"),0,$D334*IF(N($E334)&lt;&gt;0,$E334,IF(OR($B334="Venda",$B334="Devolução de venda"),IFERROR(INDEX(Produtos!$D$6:$D$505,MATCH($C334,Produtos!$B$6:$B$505,0)),0),0))))</f>
        <v/>
      </c>
      <c r="J334" s="17">
        <f>IF(OR($B334="",$C334="",N($D334)=0),"",IF($B334="Venda",1,IF($B334="Devolução de venda",-1,0))*$D334*IFERROR(INDEX(Produtos!$L$6:$L$505,MATCH($C334,Produtos!$B$6:$B$505,0)),0))</f>
        <v/>
      </c>
      <c r="K334" s="17">
        <f>IF(I334="","",IF($B334="Venda",I334-J334,IF($B334="Devolução de venda",-I334-J334,0)))</f>
        <v/>
      </c>
      <c r="L334" s="20">
        <f>IF($A334="","",IF($G334&lt;&gt;"",$G334,$A334))</f>
        <v/>
      </c>
      <c r="M334" s="17">
        <f>IF(I334="","",IF($B334="Venda",I334,IF(OR($B334="Compra",$B334="Devolução de venda"),-I334,0)))</f>
        <v/>
      </c>
    </row>
    <row r="335">
      <c r="A335" s="22" t="n"/>
      <c r="B335" s="14" t="n"/>
      <c r="C335" s="14" t="n"/>
      <c r="D335" s="14" t="n"/>
      <c r="E335" s="15" t="n"/>
      <c r="F335" s="14" t="n"/>
      <c r="G335" s="22" t="n"/>
      <c r="H335" s="14" t="n"/>
      <c r="I335" s="17">
        <f>IF(OR($B335="",$C335="",N($D335)=0),"",IF(OR($B335="Ajuste para mais",$B335="Ajuste para menos"),0,$D335*IF(N($E335)&lt;&gt;0,$E335,IF(OR($B335="Venda",$B335="Devolução de venda"),IFERROR(INDEX(Produtos!$D$6:$D$505,MATCH($C335,Produtos!$B$6:$B$505,0)),0),0))))</f>
        <v/>
      </c>
      <c r="J335" s="17">
        <f>IF(OR($B335="",$C335="",N($D335)=0),"",IF($B335="Venda",1,IF($B335="Devolução de venda",-1,0))*$D335*IFERROR(INDEX(Produtos!$L$6:$L$505,MATCH($C335,Produtos!$B$6:$B$505,0)),0))</f>
        <v/>
      </c>
      <c r="K335" s="17">
        <f>IF(I335="","",IF($B335="Venda",I335-J335,IF($B335="Devolução de venda",-I335-J335,0)))</f>
        <v/>
      </c>
      <c r="L335" s="20">
        <f>IF($A335="","",IF($G335&lt;&gt;"",$G335,$A335))</f>
        <v/>
      </c>
      <c r="M335" s="17">
        <f>IF(I335="","",IF($B335="Venda",I335,IF(OR($B335="Compra",$B335="Devolução de venda"),-I335,0)))</f>
        <v/>
      </c>
    </row>
    <row r="336">
      <c r="A336" s="22" t="n"/>
      <c r="B336" s="14" t="n"/>
      <c r="C336" s="14" t="n"/>
      <c r="D336" s="14" t="n"/>
      <c r="E336" s="15" t="n"/>
      <c r="F336" s="14" t="n"/>
      <c r="G336" s="22" t="n"/>
      <c r="H336" s="14" t="n"/>
      <c r="I336" s="17">
        <f>IF(OR($B336="",$C336="",N($D336)=0),"",IF(OR($B336="Ajuste para mais",$B336="Ajuste para menos"),0,$D336*IF(N($E336)&lt;&gt;0,$E336,IF(OR($B336="Venda",$B336="Devolução de venda"),IFERROR(INDEX(Produtos!$D$6:$D$505,MATCH($C336,Produtos!$B$6:$B$505,0)),0),0))))</f>
        <v/>
      </c>
      <c r="J336" s="17">
        <f>IF(OR($B336="",$C336="",N($D336)=0),"",IF($B336="Venda",1,IF($B336="Devolução de venda",-1,0))*$D336*IFERROR(INDEX(Produtos!$L$6:$L$505,MATCH($C336,Produtos!$B$6:$B$505,0)),0))</f>
        <v/>
      </c>
      <c r="K336" s="17">
        <f>IF(I336="","",IF($B336="Venda",I336-J336,IF($B336="Devolução de venda",-I336-J336,0)))</f>
        <v/>
      </c>
      <c r="L336" s="20">
        <f>IF($A336="","",IF($G336&lt;&gt;"",$G336,$A336))</f>
        <v/>
      </c>
      <c r="M336" s="17">
        <f>IF(I336="","",IF($B336="Venda",I336,IF(OR($B336="Compra",$B336="Devolução de venda"),-I336,0)))</f>
        <v/>
      </c>
    </row>
    <row r="337">
      <c r="A337" s="22" t="n"/>
      <c r="B337" s="14" t="n"/>
      <c r="C337" s="14" t="n"/>
      <c r="D337" s="14" t="n"/>
      <c r="E337" s="15" t="n"/>
      <c r="F337" s="14" t="n"/>
      <c r="G337" s="22" t="n"/>
      <c r="H337" s="14" t="n"/>
      <c r="I337" s="17">
        <f>IF(OR($B337="",$C337="",N($D337)=0),"",IF(OR($B337="Ajuste para mais",$B337="Ajuste para menos"),0,$D337*IF(N($E337)&lt;&gt;0,$E337,IF(OR($B337="Venda",$B337="Devolução de venda"),IFERROR(INDEX(Produtos!$D$6:$D$505,MATCH($C337,Produtos!$B$6:$B$505,0)),0),0))))</f>
        <v/>
      </c>
      <c r="J337" s="17">
        <f>IF(OR($B337="",$C337="",N($D337)=0),"",IF($B337="Venda",1,IF($B337="Devolução de venda",-1,0))*$D337*IFERROR(INDEX(Produtos!$L$6:$L$505,MATCH($C337,Produtos!$B$6:$B$505,0)),0))</f>
        <v/>
      </c>
      <c r="K337" s="17">
        <f>IF(I337="","",IF($B337="Venda",I337-J337,IF($B337="Devolução de venda",-I337-J337,0)))</f>
        <v/>
      </c>
      <c r="L337" s="20">
        <f>IF($A337="","",IF($G337&lt;&gt;"",$G337,$A337))</f>
        <v/>
      </c>
      <c r="M337" s="17">
        <f>IF(I337="","",IF($B337="Venda",I337,IF(OR($B337="Compra",$B337="Devolução de venda"),-I337,0)))</f>
        <v/>
      </c>
    </row>
    <row r="338">
      <c r="A338" s="22" t="n"/>
      <c r="B338" s="14" t="n"/>
      <c r="C338" s="14" t="n"/>
      <c r="D338" s="14" t="n"/>
      <c r="E338" s="15" t="n"/>
      <c r="F338" s="14" t="n"/>
      <c r="G338" s="22" t="n"/>
      <c r="H338" s="14" t="n"/>
      <c r="I338" s="17">
        <f>IF(OR($B338="",$C338="",N($D338)=0),"",IF(OR($B338="Ajuste para mais",$B338="Ajuste para menos"),0,$D338*IF(N($E338)&lt;&gt;0,$E338,IF(OR($B338="Venda",$B338="Devolução de venda"),IFERROR(INDEX(Produtos!$D$6:$D$505,MATCH($C338,Produtos!$B$6:$B$505,0)),0),0))))</f>
        <v/>
      </c>
      <c r="J338" s="17">
        <f>IF(OR($B338="",$C338="",N($D338)=0),"",IF($B338="Venda",1,IF($B338="Devolução de venda",-1,0))*$D338*IFERROR(INDEX(Produtos!$L$6:$L$505,MATCH($C338,Produtos!$B$6:$B$505,0)),0))</f>
        <v/>
      </c>
      <c r="K338" s="17">
        <f>IF(I338="","",IF($B338="Venda",I338-J338,IF($B338="Devolução de venda",-I338-J338,0)))</f>
        <v/>
      </c>
      <c r="L338" s="20">
        <f>IF($A338="","",IF($G338&lt;&gt;"",$G338,$A338))</f>
        <v/>
      </c>
      <c r="M338" s="17">
        <f>IF(I338="","",IF($B338="Venda",I338,IF(OR($B338="Compra",$B338="Devolução de venda"),-I338,0)))</f>
        <v/>
      </c>
    </row>
    <row r="339">
      <c r="A339" s="22" t="n"/>
      <c r="B339" s="14" t="n"/>
      <c r="C339" s="14" t="n"/>
      <c r="D339" s="14" t="n"/>
      <c r="E339" s="15" t="n"/>
      <c r="F339" s="14" t="n"/>
      <c r="G339" s="22" t="n"/>
      <c r="H339" s="14" t="n"/>
      <c r="I339" s="17">
        <f>IF(OR($B339="",$C339="",N($D339)=0),"",IF(OR($B339="Ajuste para mais",$B339="Ajuste para menos"),0,$D339*IF(N($E339)&lt;&gt;0,$E339,IF(OR($B339="Venda",$B339="Devolução de venda"),IFERROR(INDEX(Produtos!$D$6:$D$505,MATCH($C339,Produtos!$B$6:$B$505,0)),0),0))))</f>
        <v/>
      </c>
      <c r="J339" s="17">
        <f>IF(OR($B339="",$C339="",N($D339)=0),"",IF($B339="Venda",1,IF($B339="Devolução de venda",-1,0))*$D339*IFERROR(INDEX(Produtos!$L$6:$L$505,MATCH($C339,Produtos!$B$6:$B$505,0)),0))</f>
        <v/>
      </c>
      <c r="K339" s="17">
        <f>IF(I339="","",IF($B339="Venda",I339-J339,IF($B339="Devolução de venda",-I339-J339,0)))</f>
        <v/>
      </c>
      <c r="L339" s="20">
        <f>IF($A339="","",IF($G339&lt;&gt;"",$G339,$A339))</f>
        <v/>
      </c>
      <c r="M339" s="17">
        <f>IF(I339="","",IF($B339="Venda",I339,IF(OR($B339="Compra",$B339="Devolução de venda"),-I339,0)))</f>
        <v/>
      </c>
    </row>
    <row r="340">
      <c r="A340" s="22" t="n"/>
      <c r="B340" s="14" t="n"/>
      <c r="C340" s="14" t="n"/>
      <c r="D340" s="14" t="n"/>
      <c r="E340" s="15" t="n"/>
      <c r="F340" s="14" t="n"/>
      <c r="G340" s="22" t="n"/>
      <c r="H340" s="14" t="n"/>
      <c r="I340" s="17">
        <f>IF(OR($B340="",$C340="",N($D340)=0),"",IF(OR($B340="Ajuste para mais",$B340="Ajuste para menos"),0,$D340*IF(N($E340)&lt;&gt;0,$E340,IF(OR($B340="Venda",$B340="Devolução de venda"),IFERROR(INDEX(Produtos!$D$6:$D$505,MATCH($C340,Produtos!$B$6:$B$505,0)),0),0))))</f>
        <v/>
      </c>
      <c r="J340" s="17">
        <f>IF(OR($B340="",$C340="",N($D340)=0),"",IF($B340="Venda",1,IF($B340="Devolução de venda",-1,0))*$D340*IFERROR(INDEX(Produtos!$L$6:$L$505,MATCH($C340,Produtos!$B$6:$B$505,0)),0))</f>
        <v/>
      </c>
      <c r="K340" s="17">
        <f>IF(I340="","",IF($B340="Venda",I340-J340,IF($B340="Devolução de venda",-I340-J340,0)))</f>
        <v/>
      </c>
      <c r="L340" s="20">
        <f>IF($A340="","",IF($G340&lt;&gt;"",$G340,$A340))</f>
        <v/>
      </c>
      <c r="M340" s="17">
        <f>IF(I340="","",IF($B340="Venda",I340,IF(OR($B340="Compra",$B340="Devolução de venda"),-I340,0)))</f>
        <v/>
      </c>
    </row>
    <row r="341">
      <c r="A341" s="22" t="n"/>
      <c r="B341" s="14" t="n"/>
      <c r="C341" s="14" t="n"/>
      <c r="D341" s="14" t="n"/>
      <c r="E341" s="15" t="n"/>
      <c r="F341" s="14" t="n"/>
      <c r="G341" s="22" t="n"/>
      <c r="H341" s="14" t="n"/>
      <c r="I341" s="17">
        <f>IF(OR($B341="",$C341="",N($D341)=0),"",IF(OR($B341="Ajuste para mais",$B341="Ajuste para menos"),0,$D341*IF(N($E341)&lt;&gt;0,$E341,IF(OR($B341="Venda",$B341="Devolução de venda"),IFERROR(INDEX(Produtos!$D$6:$D$505,MATCH($C341,Produtos!$B$6:$B$505,0)),0),0))))</f>
        <v/>
      </c>
      <c r="J341" s="17">
        <f>IF(OR($B341="",$C341="",N($D341)=0),"",IF($B341="Venda",1,IF($B341="Devolução de venda",-1,0))*$D341*IFERROR(INDEX(Produtos!$L$6:$L$505,MATCH($C341,Produtos!$B$6:$B$505,0)),0))</f>
        <v/>
      </c>
      <c r="K341" s="17">
        <f>IF(I341="","",IF($B341="Venda",I341-J341,IF($B341="Devolução de venda",-I341-J341,0)))</f>
        <v/>
      </c>
      <c r="L341" s="20">
        <f>IF($A341="","",IF($G341&lt;&gt;"",$G341,$A341))</f>
        <v/>
      </c>
      <c r="M341" s="17">
        <f>IF(I341="","",IF($B341="Venda",I341,IF(OR($B341="Compra",$B341="Devolução de venda"),-I341,0)))</f>
        <v/>
      </c>
    </row>
    <row r="342">
      <c r="A342" s="22" t="n"/>
      <c r="B342" s="14" t="n"/>
      <c r="C342" s="14" t="n"/>
      <c r="D342" s="14" t="n"/>
      <c r="E342" s="15" t="n"/>
      <c r="F342" s="14" t="n"/>
      <c r="G342" s="22" t="n"/>
      <c r="H342" s="14" t="n"/>
      <c r="I342" s="17">
        <f>IF(OR($B342="",$C342="",N($D342)=0),"",IF(OR($B342="Ajuste para mais",$B342="Ajuste para menos"),0,$D342*IF(N($E342)&lt;&gt;0,$E342,IF(OR($B342="Venda",$B342="Devolução de venda"),IFERROR(INDEX(Produtos!$D$6:$D$505,MATCH($C342,Produtos!$B$6:$B$505,0)),0),0))))</f>
        <v/>
      </c>
      <c r="J342" s="17">
        <f>IF(OR($B342="",$C342="",N($D342)=0),"",IF($B342="Venda",1,IF($B342="Devolução de venda",-1,0))*$D342*IFERROR(INDEX(Produtos!$L$6:$L$505,MATCH($C342,Produtos!$B$6:$B$505,0)),0))</f>
        <v/>
      </c>
      <c r="K342" s="17">
        <f>IF(I342="","",IF($B342="Venda",I342-J342,IF($B342="Devolução de venda",-I342-J342,0)))</f>
        <v/>
      </c>
      <c r="L342" s="20">
        <f>IF($A342="","",IF($G342&lt;&gt;"",$G342,$A342))</f>
        <v/>
      </c>
      <c r="M342" s="17">
        <f>IF(I342="","",IF($B342="Venda",I342,IF(OR($B342="Compra",$B342="Devolução de venda"),-I342,0)))</f>
        <v/>
      </c>
    </row>
    <row r="343">
      <c r="A343" s="22" t="n"/>
      <c r="B343" s="14" t="n"/>
      <c r="C343" s="14" t="n"/>
      <c r="D343" s="14" t="n"/>
      <c r="E343" s="15" t="n"/>
      <c r="F343" s="14" t="n"/>
      <c r="G343" s="22" t="n"/>
      <c r="H343" s="14" t="n"/>
      <c r="I343" s="17">
        <f>IF(OR($B343="",$C343="",N($D343)=0),"",IF(OR($B343="Ajuste para mais",$B343="Ajuste para menos"),0,$D343*IF(N($E343)&lt;&gt;0,$E343,IF(OR($B343="Venda",$B343="Devolução de venda"),IFERROR(INDEX(Produtos!$D$6:$D$505,MATCH($C343,Produtos!$B$6:$B$505,0)),0),0))))</f>
        <v/>
      </c>
      <c r="J343" s="17">
        <f>IF(OR($B343="",$C343="",N($D343)=0),"",IF($B343="Venda",1,IF($B343="Devolução de venda",-1,0))*$D343*IFERROR(INDEX(Produtos!$L$6:$L$505,MATCH($C343,Produtos!$B$6:$B$505,0)),0))</f>
        <v/>
      </c>
      <c r="K343" s="17">
        <f>IF(I343="","",IF($B343="Venda",I343-J343,IF($B343="Devolução de venda",-I343-J343,0)))</f>
        <v/>
      </c>
      <c r="L343" s="20">
        <f>IF($A343="","",IF($G343&lt;&gt;"",$G343,$A343))</f>
        <v/>
      </c>
      <c r="M343" s="17">
        <f>IF(I343="","",IF($B343="Venda",I343,IF(OR($B343="Compra",$B343="Devolução de venda"),-I343,0)))</f>
        <v/>
      </c>
    </row>
    <row r="344">
      <c r="A344" s="22" t="n"/>
      <c r="B344" s="14" t="n"/>
      <c r="C344" s="14" t="n"/>
      <c r="D344" s="14" t="n"/>
      <c r="E344" s="15" t="n"/>
      <c r="F344" s="14" t="n"/>
      <c r="G344" s="22" t="n"/>
      <c r="H344" s="14" t="n"/>
      <c r="I344" s="17">
        <f>IF(OR($B344="",$C344="",N($D344)=0),"",IF(OR($B344="Ajuste para mais",$B344="Ajuste para menos"),0,$D344*IF(N($E344)&lt;&gt;0,$E344,IF(OR($B344="Venda",$B344="Devolução de venda"),IFERROR(INDEX(Produtos!$D$6:$D$505,MATCH($C344,Produtos!$B$6:$B$505,0)),0),0))))</f>
        <v/>
      </c>
      <c r="J344" s="17">
        <f>IF(OR($B344="",$C344="",N($D344)=0),"",IF($B344="Venda",1,IF($B344="Devolução de venda",-1,0))*$D344*IFERROR(INDEX(Produtos!$L$6:$L$505,MATCH($C344,Produtos!$B$6:$B$505,0)),0))</f>
        <v/>
      </c>
      <c r="K344" s="17">
        <f>IF(I344="","",IF($B344="Venda",I344-J344,IF($B344="Devolução de venda",-I344-J344,0)))</f>
        <v/>
      </c>
      <c r="L344" s="20">
        <f>IF($A344="","",IF($G344&lt;&gt;"",$G344,$A344))</f>
        <v/>
      </c>
      <c r="M344" s="17">
        <f>IF(I344="","",IF($B344="Venda",I344,IF(OR($B344="Compra",$B344="Devolução de venda"),-I344,0)))</f>
        <v/>
      </c>
    </row>
    <row r="345">
      <c r="A345" s="22" t="n"/>
      <c r="B345" s="14" t="n"/>
      <c r="C345" s="14" t="n"/>
      <c r="D345" s="14" t="n"/>
      <c r="E345" s="15" t="n"/>
      <c r="F345" s="14" t="n"/>
      <c r="G345" s="22" t="n"/>
      <c r="H345" s="14" t="n"/>
      <c r="I345" s="17">
        <f>IF(OR($B345="",$C345="",N($D345)=0),"",IF(OR($B345="Ajuste para mais",$B345="Ajuste para menos"),0,$D345*IF(N($E345)&lt;&gt;0,$E345,IF(OR($B345="Venda",$B345="Devolução de venda"),IFERROR(INDEX(Produtos!$D$6:$D$505,MATCH($C345,Produtos!$B$6:$B$505,0)),0),0))))</f>
        <v/>
      </c>
      <c r="J345" s="17">
        <f>IF(OR($B345="",$C345="",N($D345)=0),"",IF($B345="Venda",1,IF($B345="Devolução de venda",-1,0))*$D345*IFERROR(INDEX(Produtos!$L$6:$L$505,MATCH($C345,Produtos!$B$6:$B$505,0)),0))</f>
        <v/>
      </c>
      <c r="K345" s="17">
        <f>IF(I345="","",IF($B345="Venda",I345-J345,IF($B345="Devolução de venda",-I345-J345,0)))</f>
        <v/>
      </c>
      <c r="L345" s="20">
        <f>IF($A345="","",IF($G345&lt;&gt;"",$G345,$A345))</f>
        <v/>
      </c>
      <c r="M345" s="17">
        <f>IF(I345="","",IF($B345="Venda",I345,IF(OR($B345="Compra",$B345="Devolução de venda"),-I345,0)))</f>
        <v/>
      </c>
    </row>
    <row r="346">
      <c r="A346" s="22" t="n"/>
      <c r="B346" s="14" t="n"/>
      <c r="C346" s="14" t="n"/>
      <c r="D346" s="14" t="n"/>
      <c r="E346" s="15" t="n"/>
      <c r="F346" s="14" t="n"/>
      <c r="G346" s="22" t="n"/>
      <c r="H346" s="14" t="n"/>
      <c r="I346" s="17">
        <f>IF(OR($B346="",$C346="",N($D346)=0),"",IF(OR($B346="Ajuste para mais",$B346="Ajuste para menos"),0,$D346*IF(N($E346)&lt;&gt;0,$E346,IF(OR($B346="Venda",$B346="Devolução de venda"),IFERROR(INDEX(Produtos!$D$6:$D$505,MATCH($C346,Produtos!$B$6:$B$505,0)),0),0))))</f>
        <v/>
      </c>
      <c r="J346" s="17">
        <f>IF(OR($B346="",$C346="",N($D346)=0),"",IF($B346="Venda",1,IF($B346="Devolução de venda",-1,0))*$D346*IFERROR(INDEX(Produtos!$L$6:$L$505,MATCH($C346,Produtos!$B$6:$B$505,0)),0))</f>
        <v/>
      </c>
      <c r="K346" s="17">
        <f>IF(I346="","",IF($B346="Venda",I346-J346,IF($B346="Devolução de venda",-I346-J346,0)))</f>
        <v/>
      </c>
      <c r="L346" s="20">
        <f>IF($A346="","",IF($G346&lt;&gt;"",$G346,$A346))</f>
        <v/>
      </c>
      <c r="M346" s="17">
        <f>IF(I346="","",IF($B346="Venda",I346,IF(OR($B346="Compra",$B346="Devolução de venda"),-I346,0)))</f>
        <v/>
      </c>
    </row>
    <row r="347">
      <c r="A347" s="22" t="n"/>
      <c r="B347" s="14" t="n"/>
      <c r="C347" s="14" t="n"/>
      <c r="D347" s="14" t="n"/>
      <c r="E347" s="15" t="n"/>
      <c r="F347" s="14" t="n"/>
      <c r="G347" s="22" t="n"/>
      <c r="H347" s="14" t="n"/>
      <c r="I347" s="17">
        <f>IF(OR($B347="",$C347="",N($D347)=0),"",IF(OR($B347="Ajuste para mais",$B347="Ajuste para menos"),0,$D347*IF(N($E347)&lt;&gt;0,$E347,IF(OR($B347="Venda",$B347="Devolução de venda"),IFERROR(INDEX(Produtos!$D$6:$D$505,MATCH($C347,Produtos!$B$6:$B$505,0)),0),0))))</f>
        <v/>
      </c>
      <c r="J347" s="17">
        <f>IF(OR($B347="",$C347="",N($D347)=0),"",IF($B347="Venda",1,IF($B347="Devolução de venda",-1,0))*$D347*IFERROR(INDEX(Produtos!$L$6:$L$505,MATCH($C347,Produtos!$B$6:$B$505,0)),0))</f>
        <v/>
      </c>
      <c r="K347" s="17">
        <f>IF(I347="","",IF($B347="Venda",I347-J347,IF($B347="Devolução de venda",-I347-J347,0)))</f>
        <v/>
      </c>
      <c r="L347" s="20">
        <f>IF($A347="","",IF($G347&lt;&gt;"",$G347,$A347))</f>
        <v/>
      </c>
      <c r="M347" s="17">
        <f>IF(I347="","",IF($B347="Venda",I347,IF(OR($B347="Compra",$B347="Devolução de venda"),-I347,0)))</f>
        <v/>
      </c>
    </row>
    <row r="348">
      <c r="A348" s="22" t="n"/>
      <c r="B348" s="14" t="n"/>
      <c r="C348" s="14" t="n"/>
      <c r="D348" s="14" t="n"/>
      <c r="E348" s="15" t="n"/>
      <c r="F348" s="14" t="n"/>
      <c r="G348" s="22" t="n"/>
      <c r="H348" s="14" t="n"/>
      <c r="I348" s="17">
        <f>IF(OR($B348="",$C348="",N($D348)=0),"",IF(OR($B348="Ajuste para mais",$B348="Ajuste para menos"),0,$D348*IF(N($E348)&lt;&gt;0,$E348,IF(OR($B348="Venda",$B348="Devolução de venda"),IFERROR(INDEX(Produtos!$D$6:$D$505,MATCH($C348,Produtos!$B$6:$B$505,0)),0),0))))</f>
        <v/>
      </c>
      <c r="J348" s="17">
        <f>IF(OR($B348="",$C348="",N($D348)=0),"",IF($B348="Venda",1,IF($B348="Devolução de venda",-1,0))*$D348*IFERROR(INDEX(Produtos!$L$6:$L$505,MATCH($C348,Produtos!$B$6:$B$505,0)),0))</f>
        <v/>
      </c>
      <c r="K348" s="17">
        <f>IF(I348="","",IF($B348="Venda",I348-J348,IF($B348="Devolução de venda",-I348-J348,0)))</f>
        <v/>
      </c>
      <c r="L348" s="20">
        <f>IF($A348="","",IF($G348&lt;&gt;"",$G348,$A348))</f>
        <v/>
      </c>
      <c r="M348" s="17">
        <f>IF(I348="","",IF($B348="Venda",I348,IF(OR($B348="Compra",$B348="Devolução de venda"),-I348,0)))</f>
        <v/>
      </c>
    </row>
    <row r="349">
      <c r="A349" s="22" t="n"/>
      <c r="B349" s="14" t="n"/>
      <c r="C349" s="14" t="n"/>
      <c r="D349" s="14" t="n"/>
      <c r="E349" s="15" t="n"/>
      <c r="F349" s="14" t="n"/>
      <c r="G349" s="22" t="n"/>
      <c r="H349" s="14" t="n"/>
      <c r="I349" s="17">
        <f>IF(OR($B349="",$C349="",N($D349)=0),"",IF(OR($B349="Ajuste para mais",$B349="Ajuste para menos"),0,$D349*IF(N($E349)&lt;&gt;0,$E349,IF(OR($B349="Venda",$B349="Devolução de venda"),IFERROR(INDEX(Produtos!$D$6:$D$505,MATCH($C349,Produtos!$B$6:$B$505,0)),0),0))))</f>
        <v/>
      </c>
      <c r="J349" s="17">
        <f>IF(OR($B349="",$C349="",N($D349)=0),"",IF($B349="Venda",1,IF($B349="Devolução de venda",-1,0))*$D349*IFERROR(INDEX(Produtos!$L$6:$L$505,MATCH($C349,Produtos!$B$6:$B$505,0)),0))</f>
        <v/>
      </c>
      <c r="K349" s="17">
        <f>IF(I349="","",IF($B349="Venda",I349-J349,IF($B349="Devolução de venda",-I349-J349,0)))</f>
        <v/>
      </c>
      <c r="L349" s="20">
        <f>IF($A349="","",IF($G349&lt;&gt;"",$G349,$A349))</f>
        <v/>
      </c>
      <c r="M349" s="17">
        <f>IF(I349="","",IF($B349="Venda",I349,IF(OR($B349="Compra",$B349="Devolução de venda"),-I349,0)))</f>
        <v/>
      </c>
    </row>
    <row r="350">
      <c r="A350" s="22" t="n"/>
      <c r="B350" s="14" t="n"/>
      <c r="C350" s="14" t="n"/>
      <c r="D350" s="14" t="n"/>
      <c r="E350" s="15" t="n"/>
      <c r="F350" s="14" t="n"/>
      <c r="G350" s="22" t="n"/>
      <c r="H350" s="14" t="n"/>
      <c r="I350" s="17">
        <f>IF(OR($B350="",$C350="",N($D350)=0),"",IF(OR($B350="Ajuste para mais",$B350="Ajuste para menos"),0,$D350*IF(N($E350)&lt;&gt;0,$E350,IF(OR($B350="Venda",$B350="Devolução de venda"),IFERROR(INDEX(Produtos!$D$6:$D$505,MATCH($C350,Produtos!$B$6:$B$505,0)),0),0))))</f>
        <v/>
      </c>
      <c r="J350" s="17">
        <f>IF(OR($B350="",$C350="",N($D350)=0),"",IF($B350="Venda",1,IF($B350="Devolução de venda",-1,0))*$D350*IFERROR(INDEX(Produtos!$L$6:$L$505,MATCH($C350,Produtos!$B$6:$B$505,0)),0))</f>
        <v/>
      </c>
      <c r="K350" s="17">
        <f>IF(I350="","",IF($B350="Venda",I350-J350,IF($B350="Devolução de venda",-I350-J350,0)))</f>
        <v/>
      </c>
      <c r="L350" s="20">
        <f>IF($A350="","",IF($G350&lt;&gt;"",$G350,$A350))</f>
        <v/>
      </c>
      <c r="M350" s="17">
        <f>IF(I350="","",IF($B350="Venda",I350,IF(OR($B350="Compra",$B350="Devolução de venda"),-I350,0)))</f>
        <v/>
      </c>
    </row>
    <row r="351">
      <c r="A351" s="22" t="n"/>
      <c r="B351" s="14" t="n"/>
      <c r="C351" s="14" t="n"/>
      <c r="D351" s="14" t="n"/>
      <c r="E351" s="15" t="n"/>
      <c r="F351" s="14" t="n"/>
      <c r="G351" s="22" t="n"/>
      <c r="H351" s="14" t="n"/>
      <c r="I351" s="17">
        <f>IF(OR($B351="",$C351="",N($D351)=0),"",IF(OR($B351="Ajuste para mais",$B351="Ajuste para menos"),0,$D351*IF(N($E351)&lt;&gt;0,$E351,IF(OR($B351="Venda",$B351="Devolução de venda"),IFERROR(INDEX(Produtos!$D$6:$D$505,MATCH($C351,Produtos!$B$6:$B$505,0)),0),0))))</f>
        <v/>
      </c>
      <c r="J351" s="17">
        <f>IF(OR($B351="",$C351="",N($D351)=0),"",IF($B351="Venda",1,IF($B351="Devolução de venda",-1,0))*$D351*IFERROR(INDEX(Produtos!$L$6:$L$505,MATCH($C351,Produtos!$B$6:$B$505,0)),0))</f>
        <v/>
      </c>
      <c r="K351" s="17">
        <f>IF(I351="","",IF($B351="Venda",I351-J351,IF($B351="Devolução de venda",-I351-J351,0)))</f>
        <v/>
      </c>
      <c r="L351" s="20">
        <f>IF($A351="","",IF($G351&lt;&gt;"",$G351,$A351))</f>
        <v/>
      </c>
      <c r="M351" s="17">
        <f>IF(I351="","",IF($B351="Venda",I351,IF(OR($B351="Compra",$B351="Devolução de venda"),-I351,0)))</f>
        <v/>
      </c>
    </row>
    <row r="352">
      <c r="A352" s="22" t="n"/>
      <c r="B352" s="14" t="n"/>
      <c r="C352" s="14" t="n"/>
      <c r="D352" s="14" t="n"/>
      <c r="E352" s="15" t="n"/>
      <c r="F352" s="14" t="n"/>
      <c r="G352" s="22" t="n"/>
      <c r="H352" s="14" t="n"/>
      <c r="I352" s="17">
        <f>IF(OR($B352="",$C352="",N($D352)=0),"",IF(OR($B352="Ajuste para mais",$B352="Ajuste para menos"),0,$D352*IF(N($E352)&lt;&gt;0,$E352,IF(OR($B352="Venda",$B352="Devolução de venda"),IFERROR(INDEX(Produtos!$D$6:$D$505,MATCH($C352,Produtos!$B$6:$B$505,0)),0),0))))</f>
        <v/>
      </c>
      <c r="J352" s="17">
        <f>IF(OR($B352="",$C352="",N($D352)=0),"",IF($B352="Venda",1,IF($B352="Devolução de venda",-1,0))*$D352*IFERROR(INDEX(Produtos!$L$6:$L$505,MATCH($C352,Produtos!$B$6:$B$505,0)),0))</f>
        <v/>
      </c>
      <c r="K352" s="17">
        <f>IF(I352="","",IF($B352="Venda",I352-J352,IF($B352="Devolução de venda",-I352-J352,0)))</f>
        <v/>
      </c>
      <c r="L352" s="20">
        <f>IF($A352="","",IF($G352&lt;&gt;"",$G352,$A352))</f>
        <v/>
      </c>
      <c r="M352" s="17">
        <f>IF(I352="","",IF($B352="Venda",I352,IF(OR($B352="Compra",$B352="Devolução de venda"),-I352,0)))</f>
        <v/>
      </c>
    </row>
    <row r="353">
      <c r="A353" s="22" t="n"/>
      <c r="B353" s="14" t="n"/>
      <c r="C353" s="14" t="n"/>
      <c r="D353" s="14" t="n"/>
      <c r="E353" s="15" t="n"/>
      <c r="F353" s="14" t="n"/>
      <c r="G353" s="22" t="n"/>
      <c r="H353" s="14" t="n"/>
      <c r="I353" s="17">
        <f>IF(OR($B353="",$C353="",N($D353)=0),"",IF(OR($B353="Ajuste para mais",$B353="Ajuste para menos"),0,$D353*IF(N($E353)&lt;&gt;0,$E353,IF(OR($B353="Venda",$B353="Devolução de venda"),IFERROR(INDEX(Produtos!$D$6:$D$505,MATCH($C353,Produtos!$B$6:$B$505,0)),0),0))))</f>
        <v/>
      </c>
      <c r="J353" s="17">
        <f>IF(OR($B353="",$C353="",N($D353)=0),"",IF($B353="Venda",1,IF($B353="Devolução de venda",-1,0))*$D353*IFERROR(INDEX(Produtos!$L$6:$L$505,MATCH($C353,Produtos!$B$6:$B$505,0)),0))</f>
        <v/>
      </c>
      <c r="K353" s="17">
        <f>IF(I353="","",IF($B353="Venda",I353-J353,IF($B353="Devolução de venda",-I353-J353,0)))</f>
        <v/>
      </c>
      <c r="L353" s="20">
        <f>IF($A353="","",IF($G353&lt;&gt;"",$G353,$A353))</f>
        <v/>
      </c>
      <c r="M353" s="17">
        <f>IF(I353="","",IF($B353="Venda",I353,IF(OR($B353="Compra",$B353="Devolução de venda"),-I353,0)))</f>
        <v/>
      </c>
    </row>
    <row r="354">
      <c r="A354" s="22" t="n"/>
      <c r="B354" s="14" t="n"/>
      <c r="C354" s="14" t="n"/>
      <c r="D354" s="14" t="n"/>
      <c r="E354" s="15" t="n"/>
      <c r="F354" s="14" t="n"/>
      <c r="G354" s="22" t="n"/>
      <c r="H354" s="14" t="n"/>
      <c r="I354" s="17">
        <f>IF(OR($B354="",$C354="",N($D354)=0),"",IF(OR($B354="Ajuste para mais",$B354="Ajuste para menos"),0,$D354*IF(N($E354)&lt;&gt;0,$E354,IF(OR($B354="Venda",$B354="Devolução de venda"),IFERROR(INDEX(Produtos!$D$6:$D$505,MATCH($C354,Produtos!$B$6:$B$505,0)),0),0))))</f>
        <v/>
      </c>
      <c r="J354" s="17">
        <f>IF(OR($B354="",$C354="",N($D354)=0),"",IF($B354="Venda",1,IF($B354="Devolução de venda",-1,0))*$D354*IFERROR(INDEX(Produtos!$L$6:$L$505,MATCH($C354,Produtos!$B$6:$B$505,0)),0))</f>
        <v/>
      </c>
      <c r="K354" s="17">
        <f>IF(I354="","",IF($B354="Venda",I354-J354,IF($B354="Devolução de venda",-I354-J354,0)))</f>
        <v/>
      </c>
      <c r="L354" s="20">
        <f>IF($A354="","",IF($G354&lt;&gt;"",$G354,$A354))</f>
        <v/>
      </c>
      <c r="M354" s="17">
        <f>IF(I354="","",IF($B354="Venda",I354,IF(OR($B354="Compra",$B354="Devolução de venda"),-I354,0)))</f>
        <v/>
      </c>
    </row>
    <row r="355">
      <c r="A355" s="22" t="n"/>
      <c r="B355" s="14" t="n"/>
      <c r="C355" s="14" t="n"/>
      <c r="D355" s="14" t="n"/>
      <c r="E355" s="15" t="n"/>
      <c r="F355" s="14" t="n"/>
      <c r="G355" s="22" t="n"/>
      <c r="H355" s="14" t="n"/>
      <c r="I355" s="17">
        <f>IF(OR($B355="",$C355="",N($D355)=0),"",IF(OR($B355="Ajuste para mais",$B355="Ajuste para menos"),0,$D355*IF(N($E355)&lt;&gt;0,$E355,IF(OR($B355="Venda",$B355="Devolução de venda"),IFERROR(INDEX(Produtos!$D$6:$D$505,MATCH($C355,Produtos!$B$6:$B$505,0)),0),0))))</f>
        <v/>
      </c>
      <c r="J355" s="17">
        <f>IF(OR($B355="",$C355="",N($D355)=0),"",IF($B355="Venda",1,IF($B355="Devolução de venda",-1,0))*$D355*IFERROR(INDEX(Produtos!$L$6:$L$505,MATCH($C355,Produtos!$B$6:$B$505,0)),0))</f>
        <v/>
      </c>
      <c r="K355" s="17">
        <f>IF(I355="","",IF($B355="Venda",I355-J355,IF($B355="Devolução de venda",-I355-J355,0)))</f>
        <v/>
      </c>
      <c r="L355" s="20">
        <f>IF($A355="","",IF($G355&lt;&gt;"",$G355,$A355))</f>
        <v/>
      </c>
      <c r="M355" s="17">
        <f>IF(I355="","",IF($B355="Venda",I355,IF(OR($B355="Compra",$B355="Devolução de venda"),-I355,0)))</f>
        <v/>
      </c>
    </row>
    <row r="356">
      <c r="A356" s="22" t="n"/>
      <c r="B356" s="14" t="n"/>
      <c r="C356" s="14" t="n"/>
      <c r="D356" s="14" t="n"/>
      <c r="E356" s="15" t="n"/>
      <c r="F356" s="14" t="n"/>
      <c r="G356" s="22" t="n"/>
      <c r="H356" s="14" t="n"/>
      <c r="I356" s="17">
        <f>IF(OR($B356="",$C356="",N($D356)=0),"",IF(OR($B356="Ajuste para mais",$B356="Ajuste para menos"),0,$D356*IF(N($E356)&lt;&gt;0,$E356,IF(OR($B356="Venda",$B356="Devolução de venda"),IFERROR(INDEX(Produtos!$D$6:$D$505,MATCH($C356,Produtos!$B$6:$B$505,0)),0),0))))</f>
        <v/>
      </c>
      <c r="J356" s="17">
        <f>IF(OR($B356="",$C356="",N($D356)=0),"",IF($B356="Venda",1,IF($B356="Devolução de venda",-1,0))*$D356*IFERROR(INDEX(Produtos!$L$6:$L$505,MATCH($C356,Produtos!$B$6:$B$505,0)),0))</f>
        <v/>
      </c>
      <c r="K356" s="17">
        <f>IF(I356="","",IF($B356="Venda",I356-J356,IF($B356="Devolução de venda",-I356-J356,0)))</f>
        <v/>
      </c>
      <c r="L356" s="20">
        <f>IF($A356="","",IF($G356&lt;&gt;"",$G356,$A356))</f>
        <v/>
      </c>
      <c r="M356" s="17">
        <f>IF(I356="","",IF($B356="Venda",I356,IF(OR($B356="Compra",$B356="Devolução de venda"),-I356,0)))</f>
        <v/>
      </c>
    </row>
    <row r="357">
      <c r="A357" s="22" t="n"/>
      <c r="B357" s="14" t="n"/>
      <c r="C357" s="14" t="n"/>
      <c r="D357" s="14" t="n"/>
      <c r="E357" s="15" t="n"/>
      <c r="F357" s="14" t="n"/>
      <c r="G357" s="22" t="n"/>
      <c r="H357" s="14" t="n"/>
      <c r="I357" s="17">
        <f>IF(OR($B357="",$C357="",N($D357)=0),"",IF(OR($B357="Ajuste para mais",$B357="Ajuste para menos"),0,$D357*IF(N($E357)&lt;&gt;0,$E357,IF(OR($B357="Venda",$B357="Devolução de venda"),IFERROR(INDEX(Produtos!$D$6:$D$505,MATCH($C357,Produtos!$B$6:$B$505,0)),0),0))))</f>
        <v/>
      </c>
      <c r="J357" s="17">
        <f>IF(OR($B357="",$C357="",N($D357)=0),"",IF($B357="Venda",1,IF($B357="Devolução de venda",-1,0))*$D357*IFERROR(INDEX(Produtos!$L$6:$L$505,MATCH($C357,Produtos!$B$6:$B$505,0)),0))</f>
        <v/>
      </c>
      <c r="K357" s="17">
        <f>IF(I357="","",IF($B357="Venda",I357-J357,IF($B357="Devolução de venda",-I357-J357,0)))</f>
        <v/>
      </c>
      <c r="L357" s="20">
        <f>IF($A357="","",IF($G357&lt;&gt;"",$G357,$A357))</f>
        <v/>
      </c>
      <c r="M357" s="17">
        <f>IF(I357="","",IF($B357="Venda",I357,IF(OR($B357="Compra",$B357="Devolução de venda"),-I357,0)))</f>
        <v/>
      </c>
    </row>
    <row r="358">
      <c r="A358" s="22" t="n"/>
      <c r="B358" s="14" t="n"/>
      <c r="C358" s="14" t="n"/>
      <c r="D358" s="14" t="n"/>
      <c r="E358" s="15" t="n"/>
      <c r="F358" s="14" t="n"/>
      <c r="G358" s="22" t="n"/>
      <c r="H358" s="14" t="n"/>
      <c r="I358" s="17">
        <f>IF(OR($B358="",$C358="",N($D358)=0),"",IF(OR($B358="Ajuste para mais",$B358="Ajuste para menos"),0,$D358*IF(N($E358)&lt;&gt;0,$E358,IF(OR($B358="Venda",$B358="Devolução de venda"),IFERROR(INDEX(Produtos!$D$6:$D$505,MATCH($C358,Produtos!$B$6:$B$505,0)),0),0))))</f>
        <v/>
      </c>
      <c r="J358" s="17">
        <f>IF(OR($B358="",$C358="",N($D358)=0),"",IF($B358="Venda",1,IF($B358="Devolução de venda",-1,0))*$D358*IFERROR(INDEX(Produtos!$L$6:$L$505,MATCH($C358,Produtos!$B$6:$B$505,0)),0))</f>
        <v/>
      </c>
      <c r="K358" s="17">
        <f>IF(I358="","",IF($B358="Venda",I358-J358,IF($B358="Devolução de venda",-I358-J358,0)))</f>
        <v/>
      </c>
      <c r="L358" s="20">
        <f>IF($A358="","",IF($G358&lt;&gt;"",$G358,$A358))</f>
        <v/>
      </c>
      <c r="M358" s="17">
        <f>IF(I358="","",IF($B358="Venda",I358,IF(OR($B358="Compra",$B358="Devolução de venda"),-I358,0)))</f>
        <v/>
      </c>
    </row>
    <row r="359">
      <c r="A359" s="22" t="n"/>
      <c r="B359" s="14" t="n"/>
      <c r="C359" s="14" t="n"/>
      <c r="D359" s="14" t="n"/>
      <c r="E359" s="15" t="n"/>
      <c r="F359" s="14" t="n"/>
      <c r="G359" s="22" t="n"/>
      <c r="H359" s="14" t="n"/>
      <c r="I359" s="17">
        <f>IF(OR($B359="",$C359="",N($D359)=0),"",IF(OR($B359="Ajuste para mais",$B359="Ajuste para menos"),0,$D359*IF(N($E359)&lt;&gt;0,$E359,IF(OR($B359="Venda",$B359="Devolução de venda"),IFERROR(INDEX(Produtos!$D$6:$D$505,MATCH($C359,Produtos!$B$6:$B$505,0)),0),0))))</f>
        <v/>
      </c>
      <c r="J359" s="17">
        <f>IF(OR($B359="",$C359="",N($D359)=0),"",IF($B359="Venda",1,IF($B359="Devolução de venda",-1,0))*$D359*IFERROR(INDEX(Produtos!$L$6:$L$505,MATCH($C359,Produtos!$B$6:$B$505,0)),0))</f>
        <v/>
      </c>
      <c r="K359" s="17">
        <f>IF(I359="","",IF($B359="Venda",I359-J359,IF($B359="Devolução de venda",-I359-J359,0)))</f>
        <v/>
      </c>
      <c r="L359" s="20">
        <f>IF($A359="","",IF($G359&lt;&gt;"",$G359,$A359))</f>
        <v/>
      </c>
      <c r="M359" s="17">
        <f>IF(I359="","",IF($B359="Venda",I359,IF(OR($B359="Compra",$B359="Devolução de venda"),-I359,0)))</f>
        <v/>
      </c>
    </row>
    <row r="360">
      <c r="A360" s="22" t="n"/>
      <c r="B360" s="14" t="n"/>
      <c r="C360" s="14" t="n"/>
      <c r="D360" s="14" t="n"/>
      <c r="E360" s="15" t="n"/>
      <c r="F360" s="14" t="n"/>
      <c r="G360" s="22" t="n"/>
      <c r="H360" s="14" t="n"/>
      <c r="I360" s="17">
        <f>IF(OR($B360="",$C360="",N($D360)=0),"",IF(OR($B360="Ajuste para mais",$B360="Ajuste para menos"),0,$D360*IF(N($E360)&lt;&gt;0,$E360,IF(OR($B360="Venda",$B360="Devolução de venda"),IFERROR(INDEX(Produtos!$D$6:$D$505,MATCH($C360,Produtos!$B$6:$B$505,0)),0),0))))</f>
        <v/>
      </c>
      <c r="J360" s="17">
        <f>IF(OR($B360="",$C360="",N($D360)=0),"",IF($B360="Venda",1,IF($B360="Devolução de venda",-1,0))*$D360*IFERROR(INDEX(Produtos!$L$6:$L$505,MATCH($C360,Produtos!$B$6:$B$505,0)),0))</f>
        <v/>
      </c>
      <c r="K360" s="17">
        <f>IF(I360="","",IF($B360="Venda",I360-J360,IF($B360="Devolução de venda",-I360-J360,0)))</f>
        <v/>
      </c>
      <c r="L360" s="20">
        <f>IF($A360="","",IF($G360&lt;&gt;"",$G360,$A360))</f>
        <v/>
      </c>
      <c r="M360" s="17">
        <f>IF(I360="","",IF($B360="Venda",I360,IF(OR($B360="Compra",$B360="Devolução de venda"),-I360,0)))</f>
        <v/>
      </c>
    </row>
    <row r="361">
      <c r="A361" s="22" t="n"/>
      <c r="B361" s="14" t="n"/>
      <c r="C361" s="14" t="n"/>
      <c r="D361" s="14" t="n"/>
      <c r="E361" s="15" t="n"/>
      <c r="F361" s="14" t="n"/>
      <c r="G361" s="22" t="n"/>
      <c r="H361" s="14" t="n"/>
      <c r="I361" s="17">
        <f>IF(OR($B361="",$C361="",N($D361)=0),"",IF(OR($B361="Ajuste para mais",$B361="Ajuste para menos"),0,$D361*IF(N($E361)&lt;&gt;0,$E361,IF(OR($B361="Venda",$B361="Devolução de venda"),IFERROR(INDEX(Produtos!$D$6:$D$505,MATCH($C361,Produtos!$B$6:$B$505,0)),0),0))))</f>
        <v/>
      </c>
      <c r="J361" s="17">
        <f>IF(OR($B361="",$C361="",N($D361)=0),"",IF($B361="Venda",1,IF($B361="Devolução de venda",-1,0))*$D361*IFERROR(INDEX(Produtos!$L$6:$L$505,MATCH($C361,Produtos!$B$6:$B$505,0)),0))</f>
        <v/>
      </c>
      <c r="K361" s="17">
        <f>IF(I361="","",IF($B361="Venda",I361-J361,IF($B361="Devolução de venda",-I361-J361,0)))</f>
        <v/>
      </c>
      <c r="L361" s="20">
        <f>IF($A361="","",IF($G361&lt;&gt;"",$G361,$A361))</f>
        <v/>
      </c>
      <c r="M361" s="17">
        <f>IF(I361="","",IF($B361="Venda",I361,IF(OR($B361="Compra",$B361="Devolução de venda"),-I361,0)))</f>
        <v/>
      </c>
    </row>
    <row r="362">
      <c r="A362" s="22" t="n"/>
      <c r="B362" s="14" t="n"/>
      <c r="C362" s="14" t="n"/>
      <c r="D362" s="14" t="n"/>
      <c r="E362" s="15" t="n"/>
      <c r="F362" s="14" t="n"/>
      <c r="G362" s="22" t="n"/>
      <c r="H362" s="14" t="n"/>
      <c r="I362" s="17">
        <f>IF(OR($B362="",$C362="",N($D362)=0),"",IF(OR($B362="Ajuste para mais",$B362="Ajuste para menos"),0,$D362*IF(N($E362)&lt;&gt;0,$E362,IF(OR($B362="Venda",$B362="Devolução de venda"),IFERROR(INDEX(Produtos!$D$6:$D$505,MATCH($C362,Produtos!$B$6:$B$505,0)),0),0))))</f>
        <v/>
      </c>
      <c r="J362" s="17">
        <f>IF(OR($B362="",$C362="",N($D362)=0),"",IF($B362="Venda",1,IF($B362="Devolução de venda",-1,0))*$D362*IFERROR(INDEX(Produtos!$L$6:$L$505,MATCH($C362,Produtos!$B$6:$B$505,0)),0))</f>
        <v/>
      </c>
      <c r="K362" s="17">
        <f>IF(I362="","",IF($B362="Venda",I362-J362,IF($B362="Devolução de venda",-I362-J362,0)))</f>
        <v/>
      </c>
      <c r="L362" s="20">
        <f>IF($A362="","",IF($G362&lt;&gt;"",$G362,$A362))</f>
        <v/>
      </c>
      <c r="M362" s="17">
        <f>IF(I362="","",IF($B362="Venda",I362,IF(OR($B362="Compra",$B362="Devolução de venda"),-I362,0)))</f>
        <v/>
      </c>
    </row>
    <row r="363">
      <c r="A363" s="22" t="n"/>
      <c r="B363" s="14" t="n"/>
      <c r="C363" s="14" t="n"/>
      <c r="D363" s="14" t="n"/>
      <c r="E363" s="15" t="n"/>
      <c r="F363" s="14" t="n"/>
      <c r="G363" s="22" t="n"/>
      <c r="H363" s="14" t="n"/>
      <c r="I363" s="17">
        <f>IF(OR($B363="",$C363="",N($D363)=0),"",IF(OR($B363="Ajuste para mais",$B363="Ajuste para menos"),0,$D363*IF(N($E363)&lt;&gt;0,$E363,IF(OR($B363="Venda",$B363="Devolução de venda"),IFERROR(INDEX(Produtos!$D$6:$D$505,MATCH($C363,Produtos!$B$6:$B$505,0)),0),0))))</f>
        <v/>
      </c>
      <c r="J363" s="17">
        <f>IF(OR($B363="",$C363="",N($D363)=0),"",IF($B363="Venda",1,IF($B363="Devolução de venda",-1,0))*$D363*IFERROR(INDEX(Produtos!$L$6:$L$505,MATCH($C363,Produtos!$B$6:$B$505,0)),0))</f>
        <v/>
      </c>
      <c r="K363" s="17">
        <f>IF(I363="","",IF($B363="Venda",I363-J363,IF($B363="Devolução de venda",-I363-J363,0)))</f>
        <v/>
      </c>
      <c r="L363" s="20">
        <f>IF($A363="","",IF($G363&lt;&gt;"",$G363,$A363))</f>
        <v/>
      </c>
      <c r="M363" s="17">
        <f>IF(I363="","",IF($B363="Venda",I363,IF(OR($B363="Compra",$B363="Devolução de venda"),-I363,0)))</f>
        <v/>
      </c>
    </row>
    <row r="364">
      <c r="A364" s="22" t="n"/>
      <c r="B364" s="14" t="n"/>
      <c r="C364" s="14" t="n"/>
      <c r="D364" s="14" t="n"/>
      <c r="E364" s="15" t="n"/>
      <c r="F364" s="14" t="n"/>
      <c r="G364" s="22" t="n"/>
      <c r="H364" s="14" t="n"/>
      <c r="I364" s="17">
        <f>IF(OR($B364="",$C364="",N($D364)=0),"",IF(OR($B364="Ajuste para mais",$B364="Ajuste para menos"),0,$D364*IF(N($E364)&lt;&gt;0,$E364,IF(OR($B364="Venda",$B364="Devolução de venda"),IFERROR(INDEX(Produtos!$D$6:$D$505,MATCH($C364,Produtos!$B$6:$B$505,0)),0),0))))</f>
        <v/>
      </c>
      <c r="J364" s="17">
        <f>IF(OR($B364="",$C364="",N($D364)=0),"",IF($B364="Venda",1,IF($B364="Devolução de venda",-1,0))*$D364*IFERROR(INDEX(Produtos!$L$6:$L$505,MATCH($C364,Produtos!$B$6:$B$505,0)),0))</f>
        <v/>
      </c>
      <c r="K364" s="17">
        <f>IF(I364="","",IF($B364="Venda",I364-J364,IF($B364="Devolução de venda",-I364-J364,0)))</f>
        <v/>
      </c>
      <c r="L364" s="20">
        <f>IF($A364="","",IF($G364&lt;&gt;"",$G364,$A364))</f>
        <v/>
      </c>
      <c r="M364" s="17">
        <f>IF(I364="","",IF($B364="Venda",I364,IF(OR($B364="Compra",$B364="Devolução de venda"),-I364,0)))</f>
        <v/>
      </c>
    </row>
    <row r="365">
      <c r="A365" s="22" t="n"/>
      <c r="B365" s="14" t="n"/>
      <c r="C365" s="14" t="n"/>
      <c r="D365" s="14" t="n"/>
      <c r="E365" s="15" t="n"/>
      <c r="F365" s="14" t="n"/>
      <c r="G365" s="22" t="n"/>
      <c r="H365" s="14" t="n"/>
      <c r="I365" s="17">
        <f>IF(OR($B365="",$C365="",N($D365)=0),"",IF(OR($B365="Ajuste para mais",$B365="Ajuste para menos"),0,$D365*IF(N($E365)&lt;&gt;0,$E365,IF(OR($B365="Venda",$B365="Devolução de venda"),IFERROR(INDEX(Produtos!$D$6:$D$505,MATCH($C365,Produtos!$B$6:$B$505,0)),0),0))))</f>
        <v/>
      </c>
      <c r="J365" s="17">
        <f>IF(OR($B365="",$C365="",N($D365)=0),"",IF($B365="Venda",1,IF($B365="Devolução de venda",-1,0))*$D365*IFERROR(INDEX(Produtos!$L$6:$L$505,MATCH($C365,Produtos!$B$6:$B$505,0)),0))</f>
        <v/>
      </c>
      <c r="K365" s="17">
        <f>IF(I365="","",IF($B365="Venda",I365-J365,IF($B365="Devolução de venda",-I365-J365,0)))</f>
        <v/>
      </c>
      <c r="L365" s="20">
        <f>IF($A365="","",IF($G365&lt;&gt;"",$G365,$A365))</f>
        <v/>
      </c>
      <c r="M365" s="17">
        <f>IF(I365="","",IF($B365="Venda",I365,IF(OR($B365="Compra",$B365="Devolução de venda"),-I365,0)))</f>
        <v/>
      </c>
    </row>
    <row r="366">
      <c r="A366" s="22" t="n"/>
      <c r="B366" s="14" t="n"/>
      <c r="C366" s="14" t="n"/>
      <c r="D366" s="14" t="n"/>
      <c r="E366" s="15" t="n"/>
      <c r="F366" s="14" t="n"/>
      <c r="G366" s="22" t="n"/>
      <c r="H366" s="14" t="n"/>
      <c r="I366" s="17">
        <f>IF(OR($B366="",$C366="",N($D366)=0),"",IF(OR($B366="Ajuste para mais",$B366="Ajuste para menos"),0,$D366*IF(N($E366)&lt;&gt;0,$E366,IF(OR($B366="Venda",$B366="Devolução de venda"),IFERROR(INDEX(Produtos!$D$6:$D$505,MATCH($C366,Produtos!$B$6:$B$505,0)),0),0))))</f>
        <v/>
      </c>
      <c r="J366" s="17">
        <f>IF(OR($B366="",$C366="",N($D366)=0),"",IF($B366="Venda",1,IF($B366="Devolução de venda",-1,0))*$D366*IFERROR(INDEX(Produtos!$L$6:$L$505,MATCH($C366,Produtos!$B$6:$B$505,0)),0))</f>
        <v/>
      </c>
      <c r="K366" s="17">
        <f>IF(I366="","",IF($B366="Venda",I366-J366,IF($B366="Devolução de venda",-I366-J366,0)))</f>
        <v/>
      </c>
      <c r="L366" s="20">
        <f>IF($A366="","",IF($G366&lt;&gt;"",$G366,$A366))</f>
        <v/>
      </c>
      <c r="M366" s="17">
        <f>IF(I366="","",IF($B366="Venda",I366,IF(OR($B366="Compra",$B366="Devolução de venda"),-I366,0)))</f>
        <v/>
      </c>
    </row>
    <row r="367">
      <c r="A367" s="22" t="n"/>
      <c r="B367" s="14" t="n"/>
      <c r="C367" s="14" t="n"/>
      <c r="D367" s="14" t="n"/>
      <c r="E367" s="15" t="n"/>
      <c r="F367" s="14" t="n"/>
      <c r="G367" s="22" t="n"/>
      <c r="H367" s="14" t="n"/>
      <c r="I367" s="17">
        <f>IF(OR($B367="",$C367="",N($D367)=0),"",IF(OR($B367="Ajuste para mais",$B367="Ajuste para menos"),0,$D367*IF(N($E367)&lt;&gt;0,$E367,IF(OR($B367="Venda",$B367="Devolução de venda"),IFERROR(INDEX(Produtos!$D$6:$D$505,MATCH($C367,Produtos!$B$6:$B$505,0)),0),0))))</f>
        <v/>
      </c>
      <c r="J367" s="17">
        <f>IF(OR($B367="",$C367="",N($D367)=0),"",IF($B367="Venda",1,IF($B367="Devolução de venda",-1,0))*$D367*IFERROR(INDEX(Produtos!$L$6:$L$505,MATCH($C367,Produtos!$B$6:$B$505,0)),0))</f>
        <v/>
      </c>
      <c r="K367" s="17">
        <f>IF(I367="","",IF($B367="Venda",I367-J367,IF($B367="Devolução de venda",-I367-J367,0)))</f>
        <v/>
      </c>
      <c r="L367" s="20">
        <f>IF($A367="","",IF($G367&lt;&gt;"",$G367,$A367))</f>
        <v/>
      </c>
      <c r="M367" s="17">
        <f>IF(I367="","",IF($B367="Venda",I367,IF(OR($B367="Compra",$B367="Devolução de venda"),-I367,0)))</f>
        <v/>
      </c>
    </row>
    <row r="368">
      <c r="A368" s="22" t="n"/>
      <c r="B368" s="14" t="n"/>
      <c r="C368" s="14" t="n"/>
      <c r="D368" s="14" t="n"/>
      <c r="E368" s="15" t="n"/>
      <c r="F368" s="14" t="n"/>
      <c r="G368" s="22" t="n"/>
      <c r="H368" s="14" t="n"/>
      <c r="I368" s="17">
        <f>IF(OR($B368="",$C368="",N($D368)=0),"",IF(OR($B368="Ajuste para mais",$B368="Ajuste para menos"),0,$D368*IF(N($E368)&lt;&gt;0,$E368,IF(OR($B368="Venda",$B368="Devolução de venda"),IFERROR(INDEX(Produtos!$D$6:$D$505,MATCH($C368,Produtos!$B$6:$B$505,0)),0),0))))</f>
        <v/>
      </c>
      <c r="J368" s="17">
        <f>IF(OR($B368="",$C368="",N($D368)=0),"",IF($B368="Venda",1,IF($B368="Devolução de venda",-1,0))*$D368*IFERROR(INDEX(Produtos!$L$6:$L$505,MATCH($C368,Produtos!$B$6:$B$505,0)),0))</f>
        <v/>
      </c>
      <c r="K368" s="17">
        <f>IF(I368="","",IF($B368="Venda",I368-J368,IF($B368="Devolução de venda",-I368-J368,0)))</f>
        <v/>
      </c>
      <c r="L368" s="20">
        <f>IF($A368="","",IF($G368&lt;&gt;"",$G368,$A368))</f>
        <v/>
      </c>
      <c r="M368" s="17">
        <f>IF(I368="","",IF($B368="Venda",I368,IF(OR($B368="Compra",$B368="Devolução de venda"),-I368,0)))</f>
        <v/>
      </c>
    </row>
    <row r="369">
      <c r="A369" s="22" t="n"/>
      <c r="B369" s="14" t="n"/>
      <c r="C369" s="14" t="n"/>
      <c r="D369" s="14" t="n"/>
      <c r="E369" s="15" t="n"/>
      <c r="F369" s="14" t="n"/>
      <c r="G369" s="22" t="n"/>
      <c r="H369" s="14" t="n"/>
      <c r="I369" s="17">
        <f>IF(OR($B369="",$C369="",N($D369)=0),"",IF(OR($B369="Ajuste para mais",$B369="Ajuste para menos"),0,$D369*IF(N($E369)&lt;&gt;0,$E369,IF(OR($B369="Venda",$B369="Devolução de venda"),IFERROR(INDEX(Produtos!$D$6:$D$505,MATCH($C369,Produtos!$B$6:$B$505,0)),0),0))))</f>
        <v/>
      </c>
      <c r="J369" s="17">
        <f>IF(OR($B369="",$C369="",N($D369)=0),"",IF($B369="Venda",1,IF($B369="Devolução de venda",-1,0))*$D369*IFERROR(INDEX(Produtos!$L$6:$L$505,MATCH($C369,Produtos!$B$6:$B$505,0)),0))</f>
        <v/>
      </c>
      <c r="K369" s="17">
        <f>IF(I369="","",IF($B369="Venda",I369-J369,IF($B369="Devolução de venda",-I369-J369,0)))</f>
        <v/>
      </c>
      <c r="L369" s="20">
        <f>IF($A369="","",IF($G369&lt;&gt;"",$G369,$A369))</f>
        <v/>
      </c>
      <c r="M369" s="17">
        <f>IF(I369="","",IF($B369="Venda",I369,IF(OR($B369="Compra",$B369="Devolução de venda"),-I369,0)))</f>
        <v/>
      </c>
    </row>
    <row r="370">
      <c r="A370" s="22" t="n"/>
      <c r="B370" s="14" t="n"/>
      <c r="C370" s="14" t="n"/>
      <c r="D370" s="14" t="n"/>
      <c r="E370" s="15" t="n"/>
      <c r="F370" s="14" t="n"/>
      <c r="G370" s="22" t="n"/>
      <c r="H370" s="14" t="n"/>
      <c r="I370" s="17">
        <f>IF(OR($B370="",$C370="",N($D370)=0),"",IF(OR($B370="Ajuste para mais",$B370="Ajuste para menos"),0,$D370*IF(N($E370)&lt;&gt;0,$E370,IF(OR($B370="Venda",$B370="Devolução de venda"),IFERROR(INDEX(Produtos!$D$6:$D$505,MATCH($C370,Produtos!$B$6:$B$505,0)),0),0))))</f>
        <v/>
      </c>
      <c r="J370" s="17">
        <f>IF(OR($B370="",$C370="",N($D370)=0),"",IF($B370="Venda",1,IF($B370="Devolução de venda",-1,0))*$D370*IFERROR(INDEX(Produtos!$L$6:$L$505,MATCH($C370,Produtos!$B$6:$B$505,0)),0))</f>
        <v/>
      </c>
      <c r="K370" s="17">
        <f>IF(I370="","",IF($B370="Venda",I370-J370,IF($B370="Devolução de venda",-I370-J370,0)))</f>
        <v/>
      </c>
      <c r="L370" s="20">
        <f>IF($A370="","",IF($G370&lt;&gt;"",$G370,$A370))</f>
        <v/>
      </c>
      <c r="M370" s="17">
        <f>IF(I370="","",IF($B370="Venda",I370,IF(OR($B370="Compra",$B370="Devolução de venda"),-I370,0)))</f>
        <v/>
      </c>
    </row>
    <row r="371">
      <c r="A371" s="22" t="n"/>
      <c r="B371" s="14" t="n"/>
      <c r="C371" s="14" t="n"/>
      <c r="D371" s="14" t="n"/>
      <c r="E371" s="15" t="n"/>
      <c r="F371" s="14" t="n"/>
      <c r="G371" s="22" t="n"/>
      <c r="H371" s="14" t="n"/>
      <c r="I371" s="17">
        <f>IF(OR($B371="",$C371="",N($D371)=0),"",IF(OR($B371="Ajuste para mais",$B371="Ajuste para menos"),0,$D371*IF(N($E371)&lt;&gt;0,$E371,IF(OR($B371="Venda",$B371="Devolução de venda"),IFERROR(INDEX(Produtos!$D$6:$D$505,MATCH($C371,Produtos!$B$6:$B$505,0)),0),0))))</f>
        <v/>
      </c>
      <c r="J371" s="17">
        <f>IF(OR($B371="",$C371="",N($D371)=0),"",IF($B371="Venda",1,IF($B371="Devolução de venda",-1,0))*$D371*IFERROR(INDEX(Produtos!$L$6:$L$505,MATCH($C371,Produtos!$B$6:$B$505,0)),0))</f>
        <v/>
      </c>
      <c r="K371" s="17">
        <f>IF(I371="","",IF($B371="Venda",I371-J371,IF($B371="Devolução de venda",-I371-J371,0)))</f>
        <v/>
      </c>
      <c r="L371" s="20">
        <f>IF($A371="","",IF($G371&lt;&gt;"",$G371,$A371))</f>
        <v/>
      </c>
      <c r="M371" s="17">
        <f>IF(I371="","",IF($B371="Venda",I371,IF(OR($B371="Compra",$B371="Devolução de venda"),-I371,0)))</f>
        <v/>
      </c>
    </row>
    <row r="372">
      <c r="A372" s="22" t="n"/>
      <c r="B372" s="14" t="n"/>
      <c r="C372" s="14" t="n"/>
      <c r="D372" s="14" t="n"/>
      <c r="E372" s="15" t="n"/>
      <c r="F372" s="14" t="n"/>
      <c r="G372" s="22" t="n"/>
      <c r="H372" s="14" t="n"/>
      <c r="I372" s="17">
        <f>IF(OR($B372="",$C372="",N($D372)=0),"",IF(OR($B372="Ajuste para mais",$B372="Ajuste para menos"),0,$D372*IF(N($E372)&lt;&gt;0,$E372,IF(OR($B372="Venda",$B372="Devolução de venda"),IFERROR(INDEX(Produtos!$D$6:$D$505,MATCH($C372,Produtos!$B$6:$B$505,0)),0),0))))</f>
        <v/>
      </c>
      <c r="J372" s="17">
        <f>IF(OR($B372="",$C372="",N($D372)=0),"",IF($B372="Venda",1,IF($B372="Devolução de venda",-1,0))*$D372*IFERROR(INDEX(Produtos!$L$6:$L$505,MATCH($C372,Produtos!$B$6:$B$505,0)),0))</f>
        <v/>
      </c>
      <c r="K372" s="17">
        <f>IF(I372="","",IF($B372="Venda",I372-J372,IF($B372="Devolução de venda",-I372-J372,0)))</f>
        <v/>
      </c>
      <c r="L372" s="20">
        <f>IF($A372="","",IF($G372&lt;&gt;"",$G372,$A372))</f>
        <v/>
      </c>
      <c r="M372" s="17">
        <f>IF(I372="","",IF($B372="Venda",I372,IF(OR($B372="Compra",$B372="Devolução de venda"),-I372,0)))</f>
        <v/>
      </c>
    </row>
    <row r="373">
      <c r="A373" s="22" t="n"/>
      <c r="B373" s="14" t="n"/>
      <c r="C373" s="14" t="n"/>
      <c r="D373" s="14" t="n"/>
      <c r="E373" s="15" t="n"/>
      <c r="F373" s="14" t="n"/>
      <c r="G373" s="22" t="n"/>
      <c r="H373" s="14" t="n"/>
      <c r="I373" s="17">
        <f>IF(OR($B373="",$C373="",N($D373)=0),"",IF(OR($B373="Ajuste para mais",$B373="Ajuste para menos"),0,$D373*IF(N($E373)&lt;&gt;0,$E373,IF(OR($B373="Venda",$B373="Devolução de venda"),IFERROR(INDEX(Produtos!$D$6:$D$505,MATCH($C373,Produtos!$B$6:$B$505,0)),0),0))))</f>
        <v/>
      </c>
      <c r="J373" s="17">
        <f>IF(OR($B373="",$C373="",N($D373)=0),"",IF($B373="Venda",1,IF($B373="Devolução de venda",-1,0))*$D373*IFERROR(INDEX(Produtos!$L$6:$L$505,MATCH($C373,Produtos!$B$6:$B$505,0)),0))</f>
        <v/>
      </c>
      <c r="K373" s="17">
        <f>IF(I373="","",IF($B373="Venda",I373-J373,IF($B373="Devolução de venda",-I373-J373,0)))</f>
        <v/>
      </c>
      <c r="L373" s="20">
        <f>IF($A373="","",IF($G373&lt;&gt;"",$G373,$A373))</f>
        <v/>
      </c>
      <c r="M373" s="17">
        <f>IF(I373="","",IF($B373="Venda",I373,IF(OR($B373="Compra",$B373="Devolução de venda"),-I373,0)))</f>
        <v/>
      </c>
    </row>
    <row r="374">
      <c r="A374" s="22" t="n"/>
      <c r="B374" s="14" t="n"/>
      <c r="C374" s="14" t="n"/>
      <c r="D374" s="14" t="n"/>
      <c r="E374" s="15" t="n"/>
      <c r="F374" s="14" t="n"/>
      <c r="G374" s="22" t="n"/>
      <c r="H374" s="14" t="n"/>
      <c r="I374" s="17">
        <f>IF(OR($B374="",$C374="",N($D374)=0),"",IF(OR($B374="Ajuste para mais",$B374="Ajuste para menos"),0,$D374*IF(N($E374)&lt;&gt;0,$E374,IF(OR($B374="Venda",$B374="Devolução de venda"),IFERROR(INDEX(Produtos!$D$6:$D$505,MATCH($C374,Produtos!$B$6:$B$505,0)),0),0))))</f>
        <v/>
      </c>
      <c r="J374" s="17">
        <f>IF(OR($B374="",$C374="",N($D374)=0),"",IF($B374="Venda",1,IF($B374="Devolução de venda",-1,0))*$D374*IFERROR(INDEX(Produtos!$L$6:$L$505,MATCH($C374,Produtos!$B$6:$B$505,0)),0))</f>
        <v/>
      </c>
      <c r="K374" s="17">
        <f>IF(I374="","",IF($B374="Venda",I374-J374,IF($B374="Devolução de venda",-I374-J374,0)))</f>
        <v/>
      </c>
      <c r="L374" s="20">
        <f>IF($A374="","",IF($G374&lt;&gt;"",$G374,$A374))</f>
        <v/>
      </c>
      <c r="M374" s="17">
        <f>IF(I374="","",IF($B374="Venda",I374,IF(OR($B374="Compra",$B374="Devolução de venda"),-I374,0)))</f>
        <v/>
      </c>
    </row>
    <row r="375">
      <c r="A375" s="22" t="n"/>
      <c r="B375" s="14" t="n"/>
      <c r="C375" s="14" t="n"/>
      <c r="D375" s="14" t="n"/>
      <c r="E375" s="15" t="n"/>
      <c r="F375" s="14" t="n"/>
      <c r="G375" s="22" t="n"/>
      <c r="H375" s="14" t="n"/>
      <c r="I375" s="17">
        <f>IF(OR($B375="",$C375="",N($D375)=0),"",IF(OR($B375="Ajuste para mais",$B375="Ajuste para menos"),0,$D375*IF(N($E375)&lt;&gt;0,$E375,IF(OR($B375="Venda",$B375="Devolução de venda"),IFERROR(INDEX(Produtos!$D$6:$D$505,MATCH($C375,Produtos!$B$6:$B$505,0)),0),0))))</f>
        <v/>
      </c>
      <c r="J375" s="17">
        <f>IF(OR($B375="",$C375="",N($D375)=0),"",IF($B375="Venda",1,IF($B375="Devolução de venda",-1,0))*$D375*IFERROR(INDEX(Produtos!$L$6:$L$505,MATCH($C375,Produtos!$B$6:$B$505,0)),0))</f>
        <v/>
      </c>
      <c r="K375" s="17">
        <f>IF(I375="","",IF($B375="Venda",I375-J375,IF($B375="Devolução de venda",-I375-J375,0)))</f>
        <v/>
      </c>
      <c r="L375" s="20">
        <f>IF($A375="","",IF($G375&lt;&gt;"",$G375,$A375))</f>
        <v/>
      </c>
      <c r="M375" s="17">
        <f>IF(I375="","",IF($B375="Venda",I375,IF(OR($B375="Compra",$B375="Devolução de venda"),-I375,0)))</f>
        <v/>
      </c>
    </row>
    <row r="376">
      <c r="A376" s="22" t="n"/>
      <c r="B376" s="14" t="n"/>
      <c r="C376" s="14" t="n"/>
      <c r="D376" s="14" t="n"/>
      <c r="E376" s="15" t="n"/>
      <c r="F376" s="14" t="n"/>
      <c r="G376" s="22" t="n"/>
      <c r="H376" s="14" t="n"/>
      <c r="I376" s="17">
        <f>IF(OR($B376="",$C376="",N($D376)=0),"",IF(OR($B376="Ajuste para mais",$B376="Ajuste para menos"),0,$D376*IF(N($E376)&lt;&gt;0,$E376,IF(OR($B376="Venda",$B376="Devolução de venda"),IFERROR(INDEX(Produtos!$D$6:$D$505,MATCH($C376,Produtos!$B$6:$B$505,0)),0),0))))</f>
        <v/>
      </c>
      <c r="J376" s="17">
        <f>IF(OR($B376="",$C376="",N($D376)=0),"",IF($B376="Venda",1,IF($B376="Devolução de venda",-1,0))*$D376*IFERROR(INDEX(Produtos!$L$6:$L$505,MATCH($C376,Produtos!$B$6:$B$505,0)),0))</f>
        <v/>
      </c>
      <c r="K376" s="17">
        <f>IF(I376="","",IF($B376="Venda",I376-J376,IF($B376="Devolução de venda",-I376-J376,0)))</f>
        <v/>
      </c>
      <c r="L376" s="20">
        <f>IF($A376="","",IF($G376&lt;&gt;"",$G376,$A376))</f>
        <v/>
      </c>
      <c r="M376" s="17">
        <f>IF(I376="","",IF($B376="Venda",I376,IF(OR($B376="Compra",$B376="Devolução de venda"),-I376,0)))</f>
        <v/>
      </c>
    </row>
    <row r="377">
      <c r="A377" s="22" t="n"/>
      <c r="B377" s="14" t="n"/>
      <c r="C377" s="14" t="n"/>
      <c r="D377" s="14" t="n"/>
      <c r="E377" s="15" t="n"/>
      <c r="F377" s="14" t="n"/>
      <c r="G377" s="22" t="n"/>
      <c r="H377" s="14" t="n"/>
      <c r="I377" s="17">
        <f>IF(OR($B377="",$C377="",N($D377)=0),"",IF(OR($B377="Ajuste para mais",$B377="Ajuste para menos"),0,$D377*IF(N($E377)&lt;&gt;0,$E377,IF(OR($B377="Venda",$B377="Devolução de venda"),IFERROR(INDEX(Produtos!$D$6:$D$505,MATCH($C377,Produtos!$B$6:$B$505,0)),0),0))))</f>
        <v/>
      </c>
      <c r="J377" s="17">
        <f>IF(OR($B377="",$C377="",N($D377)=0),"",IF($B377="Venda",1,IF($B377="Devolução de venda",-1,0))*$D377*IFERROR(INDEX(Produtos!$L$6:$L$505,MATCH($C377,Produtos!$B$6:$B$505,0)),0))</f>
        <v/>
      </c>
      <c r="K377" s="17">
        <f>IF(I377="","",IF($B377="Venda",I377-J377,IF($B377="Devolução de venda",-I377-J377,0)))</f>
        <v/>
      </c>
      <c r="L377" s="20">
        <f>IF($A377="","",IF($G377&lt;&gt;"",$G377,$A377))</f>
        <v/>
      </c>
      <c r="M377" s="17">
        <f>IF(I377="","",IF($B377="Venda",I377,IF(OR($B377="Compra",$B377="Devolução de venda"),-I377,0)))</f>
        <v/>
      </c>
    </row>
    <row r="378">
      <c r="A378" s="22" t="n"/>
      <c r="B378" s="14" t="n"/>
      <c r="C378" s="14" t="n"/>
      <c r="D378" s="14" t="n"/>
      <c r="E378" s="15" t="n"/>
      <c r="F378" s="14" t="n"/>
      <c r="G378" s="22" t="n"/>
      <c r="H378" s="14" t="n"/>
      <c r="I378" s="17">
        <f>IF(OR($B378="",$C378="",N($D378)=0),"",IF(OR($B378="Ajuste para mais",$B378="Ajuste para menos"),0,$D378*IF(N($E378)&lt;&gt;0,$E378,IF(OR($B378="Venda",$B378="Devolução de venda"),IFERROR(INDEX(Produtos!$D$6:$D$505,MATCH($C378,Produtos!$B$6:$B$505,0)),0),0))))</f>
        <v/>
      </c>
      <c r="J378" s="17">
        <f>IF(OR($B378="",$C378="",N($D378)=0),"",IF($B378="Venda",1,IF($B378="Devolução de venda",-1,0))*$D378*IFERROR(INDEX(Produtos!$L$6:$L$505,MATCH($C378,Produtos!$B$6:$B$505,0)),0))</f>
        <v/>
      </c>
      <c r="K378" s="17">
        <f>IF(I378="","",IF($B378="Venda",I378-J378,IF($B378="Devolução de venda",-I378-J378,0)))</f>
        <v/>
      </c>
      <c r="L378" s="20">
        <f>IF($A378="","",IF($G378&lt;&gt;"",$G378,$A378))</f>
        <v/>
      </c>
      <c r="M378" s="17">
        <f>IF(I378="","",IF($B378="Venda",I378,IF(OR($B378="Compra",$B378="Devolução de venda"),-I378,0)))</f>
        <v/>
      </c>
    </row>
    <row r="379">
      <c r="A379" s="22" t="n"/>
      <c r="B379" s="14" t="n"/>
      <c r="C379" s="14" t="n"/>
      <c r="D379" s="14" t="n"/>
      <c r="E379" s="15" t="n"/>
      <c r="F379" s="14" t="n"/>
      <c r="G379" s="22" t="n"/>
      <c r="H379" s="14" t="n"/>
      <c r="I379" s="17">
        <f>IF(OR($B379="",$C379="",N($D379)=0),"",IF(OR($B379="Ajuste para mais",$B379="Ajuste para menos"),0,$D379*IF(N($E379)&lt;&gt;0,$E379,IF(OR($B379="Venda",$B379="Devolução de venda"),IFERROR(INDEX(Produtos!$D$6:$D$505,MATCH($C379,Produtos!$B$6:$B$505,0)),0),0))))</f>
        <v/>
      </c>
      <c r="J379" s="17">
        <f>IF(OR($B379="",$C379="",N($D379)=0),"",IF($B379="Venda",1,IF($B379="Devolução de venda",-1,0))*$D379*IFERROR(INDEX(Produtos!$L$6:$L$505,MATCH($C379,Produtos!$B$6:$B$505,0)),0))</f>
        <v/>
      </c>
      <c r="K379" s="17">
        <f>IF(I379="","",IF($B379="Venda",I379-J379,IF($B379="Devolução de venda",-I379-J379,0)))</f>
        <v/>
      </c>
      <c r="L379" s="20">
        <f>IF($A379="","",IF($G379&lt;&gt;"",$G379,$A379))</f>
        <v/>
      </c>
      <c r="M379" s="17">
        <f>IF(I379="","",IF($B379="Venda",I379,IF(OR($B379="Compra",$B379="Devolução de venda"),-I379,0)))</f>
        <v/>
      </c>
    </row>
    <row r="380">
      <c r="A380" s="22" t="n"/>
      <c r="B380" s="14" t="n"/>
      <c r="C380" s="14" t="n"/>
      <c r="D380" s="14" t="n"/>
      <c r="E380" s="15" t="n"/>
      <c r="F380" s="14" t="n"/>
      <c r="G380" s="22" t="n"/>
      <c r="H380" s="14" t="n"/>
      <c r="I380" s="17">
        <f>IF(OR($B380="",$C380="",N($D380)=0),"",IF(OR($B380="Ajuste para mais",$B380="Ajuste para menos"),0,$D380*IF(N($E380)&lt;&gt;0,$E380,IF(OR($B380="Venda",$B380="Devolução de venda"),IFERROR(INDEX(Produtos!$D$6:$D$505,MATCH($C380,Produtos!$B$6:$B$505,0)),0),0))))</f>
        <v/>
      </c>
      <c r="J380" s="17">
        <f>IF(OR($B380="",$C380="",N($D380)=0),"",IF($B380="Venda",1,IF($B380="Devolução de venda",-1,0))*$D380*IFERROR(INDEX(Produtos!$L$6:$L$505,MATCH($C380,Produtos!$B$6:$B$505,0)),0))</f>
        <v/>
      </c>
      <c r="K380" s="17">
        <f>IF(I380="","",IF($B380="Venda",I380-J380,IF($B380="Devolução de venda",-I380-J380,0)))</f>
        <v/>
      </c>
      <c r="L380" s="20">
        <f>IF($A380="","",IF($G380&lt;&gt;"",$G380,$A380))</f>
        <v/>
      </c>
      <c r="M380" s="17">
        <f>IF(I380="","",IF($B380="Venda",I380,IF(OR($B380="Compra",$B380="Devolução de venda"),-I380,0)))</f>
        <v/>
      </c>
    </row>
    <row r="381">
      <c r="A381" s="22" t="n"/>
      <c r="B381" s="14" t="n"/>
      <c r="C381" s="14" t="n"/>
      <c r="D381" s="14" t="n"/>
      <c r="E381" s="15" t="n"/>
      <c r="F381" s="14" t="n"/>
      <c r="G381" s="22" t="n"/>
      <c r="H381" s="14" t="n"/>
      <c r="I381" s="17">
        <f>IF(OR($B381="",$C381="",N($D381)=0),"",IF(OR($B381="Ajuste para mais",$B381="Ajuste para menos"),0,$D381*IF(N($E381)&lt;&gt;0,$E381,IF(OR($B381="Venda",$B381="Devolução de venda"),IFERROR(INDEX(Produtos!$D$6:$D$505,MATCH($C381,Produtos!$B$6:$B$505,0)),0),0))))</f>
        <v/>
      </c>
      <c r="J381" s="17">
        <f>IF(OR($B381="",$C381="",N($D381)=0),"",IF($B381="Venda",1,IF($B381="Devolução de venda",-1,0))*$D381*IFERROR(INDEX(Produtos!$L$6:$L$505,MATCH($C381,Produtos!$B$6:$B$505,0)),0))</f>
        <v/>
      </c>
      <c r="K381" s="17">
        <f>IF(I381="","",IF($B381="Venda",I381-J381,IF($B381="Devolução de venda",-I381-J381,0)))</f>
        <v/>
      </c>
      <c r="L381" s="20">
        <f>IF($A381="","",IF($G381&lt;&gt;"",$G381,$A381))</f>
        <v/>
      </c>
      <c r="M381" s="17">
        <f>IF(I381="","",IF($B381="Venda",I381,IF(OR($B381="Compra",$B381="Devolução de venda"),-I381,0)))</f>
        <v/>
      </c>
    </row>
    <row r="382">
      <c r="A382" s="22" t="n"/>
      <c r="B382" s="14" t="n"/>
      <c r="C382" s="14" t="n"/>
      <c r="D382" s="14" t="n"/>
      <c r="E382" s="15" t="n"/>
      <c r="F382" s="14" t="n"/>
      <c r="G382" s="22" t="n"/>
      <c r="H382" s="14" t="n"/>
      <c r="I382" s="17">
        <f>IF(OR($B382="",$C382="",N($D382)=0),"",IF(OR($B382="Ajuste para mais",$B382="Ajuste para menos"),0,$D382*IF(N($E382)&lt;&gt;0,$E382,IF(OR($B382="Venda",$B382="Devolução de venda"),IFERROR(INDEX(Produtos!$D$6:$D$505,MATCH($C382,Produtos!$B$6:$B$505,0)),0),0))))</f>
        <v/>
      </c>
      <c r="J382" s="17">
        <f>IF(OR($B382="",$C382="",N($D382)=0),"",IF($B382="Venda",1,IF($B382="Devolução de venda",-1,0))*$D382*IFERROR(INDEX(Produtos!$L$6:$L$505,MATCH($C382,Produtos!$B$6:$B$505,0)),0))</f>
        <v/>
      </c>
      <c r="K382" s="17">
        <f>IF(I382="","",IF($B382="Venda",I382-J382,IF($B382="Devolução de venda",-I382-J382,0)))</f>
        <v/>
      </c>
      <c r="L382" s="20">
        <f>IF($A382="","",IF($G382&lt;&gt;"",$G382,$A382))</f>
        <v/>
      </c>
      <c r="M382" s="17">
        <f>IF(I382="","",IF($B382="Venda",I382,IF(OR($B382="Compra",$B382="Devolução de venda"),-I382,0)))</f>
        <v/>
      </c>
    </row>
    <row r="383">
      <c r="A383" s="22" t="n"/>
      <c r="B383" s="14" t="n"/>
      <c r="C383" s="14" t="n"/>
      <c r="D383" s="14" t="n"/>
      <c r="E383" s="15" t="n"/>
      <c r="F383" s="14" t="n"/>
      <c r="G383" s="22" t="n"/>
      <c r="H383" s="14" t="n"/>
      <c r="I383" s="17">
        <f>IF(OR($B383="",$C383="",N($D383)=0),"",IF(OR($B383="Ajuste para mais",$B383="Ajuste para menos"),0,$D383*IF(N($E383)&lt;&gt;0,$E383,IF(OR($B383="Venda",$B383="Devolução de venda"),IFERROR(INDEX(Produtos!$D$6:$D$505,MATCH($C383,Produtos!$B$6:$B$505,0)),0),0))))</f>
        <v/>
      </c>
      <c r="J383" s="17">
        <f>IF(OR($B383="",$C383="",N($D383)=0),"",IF($B383="Venda",1,IF($B383="Devolução de venda",-1,0))*$D383*IFERROR(INDEX(Produtos!$L$6:$L$505,MATCH($C383,Produtos!$B$6:$B$505,0)),0))</f>
        <v/>
      </c>
      <c r="K383" s="17">
        <f>IF(I383="","",IF($B383="Venda",I383-J383,IF($B383="Devolução de venda",-I383-J383,0)))</f>
        <v/>
      </c>
      <c r="L383" s="20">
        <f>IF($A383="","",IF($G383&lt;&gt;"",$G383,$A383))</f>
        <v/>
      </c>
      <c r="M383" s="17">
        <f>IF(I383="","",IF($B383="Venda",I383,IF(OR($B383="Compra",$B383="Devolução de venda"),-I383,0)))</f>
        <v/>
      </c>
    </row>
    <row r="384">
      <c r="A384" s="22" t="n"/>
      <c r="B384" s="14" t="n"/>
      <c r="C384" s="14" t="n"/>
      <c r="D384" s="14" t="n"/>
      <c r="E384" s="15" t="n"/>
      <c r="F384" s="14" t="n"/>
      <c r="G384" s="22" t="n"/>
      <c r="H384" s="14" t="n"/>
      <c r="I384" s="17">
        <f>IF(OR($B384="",$C384="",N($D384)=0),"",IF(OR($B384="Ajuste para mais",$B384="Ajuste para menos"),0,$D384*IF(N($E384)&lt;&gt;0,$E384,IF(OR($B384="Venda",$B384="Devolução de venda"),IFERROR(INDEX(Produtos!$D$6:$D$505,MATCH($C384,Produtos!$B$6:$B$505,0)),0),0))))</f>
        <v/>
      </c>
      <c r="J384" s="17">
        <f>IF(OR($B384="",$C384="",N($D384)=0),"",IF($B384="Venda",1,IF($B384="Devolução de venda",-1,0))*$D384*IFERROR(INDEX(Produtos!$L$6:$L$505,MATCH($C384,Produtos!$B$6:$B$505,0)),0))</f>
        <v/>
      </c>
      <c r="K384" s="17">
        <f>IF(I384="","",IF($B384="Venda",I384-J384,IF($B384="Devolução de venda",-I384-J384,0)))</f>
        <v/>
      </c>
      <c r="L384" s="20">
        <f>IF($A384="","",IF($G384&lt;&gt;"",$G384,$A384))</f>
        <v/>
      </c>
      <c r="M384" s="17">
        <f>IF(I384="","",IF($B384="Venda",I384,IF(OR($B384="Compra",$B384="Devolução de venda"),-I384,0)))</f>
        <v/>
      </c>
    </row>
    <row r="385">
      <c r="A385" s="22" t="n"/>
      <c r="B385" s="14" t="n"/>
      <c r="C385" s="14" t="n"/>
      <c r="D385" s="14" t="n"/>
      <c r="E385" s="15" t="n"/>
      <c r="F385" s="14" t="n"/>
      <c r="G385" s="22" t="n"/>
      <c r="H385" s="14" t="n"/>
      <c r="I385" s="17">
        <f>IF(OR($B385="",$C385="",N($D385)=0),"",IF(OR($B385="Ajuste para mais",$B385="Ajuste para menos"),0,$D385*IF(N($E385)&lt;&gt;0,$E385,IF(OR($B385="Venda",$B385="Devolução de venda"),IFERROR(INDEX(Produtos!$D$6:$D$505,MATCH($C385,Produtos!$B$6:$B$505,0)),0),0))))</f>
        <v/>
      </c>
      <c r="J385" s="17">
        <f>IF(OR($B385="",$C385="",N($D385)=0),"",IF($B385="Venda",1,IF($B385="Devolução de venda",-1,0))*$D385*IFERROR(INDEX(Produtos!$L$6:$L$505,MATCH($C385,Produtos!$B$6:$B$505,0)),0))</f>
        <v/>
      </c>
      <c r="K385" s="17">
        <f>IF(I385="","",IF($B385="Venda",I385-J385,IF($B385="Devolução de venda",-I385-J385,0)))</f>
        <v/>
      </c>
      <c r="L385" s="20">
        <f>IF($A385="","",IF($G385&lt;&gt;"",$G385,$A385))</f>
        <v/>
      </c>
      <c r="M385" s="17">
        <f>IF(I385="","",IF($B385="Venda",I385,IF(OR($B385="Compra",$B385="Devolução de venda"),-I385,0)))</f>
        <v/>
      </c>
    </row>
    <row r="386">
      <c r="A386" s="22" t="n"/>
      <c r="B386" s="14" t="n"/>
      <c r="C386" s="14" t="n"/>
      <c r="D386" s="14" t="n"/>
      <c r="E386" s="15" t="n"/>
      <c r="F386" s="14" t="n"/>
      <c r="G386" s="22" t="n"/>
      <c r="H386" s="14" t="n"/>
      <c r="I386" s="17">
        <f>IF(OR($B386="",$C386="",N($D386)=0),"",IF(OR($B386="Ajuste para mais",$B386="Ajuste para menos"),0,$D386*IF(N($E386)&lt;&gt;0,$E386,IF(OR($B386="Venda",$B386="Devolução de venda"),IFERROR(INDEX(Produtos!$D$6:$D$505,MATCH($C386,Produtos!$B$6:$B$505,0)),0),0))))</f>
        <v/>
      </c>
      <c r="J386" s="17">
        <f>IF(OR($B386="",$C386="",N($D386)=0),"",IF($B386="Venda",1,IF($B386="Devolução de venda",-1,0))*$D386*IFERROR(INDEX(Produtos!$L$6:$L$505,MATCH($C386,Produtos!$B$6:$B$505,0)),0))</f>
        <v/>
      </c>
      <c r="K386" s="17">
        <f>IF(I386="","",IF($B386="Venda",I386-J386,IF($B386="Devolução de venda",-I386-J386,0)))</f>
        <v/>
      </c>
      <c r="L386" s="20">
        <f>IF($A386="","",IF($G386&lt;&gt;"",$G386,$A386))</f>
        <v/>
      </c>
      <c r="M386" s="17">
        <f>IF(I386="","",IF($B386="Venda",I386,IF(OR($B386="Compra",$B386="Devolução de venda"),-I386,0)))</f>
        <v/>
      </c>
    </row>
    <row r="387">
      <c r="A387" s="22" t="n"/>
      <c r="B387" s="14" t="n"/>
      <c r="C387" s="14" t="n"/>
      <c r="D387" s="14" t="n"/>
      <c r="E387" s="15" t="n"/>
      <c r="F387" s="14" t="n"/>
      <c r="G387" s="22" t="n"/>
      <c r="H387" s="14" t="n"/>
      <c r="I387" s="17">
        <f>IF(OR($B387="",$C387="",N($D387)=0),"",IF(OR($B387="Ajuste para mais",$B387="Ajuste para menos"),0,$D387*IF(N($E387)&lt;&gt;0,$E387,IF(OR($B387="Venda",$B387="Devolução de venda"),IFERROR(INDEX(Produtos!$D$6:$D$505,MATCH($C387,Produtos!$B$6:$B$505,0)),0),0))))</f>
        <v/>
      </c>
      <c r="J387" s="17">
        <f>IF(OR($B387="",$C387="",N($D387)=0),"",IF($B387="Venda",1,IF($B387="Devolução de venda",-1,0))*$D387*IFERROR(INDEX(Produtos!$L$6:$L$505,MATCH($C387,Produtos!$B$6:$B$505,0)),0))</f>
        <v/>
      </c>
      <c r="K387" s="17">
        <f>IF(I387="","",IF($B387="Venda",I387-J387,IF($B387="Devolução de venda",-I387-J387,0)))</f>
        <v/>
      </c>
      <c r="L387" s="20">
        <f>IF($A387="","",IF($G387&lt;&gt;"",$G387,$A387))</f>
        <v/>
      </c>
      <c r="M387" s="17">
        <f>IF(I387="","",IF($B387="Venda",I387,IF(OR($B387="Compra",$B387="Devolução de venda"),-I387,0)))</f>
        <v/>
      </c>
    </row>
    <row r="388">
      <c r="A388" s="22" t="n"/>
      <c r="B388" s="14" t="n"/>
      <c r="C388" s="14" t="n"/>
      <c r="D388" s="14" t="n"/>
      <c r="E388" s="15" t="n"/>
      <c r="F388" s="14" t="n"/>
      <c r="G388" s="22" t="n"/>
      <c r="H388" s="14" t="n"/>
      <c r="I388" s="17">
        <f>IF(OR($B388="",$C388="",N($D388)=0),"",IF(OR($B388="Ajuste para mais",$B388="Ajuste para menos"),0,$D388*IF(N($E388)&lt;&gt;0,$E388,IF(OR($B388="Venda",$B388="Devolução de venda"),IFERROR(INDEX(Produtos!$D$6:$D$505,MATCH($C388,Produtos!$B$6:$B$505,0)),0),0))))</f>
        <v/>
      </c>
      <c r="J388" s="17">
        <f>IF(OR($B388="",$C388="",N($D388)=0),"",IF($B388="Venda",1,IF($B388="Devolução de venda",-1,0))*$D388*IFERROR(INDEX(Produtos!$L$6:$L$505,MATCH($C388,Produtos!$B$6:$B$505,0)),0))</f>
        <v/>
      </c>
      <c r="K388" s="17">
        <f>IF(I388="","",IF($B388="Venda",I388-J388,IF($B388="Devolução de venda",-I388-J388,0)))</f>
        <v/>
      </c>
      <c r="L388" s="20">
        <f>IF($A388="","",IF($G388&lt;&gt;"",$G388,$A388))</f>
        <v/>
      </c>
      <c r="M388" s="17">
        <f>IF(I388="","",IF($B388="Venda",I388,IF(OR($B388="Compra",$B388="Devolução de venda"),-I388,0)))</f>
        <v/>
      </c>
    </row>
    <row r="389">
      <c r="A389" s="22" t="n"/>
      <c r="B389" s="14" t="n"/>
      <c r="C389" s="14" t="n"/>
      <c r="D389" s="14" t="n"/>
      <c r="E389" s="15" t="n"/>
      <c r="F389" s="14" t="n"/>
      <c r="G389" s="22" t="n"/>
      <c r="H389" s="14" t="n"/>
      <c r="I389" s="17">
        <f>IF(OR($B389="",$C389="",N($D389)=0),"",IF(OR($B389="Ajuste para mais",$B389="Ajuste para menos"),0,$D389*IF(N($E389)&lt;&gt;0,$E389,IF(OR($B389="Venda",$B389="Devolução de venda"),IFERROR(INDEX(Produtos!$D$6:$D$505,MATCH($C389,Produtos!$B$6:$B$505,0)),0),0))))</f>
        <v/>
      </c>
      <c r="J389" s="17">
        <f>IF(OR($B389="",$C389="",N($D389)=0),"",IF($B389="Venda",1,IF($B389="Devolução de venda",-1,0))*$D389*IFERROR(INDEX(Produtos!$L$6:$L$505,MATCH($C389,Produtos!$B$6:$B$505,0)),0))</f>
        <v/>
      </c>
      <c r="K389" s="17">
        <f>IF(I389="","",IF($B389="Venda",I389-J389,IF($B389="Devolução de venda",-I389-J389,0)))</f>
        <v/>
      </c>
      <c r="L389" s="20">
        <f>IF($A389="","",IF($G389&lt;&gt;"",$G389,$A389))</f>
        <v/>
      </c>
      <c r="M389" s="17">
        <f>IF(I389="","",IF($B389="Venda",I389,IF(OR($B389="Compra",$B389="Devolução de venda"),-I389,0)))</f>
        <v/>
      </c>
    </row>
    <row r="390">
      <c r="A390" s="22" t="n"/>
      <c r="B390" s="14" t="n"/>
      <c r="C390" s="14" t="n"/>
      <c r="D390" s="14" t="n"/>
      <c r="E390" s="15" t="n"/>
      <c r="F390" s="14" t="n"/>
      <c r="G390" s="22" t="n"/>
      <c r="H390" s="14" t="n"/>
      <c r="I390" s="17">
        <f>IF(OR($B390="",$C390="",N($D390)=0),"",IF(OR($B390="Ajuste para mais",$B390="Ajuste para menos"),0,$D390*IF(N($E390)&lt;&gt;0,$E390,IF(OR($B390="Venda",$B390="Devolução de venda"),IFERROR(INDEX(Produtos!$D$6:$D$505,MATCH($C390,Produtos!$B$6:$B$505,0)),0),0))))</f>
        <v/>
      </c>
      <c r="J390" s="17">
        <f>IF(OR($B390="",$C390="",N($D390)=0),"",IF($B390="Venda",1,IF($B390="Devolução de venda",-1,0))*$D390*IFERROR(INDEX(Produtos!$L$6:$L$505,MATCH($C390,Produtos!$B$6:$B$505,0)),0))</f>
        <v/>
      </c>
      <c r="K390" s="17">
        <f>IF(I390="","",IF($B390="Venda",I390-J390,IF($B390="Devolução de venda",-I390-J390,0)))</f>
        <v/>
      </c>
      <c r="L390" s="20">
        <f>IF($A390="","",IF($G390&lt;&gt;"",$G390,$A390))</f>
        <v/>
      </c>
      <c r="M390" s="17">
        <f>IF(I390="","",IF($B390="Venda",I390,IF(OR($B390="Compra",$B390="Devolução de venda"),-I390,0)))</f>
        <v/>
      </c>
    </row>
    <row r="391">
      <c r="A391" s="22" t="n"/>
      <c r="B391" s="14" t="n"/>
      <c r="C391" s="14" t="n"/>
      <c r="D391" s="14" t="n"/>
      <c r="E391" s="15" t="n"/>
      <c r="F391" s="14" t="n"/>
      <c r="G391" s="22" t="n"/>
      <c r="H391" s="14" t="n"/>
      <c r="I391" s="17">
        <f>IF(OR($B391="",$C391="",N($D391)=0),"",IF(OR($B391="Ajuste para mais",$B391="Ajuste para menos"),0,$D391*IF(N($E391)&lt;&gt;0,$E391,IF(OR($B391="Venda",$B391="Devolução de venda"),IFERROR(INDEX(Produtos!$D$6:$D$505,MATCH($C391,Produtos!$B$6:$B$505,0)),0),0))))</f>
        <v/>
      </c>
      <c r="J391" s="17">
        <f>IF(OR($B391="",$C391="",N($D391)=0),"",IF($B391="Venda",1,IF($B391="Devolução de venda",-1,0))*$D391*IFERROR(INDEX(Produtos!$L$6:$L$505,MATCH($C391,Produtos!$B$6:$B$505,0)),0))</f>
        <v/>
      </c>
      <c r="K391" s="17">
        <f>IF(I391="","",IF($B391="Venda",I391-J391,IF($B391="Devolução de venda",-I391-J391,0)))</f>
        <v/>
      </c>
      <c r="L391" s="20">
        <f>IF($A391="","",IF($G391&lt;&gt;"",$G391,$A391))</f>
        <v/>
      </c>
      <c r="M391" s="17">
        <f>IF(I391="","",IF($B391="Venda",I391,IF(OR($B391="Compra",$B391="Devolução de venda"),-I391,0)))</f>
        <v/>
      </c>
    </row>
    <row r="392">
      <c r="A392" s="22" t="n"/>
      <c r="B392" s="14" t="n"/>
      <c r="C392" s="14" t="n"/>
      <c r="D392" s="14" t="n"/>
      <c r="E392" s="15" t="n"/>
      <c r="F392" s="14" t="n"/>
      <c r="G392" s="22" t="n"/>
      <c r="H392" s="14" t="n"/>
      <c r="I392" s="17">
        <f>IF(OR($B392="",$C392="",N($D392)=0),"",IF(OR($B392="Ajuste para mais",$B392="Ajuste para menos"),0,$D392*IF(N($E392)&lt;&gt;0,$E392,IF(OR($B392="Venda",$B392="Devolução de venda"),IFERROR(INDEX(Produtos!$D$6:$D$505,MATCH($C392,Produtos!$B$6:$B$505,0)),0),0))))</f>
        <v/>
      </c>
      <c r="J392" s="17">
        <f>IF(OR($B392="",$C392="",N($D392)=0),"",IF($B392="Venda",1,IF($B392="Devolução de venda",-1,0))*$D392*IFERROR(INDEX(Produtos!$L$6:$L$505,MATCH($C392,Produtos!$B$6:$B$505,0)),0))</f>
        <v/>
      </c>
      <c r="K392" s="17">
        <f>IF(I392="","",IF($B392="Venda",I392-J392,IF($B392="Devolução de venda",-I392-J392,0)))</f>
        <v/>
      </c>
      <c r="L392" s="20">
        <f>IF($A392="","",IF($G392&lt;&gt;"",$G392,$A392))</f>
        <v/>
      </c>
      <c r="M392" s="17">
        <f>IF(I392="","",IF($B392="Venda",I392,IF(OR($B392="Compra",$B392="Devolução de venda"),-I392,0)))</f>
        <v/>
      </c>
    </row>
    <row r="393">
      <c r="A393" s="22" t="n"/>
      <c r="B393" s="14" t="n"/>
      <c r="C393" s="14" t="n"/>
      <c r="D393" s="14" t="n"/>
      <c r="E393" s="15" t="n"/>
      <c r="F393" s="14" t="n"/>
      <c r="G393" s="22" t="n"/>
      <c r="H393" s="14" t="n"/>
      <c r="I393" s="17">
        <f>IF(OR($B393="",$C393="",N($D393)=0),"",IF(OR($B393="Ajuste para mais",$B393="Ajuste para menos"),0,$D393*IF(N($E393)&lt;&gt;0,$E393,IF(OR($B393="Venda",$B393="Devolução de venda"),IFERROR(INDEX(Produtos!$D$6:$D$505,MATCH($C393,Produtos!$B$6:$B$505,0)),0),0))))</f>
        <v/>
      </c>
      <c r="J393" s="17">
        <f>IF(OR($B393="",$C393="",N($D393)=0),"",IF($B393="Venda",1,IF($B393="Devolução de venda",-1,0))*$D393*IFERROR(INDEX(Produtos!$L$6:$L$505,MATCH($C393,Produtos!$B$6:$B$505,0)),0))</f>
        <v/>
      </c>
      <c r="K393" s="17">
        <f>IF(I393="","",IF($B393="Venda",I393-J393,IF($B393="Devolução de venda",-I393-J393,0)))</f>
        <v/>
      </c>
      <c r="L393" s="20">
        <f>IF($A393="","",IF($G393&lt;&gt;"",$G393,$A393))</f>
        <v/>
      </c>
      <c r="M393" s="17">
        <f>IF(I393="","",IF($B393="Venda",I393,IF(OR($B393="Compra",$B393="Devolução de venda"),-I393,0)))</f>
        <v/>
      </c>
    </row>
    <row r="394">
      <c r="A394" s="22" t="n"/>
      <c r="B394" s="14" t="n"/>
      <c r="C394" s="14" t="n"/>
      <c r="D394" s="14" t="n"/>
      <c r="E394" s="15" t="n"/>
      <c r="F394" s="14" t="n"/>
      <c r="G394" s="22" t="n"/>
      <c r="H394" s="14" t="n"/>
      <c r="I394" s="17">
        <f>IF(OR($B394="",$C394="",N($D394)=0),"",IF(OR($B394="Ajuste para mais",$B394="Ajuste para menos"),0,$D394*IF(N($E394)&lt;&gt;0,$E394,IF(OR($B394="Venda",$B394="Devolução de venda"),IFERROR(INDEX(Produtos!$D$6:$D$505,MATCH($C394,Produtos!$B$6:$B$505,0)),0),0))))</f>
        <v/>
      </c>
      <c r="J394" s="17">
        <f>IF(OR($B394="",$C394="",N($D394)=0),"",IF($B394="Venda",1,IF($B394="Devolução de venda",-1,0))*$D394*IFERROR(INDEX(Produtos!$L$6:$L$505,MATCH($C394,Produtos!$B$6:$B$505,0)),0))</f>
        <v/>
      </c>
      <c r="K394" s="17">
        <f>IF(I394="","",IF($B394="Venda",I394-J394,IF($B394="Devolução de venda",-I394-J394,0)))</f>
        <v/>
      </c>
      <c r="L394" s="20">
        <f>IF($A394="","",IF($G394&lt;&gt;"",$G394,$A394))</f>
        <v/>
      </c>
      <c r="M394" s="17">
        <f>IF(I394="","",IF($B394="Venda",I394,IF(OR($B394="Compra",$B394="Devolução de venda"),-I394,0)))</f>
        <v/>
      </c>
    </row>
    <row r="395">
      <c r="A395" s="22" t="n"/>
      <c r="B395" s="14" t="n"/>
      <c r="C395" s="14" t="n"/>
      <c r="D395" s="14" t="n"/>
      <c r="E395" s="15" t="n"/>
      <c r="F395" s="14" t="n"/>
      <c r="G395" s="22" t="n"/>
      <c r="H395" s="14" t="n"/>
      <c r="I395" s="17">
        <f>IF(OR($B395="",$C395="",N($D395)=0),"",IF(OR($B395="Ajuste para mais",$B395="Ajuste para menos"),0,$D395*IF(N($E395)&lt;&gt;0,$E395,IF(OR($B395="Venda",$B395="Devolução de venda"),IFERROR(INDEX(Produtos!$D$6:$D$505,MATCH($C395,Produtos!$B$6:$B$505,0)),0),0))))</f>
        <v/>
      </c>
      <c r="J395" s="17">
        <f>IF(OR($B395="",$C395="",N($D395)=0),"",IF($B395="Venda",1,IF($B395="Devolução de venda",-1,0))*$D395*IFERROR(INDEX(Produtos!$L$6:$L$505,MATCH($C395,Produtos!$B$6:$B$505,0)),0))</f>
        <v/>
      </c>
      <c r="K395" s="17">
        <f>IF(I395="","",IF($B395="Venda",I395-J395,IF($B395="Devolução de venda",-I395-J395,0)))</f>
        <v/>
      </c>
      <c r="L395" s="20">
        <f>IF($A395="","",IF($G395&lt;&gt;"",$G395,$A395))</f>
        <v/>
      </c>
      <c r="M395" s="17">
        <f>IF(I395="","",IF($B395="Venda",I395,IF(OR($B395="Compra",$B395="Devolução de venda"),-I395,0)))</f>
        <v/>
      </c>
    </row>
    <row r="396">
      <c r="A396" s="22" t="n"/>
      <c r="B396" s="14" t="n"/>
      <c r="C396" s="14" t="n"/>
      <c r="D396" s="14" t="n"/>
      <c r="E396" s="15" t="n"/>
      <c r="F396" s="14" t="n"/>
      <c r="G396" s="22" t="n"/>
      <c r="H396" s="14" t="n"/>
      <c r="I396" s="17">
        <f>IF(OR($B396="",$C396="",N($D396)=0),"",IF(OR($B396="Ajuste para mais",$B396="Ajuste para menos"),0,$D396*IF(N($E396)&lt;&gt;0,$E396,IF(OR($B396="Venda",$B396="Devolução de venda"),IFERROR(INDEX(Produtos!$D$6:$D$505,MATCH($C396,Produtos!$B$6:$B$505,0)),0),0))))</f>
        <v/>
      </c>
      <c r="J396" s="17">
        <f>IF(OR($B396="",$C396="",N($D396)=0),"",IF($B396="Venda",1,IF($B396="Devolução de venda",-1,0))*$D396*IFERROR(INDEX(Produtos!$L$6:$L$505,MATCH($C396,Produtos!$B$6:$B$505,0)),0))</f>
        <v/>
      </c>
      <c r="K396" s="17">
        <f>IF(I396="","",IF($B396="Venda",I396-J396,IF($B396="Devolução de venda",-I396-J396,0)))</f>
        <v/>
      </c>
      <c r="L396" s="20">
        <f>IF($A396="","",IF($G396&lt;&gt;"",$G396,$A396))</f>
        <v/>
      </c>
      <c r="M396" s="17">
        <f>IF(I396="","",IF($B396="Venda",I396,IF(OR($B396="Compra",$B396="Devolução de venda"),-I396,0)))</f>
        <v/>
      </c>
    </row>
    <row r="397">
      <c r="A397" s="22" t="n"/>
      <c r="B397" s="14" t="n"/>
      <c r="C397" s="14" t="n"/>
      <c r="D397" s="14" t="n"/>
      <c r="E397" s="15" t="n"/>
      <c r="F397" s="14" t="n"/>
      <c r="G397" s="22" t="n"/>
      <c r="H397" s="14" t="n"/>
      <c r="I397" s="17">
        <f>IF(OR($B397="",$C397="",N($D397)=0),"",IF(OR($B397="Ajuste para mais",$B397="Ajuste para menos"),0,$D397*IF(N($E397)&lt;&gt;0,$E397,IF(OR($B397="Venda",$B397="Devolução de venda"),IFERROR(INDEX(Produtos!$D$6:$D$505,MATCH($C397,Produtos!$B$6:$B$505,0)),0),0))))</f>
        <v/>
      </c>
      <c r="J397" s="17">
        <f>IF(OR($B397="",$C397="",N($D397)=0),"",IF($B397="Venda",1,IF($B397="Devolução de venda",-1,0))*$D397*IFERROR(INDEX(Produtos!$L$6:$L$505,MATCH($C397,Produtos!$B$6:$B$505,0)),0))</f>
        <v/>
      </c>
      <c r="K397" s="17">
        <f>IF(I397="","",IF($B397="Venda",I397-J397,IF($B397="Devolução de venda",-I397-J397,0)))</f>
        <v/>
      </c>
      <c r="L397" s="20">
        <f>IF($A397="","",IF($G397&lt;&gt;"",$G397,$A397))</f>
        <v/>
      </c>
      <c r="M397" s="17">
        <f>IF(I397="","",IF($B397="Venda",I397,IF(OR($B397="Compra",$B397="Devolução de venda"),-I397,0)))</f>
        <v/>
      </c>
    </row>
    <row r="398">
      <c r="A398" s="22" t="n"/>
      <c r="B398" s="14" t="n"/>
      <c r="C398" s="14" t="n"/>
      <c r="D398" s="14" t="n"/>
      <c r="E398" s="15" t="n"/>
      <c r="F398" s="14" t="n"/>
      <c r="G398" s="22" t="n"/>
      <c r="H398" s="14" t="n"/>
      <c r="I398" s="17">
        <f>IF(OR($B398="",$C398="",N($D398)=0),"",IF(OR($B398="Ajuste para mais",$B398="Ajuste para menos"),0,$D398*IF(N($E398)&lt;&gt;0,$E398,IF(OR($B398="Venda",$B398="Devolução de venda"),IFERROR(INDEX(Produtos!$D$6:$D$505,MATCH($C398,Produtos!$B$6:$B$505,0)),0),0))))</f>
        <v/>
      </c>
      <c r="J398" s="17">
        <f>IF(OR($B398="",$C398="",N($D398)=0),"",IF($B398="Venda",1,IF($B398="Devolução de venda",-1,0))*$D398*IFERROR(INDEX(Produtos!$L$6:$L$505,MATCH($C398,Produtos!$B$6:$B$505,0)),0))</f>
        <v/>
      </c>
      <c r="K398" s="17">
        <f>IF(I398="","",IF($B398="Venda",I398-J398,IF($B398="Devolução de venda",-I398-J398,0)))</f>
        <v/>
      </c>
      <c r="L398" s="20">
        <f>IF($A398="","",IF($G398&lt;&gt;"",$G398,$A398))</f>
        <v/>
      </c>
      <c r="M398" s="17">
        <f>IF(I398="","",IF($B398="Venda",I398,IF(OR($B398="Compra",$B398="Devolução de venda"),-I398,0)))</f>
        <v/>
      </c>
    </row>
    <row r="399">
      <c r="A399" s="22" t="n"/>
      <c r="B399" s="14" t="n"/>
      <c r="C399" s="14" t="n"/>
      <c r="D399" s="14" t="n"/>
      <c r="E399" s="15" t="n"/>
      <c r="F399" s="14" t="n"/>
      <c r="G399" s="22" t="n"/>
      <c r="H399" s="14" t="n"/>
      <c r="I399" s="17">
        <f>IF(OR($B399="",$C399="",N($D399)=0),"",IF(OR($B399="Ajuste para mais",$B399="Ajuste para menos"),0,$D399*IF(N($E399)&lt;&gt;0,$E399,IF(OR($B399="Venda",$B399="Devolução de venda"),IFERROR(INDEX(Produtos!$D$6:$D$505,MATCH($C399,Produtos!$B$6:$B$505,0)),0),0))))</f>
        <v/>
      </c>
      <c r="J399" s="17">
        <f>IF(OR($B399="",$C399="",N($D399)=0),"",IF($B399="Venda",1,IF($B399="Devolução de venda",-1,0))*$D399*IFERROR(INDEX(Produtos!$L$6:$L$505,MATCH($C399,Produtos!$B$6:$B$505,0)),0))</f>
        <v/>
      </c>
      <c r="K399" s="17">
        <f>IF(I399="","",IF($B399="Venda",I399-J399,IF($B399="Devolução de venda",-I399-J399,0)))</f>
        <v/>
      </c>
      <c r="L399" s="20">
        <f>IF($A399="","",IF($G399&lt;&gt;"",$G399,$A399))</f>
        <v/>
      </c>
      <c r="M399" s="17">
        <f>IF(I399="","",IF($B399="Venda",I399,IF(OR($B399="Compra",$B399="Devolução de venda"),-I399,0)))</f>
        <v/>
      </c>
    </row>
    <row r="400">
      <c r="A400" s="22" t="n"/>
      <c r="B400" s="14" t="n"/>
      <c r="C400" s="14" t="n"/>
      <c r="D400" s="14" t="n"/>
      <c r="E400" s="15" t="n"/>
      <c r="F400" s="14" t="n"/>
      <c r="G400" s="22" t="n"/>
      <c r="H400" s="14" t="n"/>
      <c r="I400" s="17">
        <f>IF(OR($B400="",$C400="",N($D400)=0),"",IF(OR($B400="Ajuste para mais",$B400="Ajuste para menos"),0,$D400*IF(N($E400)&lt;&gt;0,$E400,IF(OR($B400="Venda",$B400="Devolução de venda"),IFERROR(INDEX(Produtos!$D$6:$D$505,MATCH($C400,Produtos!$B$6:$B$505,0)),0),0))))</f>
        <v/>
      </c>
      <c r="J400" s="17">
        <f>IF(OR($B400="",$C400="",N($D400)=0),"",IF($B400="Venda",1,IF($B400="Devolução de venda",-1,0))*$D400*IFERROR(INDEX(Produtos!$L$6:$L$505,MATCH($C400,Produtos!$B$6:$B$505,0)),0))</f>
        <v/>
      </c>
      <c r="K400" s="17">
        <f>IF(I400="","",IF($B400="Venda",I400-J400,IF($B400="Devolução de venda",-I400-J400,0)))</f>
        <v/>
      </c>
      <c r="L400" s="20">
        <f>IF($A400="","",IF($G400&lt;&gt;"",$G400,$A400))</f>
        <v/>
      </c>
      <c r="M400" s="17">
        <f>IF(I400="","",IF($B400="Venda",I400,IF(OR($B400="Compra",$B400="Devolução de venda"),-I400,0)))</f>
        <v/>
      </c>
    </row>
    <row r="401">
      <c r="A401" s="22" t="n"/>
      <c r="B401" s="14" t="n"/>
      <c r="C401" s="14" t="n"/>
      <c r="D401" s="14" t="n"/>
      <c r="E401" s="15" t="n"/>
      <c r="F401" s="14" t="n"/>
      <c r="G401" s="22" t="n"/>
      <c r="H401" s="14" t="n"/>
      <c r="I401" s="17">
        <f>IF(OR($B401="",$C401="",N($D401)=0),"",IF(OR($B401="Ajuste para mais",$B401="Ajuste para menos"),0,$D401*IF(N($E401)&lt;&gt;0,$E401,IF(OR($B401="Venda",$B401="Devolução de venda"),IFERROR(INDEX(Produtos!$D$6:$D$505,MATCH($C401,Produtos!$B$6:$B$505,0)),0),0))))</f>
        <v/>
      </c>
      <c r="J401" s="17">
        <f>IF(OR($B401="",$C401="",N($D401)=0),"",IF($B401="Venda",1,IF($B401="Devolução de venda",-1,0))*$D401*IFERROR(INDEX(Produtos!$L$6:$L$505,MATCH($C401,Produtos!$B$6:$B$505,0)),0))</f>
        <v/>
      </c>
      <c r="K401" s="17">
        <f>IF(I401="","",IF($B401="Venda",I401-J401,IF($B401="Devolução de venda",-I401-J401,0)))</f>
        <v/>
      </c>
      <c r="L401" s="20">
        <f>IF($A401="","",IF($G401&lt;&gt;"",$G401,$A401))</f>
        <v/>
      </c>
      <c r="M401" s="17">
        <f>IF(I401="","",IF($B401="Venda",I401,IF(OR($B401="Compra",$B401="Devolução de venda"),-I401,0)))</f>
        <v/>
      </c>
    </row>
    <row r="402">
      <c r="A402" s="22" t="n"/>
      <c r="B402" s="14" t="n"/>
      <c r="C402" s="14" t="n"/>
      <c r="D402" s="14" t="n"/>
      <c r="E402" s="15" t="n"/>
      <c r="F402" s="14" t="n"/>
      <c r="G402" s="22" t="n"/>
      <c r="H402" s="14" t="n"/>
      <c r="I402" s="17">
        <f>IF(OR($B402="",$C402="",N($D402)=0),"",IF(OR($B402="Ajuste para mais",$B402="Ajuste para menos"),0,$D402*IF(N($E402)&lt;&gt;0,$E402,IF(OR($B402="Venda",$B402="Devolução de venda"),IFERROR(INDEX(Produtos!$D$6:$D$505,MATCH($C402,Produtos!$B$6:$B$505,0)),0),0))))</f>
        <v/>
      </c>
      <c r="J402" s="17">
        <f>IF(OR($B402="",$C402="",N($D402)=0),"",IF($B402="Venda",1,IF($B402="Devolução de venda",-1,0))*$D402*IFERROR(INDEX(Produtos!$L$6:$L$505,MATCH($C402,Produtos!$B$6:$B$505,0)),0))</f>
        <v/>
      </c>
      <c r="K402" s="17">
        <f>IF(I402="","",IF($B402="Venda",I402-J402,IF($B402="Devolução de venda",-I402-J402,0)))</f>
        <v/>
      </c>
      <c r="L402" s="20">
        <f>IF($A402="","",IF($G402&lt;&gt;"",$G402,$A402))</f>
        <v/>
      </c>
      <c r="M402" s="17">
        <f>IF(I402="","",IF($B402="Venda",I402,IF(OR($B402="Compra",$B402="Devolução de venda"),-I402,0)))</f>
        <v/>
      </c>
    </row>
    <row r="403">
      <c r="A403" s="22" t="n"/>
      <c r="B403" s="14" t="n"/>
      <c r="C403" s="14" t="n"/>
      <c r="D403" s="14" t="n"/>
      <c r="E403" s="15" t="n"/>
      <c r="F403" s="14" t="n"/>
      <c r="G403" s="22" t="n"/>
      <c r="H403" s="14" t="n"/>
      <c r="I403" s="17">
        <f>IF(OR($B403="",$C403="",N($D403)=0),"",IF(OR($B403="Ajuste para mais",$B403="Ajuste para menos"),0,$D403*IF(N($E403)&lt;&gt;0,$E403,IF(OR($B403="Venda",$B403="Devolução de venda"),IFERROR(INDEX(Produtos!$D$6:$D$505,MATCH($C403,Produtos!$B$6:$B$505,0)),0),0))))</f>
        <v/>
      </c>
      <c r="J403" s="17">
        <f>IF(OR($B403="",$C403="",N($D403)=0),"",IF($B403="Venda",1,IF($B403="Devolução de venda",-1,0))*$D403*IFERROR(INDEX(Produtos!$L$6:$L$505,MATCH($C403,Produtos!$B$6:$B$505,0)),0))</f>
        <v/>
      </c>
      <c r="K403" s="17">
        <f>IF(I403="","",IF($B403="Venda",I403-J403,IF($B403="Devolução de venda",-I403-J403,0)))</f>
        <v/>
      </c>
      <c r="L403" s="20">
        <f>IF($A403="","",IF($G403&lt;&gt;"",$G403,$A403))</f>
        <v/>
      </c>
      <c r="M403" s="17">
        <f>IF(I403="","",IF($B403="Venda",I403,IF(OR($B403="Compra",$B403="Devolução de venda"),-I403,0)))</f>
        <v/>
      </c>
    </row>
    <row r="404">
      <c r="A404" s="22" t="n"/>
      <c r="B404" s="14" t="n"/>
      <c r="C404" s="14" t="n"/>
      <c r="D404" s="14" t="n"/>
      <c r="E404" s="15" t="n"/>
      <c r="F404" s="14" t="n"/>
      <c r="G404" s="22" t="n"/>
      <c r="H404" s="14" t="n"/>
      <c r="I404" s="17">
        <f>IF(OR($B404="",$C404="",N($D404)=0),"",IF(OR($B404="Ajuste para mais",$B404="Ajuste para menos"),0,$D404*IF(N($E404)&lt;&gt;0,$E404,IF(OR($B404="Venda",$B404="Devolução de venda"),IFERROR(INDEX(Produtos!$D$6:$D$505,MATCH($C404,Produtos!$B$6:$B$505,0)),0),0))))</f>
        <v/>
      </c>
      <c r="J404" s="17">
        <f>IF(OR($B404="",$C404="",N($D404)=0),"",IF($B404="Venda",1,IF($B404="Devolução de venda",-1,0))*$D404*IFERROR(INDEX(Produtos!$L$6:$L$505,MATCH($C404,Produtos!$B$6:$B$505,0)),0))</f>
        <v/>
      </c>
      <c r="K404" s="17">
        <f>IF(I404="","",IF($B404="Venda",I404-J404,IF($B404="Devolução de venda",-I404-J404,0)))</f>
        <v/>
      </c>
      <c r="L404" s="20">
        <f>IF($A404="","",IF($G404&lt;&gt;"",$G404,$A404))</f>
        <v/>
      </c>
      <c r="M404" s="17">
        <f>IF(I404="","",IF($B404="Venda",I404,IF(OR($B404="Compra",$B404="Devolução de venda"),-I404,0)))</f>
        <v/>
      </c>
    </row>
    <row r="405">
      <c r="A405" s="22" t="n"/>
      <c r="B405" s="14" t="n"/>
      <c r="C405" s="14" t="n"/>
      <c r="D405" s="14" t="n"/>
      <c r="E405" s="15" t="n"/>
      <c r="F405" s="14" t="n"/>
      <c r="G405" s="22" t="n"/>
      <c r="H405" s="14" t="n"/>
      <c r="I405" s="17">
        <f>IF(OR($B405="",$C405="",N($D405)=0),"",IF(OR($B405="Ajuste para mais",$B405="Ajuste para menos"),0,$D405*IF(N($E405)&lt;&gt;0,$E405,IF(OR($B405="Venda",$B405="Devolução de venda"),IFERROR(INDEX(Produtos!$D$6:$D$505,MATCH($C405,Produtos!$B$6:$B$505,0)),0),0))))</f>
        <v/>
      </c>
      <c r="J405" s="17">
        <f>IF(OR($B405="",$C405="",N($D405)=0),"",IF($B405="Venda",1,IF($B405="Devolução de venda",-1,0))*$D405*IFERROR(INDEX(Produtos!$L$6:$L$505,MATCH($C405,Produtos!$B$6:$B$505,0)),0))</f>
        <v/>
      </c>
      <c r="K405" s="17">
        <f>IF(I405="","",IF($B405="Venda",I405-J405,IF($B405="Devolução de venda",-I405-J405,0)))</f>
        <v/>
      </c>
      <c r="L405" s="20">
        <f>IF($A405="","",IF($G405&lt;&gt;"",$G405,$A405))</f>
        <v/>
      </c>
      <c r="M405" s="17">
        <f>IF(I405="","",IF($B405="Venda",I405,IF(OR($B405="Compra",$B405="Devolução de venda"),-I405,0)))</f>
        <v/>
      </c>
    </row>
    <row r="406">
      <c r="A406" s="22" t="n"/>
      <c r="B406" s="14" t="n"/>
      <c r="C406" s="14" t="n"/>
      <c r="D406" s="14" t="n"/>
      <c r="E406" s="15" t="n"/>
      <c r="F406" s="14" t="n"/>
      <c r="G406" s="22" t="n"/>
      <c r="H406" s="14" t="n"/>
      <c r="I406" s="17">
        <f>IF(OR($B406="",$C406="",N($D406)=0),"",IF(OR($B406="Ajuste para mais",$B406="Ajuste para menos"),0,$D406*IF(N($E406)&lt;&gt;0,$E406,IF(OR($B406="Venda",$B406="Devolução de venda"),IFERROR(INDEX(Produtos!$D$6:$D$505,MATCH($C406,Produtos!$B$6:$B$505,0)),0),0))))</f>
        <v/>
      </c>
      <c r="J406" s="17">
        <f>IF(OR($B406="",$C406="",N($D406)=0),"",IF($B406="Venda",1,IF($B406="Devolução de venda",-1,0))*$D406*IFERROR(INDEX(Produtos!$L$6:$L$505,MATCH($C406,Produtos!$B$6:$B$505,0)),0))</f>
        <v/>
      </c>
      <c r="K406" s="17">
        <f>IF(I406="","",IF($B406="Venda",I406-J406,IF($B406="Devolução de venda",-I406-J406,0)))</f>
        <v/>
      </c>
      <c r="L406" s="20">
        <f>IF($A406="","",IF($G406&lt;&gt;"",$G406,$A406))</f>
        <v/>
      </c>
      <c r="M406" s="17">
        <f>IF(I406="","",IF($B406="Venda",I406,IF(OR($B406="Compra",$B406="Devolução de venda"),-I406,0)))</f>
        <v/>
      </c>
    </row>
    <row r="407">
      <c r="A407" s="22" t="n"/>
      <c r="B407" s="14" t="n"/>
      <c r="C407" s="14" t="n"/>
      <c r="D407" s="14" t="n"/>
      <c r="E407" s="15" t="n"/>
      <c r="F407" s="14" t="n"/>
      <c r="G407" s="22" t="n"/>
      <c r="H407" s="14" t="n"/>
      <c r="I407" s="17">
        <f>IF(OR($B407="",$C407="",N($D407)=0),"",IF(OR($B407="Ajuste para mais",$B407="Ajuste para menos"),0,$D407*IF(N($E407)&lt;&gt;0,$E407,IF(OR($B407="Venda",$B407="Devolução de venda"),IFERROR(INDEX(Produtos!$D$6:$D$505,MATCH($C407,Produtos!$B$6:$B$505,0)),0),0))))</f>
        <v/>
      </c>
      <c r="J407" s="17">
        <f>IF(OR($B407="",$C407="",N($D407)=0),"",IF($B407="Venda",1,IF($B407="Devolução de venda",-1,0))*$D407*IFERROR(INDEX(Produtos!$L$6:$L$505,MATCH($C407,Produtos!$B$6:$B$505,0)),0))</f>
        <v/>
      </c>
      <c r="K407" s="17">
        <f>IF(I407="","",IF($B407="Venda",I407-J407,IF($B407="Devolução de venda",-I407-J407,0)))</f>
        <v/>
      </c>
      <c r="L407" s="20">
        <f>IF($A407="","",IF($G407&lt;&gt;"",$G407,$A407))</f>
        <v/>
      </c>
      <c r="M407" s="17">
        <f>IF(I407="","",IF($B407="Venda",I407,IF(OR($B407="Compra",$B407="Devolução de venda"),-I407,0)))</f>
        <v/>
      </c>
    </row>
    <row r="408">
      <c r="A408" s="22" t="n"/>
      <c r="B408" s="14" t="n"/>
      <c r="C408" s="14" t="n"/>
      <c r="D408" s="14" t="n"/>
      <c r="E408" s="15" t="n"/>
      <c r="F408" s="14" t="n"/>
      <c r="G408" s="22" t="n"/>
      <c r="H408" s="14" t="n"/>
      <c r="I408" s="17">
        <f>IF(OR($B408="",$C408="",N($D408)=0),"",IF(OR($B408="Ajuste para mais",$B408="Ajuste para menos"),0,$D408*IF(N($E408)&lt;&gt;0,$E408,IF(OR($B408="Venda",$B408="Devolução de venda"),IFERROR(INDEX(Produtos!$D$6:$D$505,MATCH($C408,Produtos!$B$6:$B$505,0)),0),0))))</f>
        <v/>
      </c>
      <c r="J408" s="17">
        <f>IF(OR($B408="",$C408="",N($D408)=0),"",IF($B408="Venda",1,IF($B408="Devolução de venda",-1,0))*$D408*IFERROR(INDEX(Produtos!$L$6:$L$505,MATCH($C408,Produtos!$B$6:$B$505,0)),0))</f>
        <v/>
      </c>
      <c r="K408" s="17">
        <f>IF(I408="","",IF($B408="Venda",I408-J408,IF($B408="Devolução de venda",-I408-J408,0)))</f>
        <v/>
      </c>
      <c r="L408" s="20">
        <f>IF($A408="","",IF($G408&lt;&gt;"",$G408,$A408))</f>
        <v/>
      </c>
      <c r="M408" s="17">
        <f>IF(I408="","",IF($B408="Venda",I408,IF(OR($B408="Compra",$B408="Devolução de venda"),-I408,0)))</f>
        <v/>
      </c>
    </row>
    <row r="409">
      <c r="A409" s="22" t="n"/>
      <c r="B409" s="14" t="n"/>
      <c r="C409" s="14" t="n"/>
      <c r="D409" s="14" t="n"/>
      <c r="E409" s="15" t="n"/>
      <c r="F409" s="14" t="n"/>
      <c r="G409" s="22" t="n"/>
      <c r="H409" s="14" t="n"/>
      <c r="I409" s="17">
        <f>IF(OR($B409="",$C409="",N($D409)=0),"",IF(OR($B409="Ajuste para mais",$B409="Ajuste para menos"),0,$D409*IF(N($E409)&lt;&gt;0,$E409,IF(OR($B409="Venda",$B409="Devolução de venda"),IFERROR(INDEX(Produtos!$D$6:$D$505,MATCH($C409,Produtos!$B$6:$B$505,0)),0),0))))</f>
        <v/>
      </c>
      <c r="J409" s="17">
        <f>IF(OR($B409="",$C409="",N($D409)=0),"",IF($B409="Venda",1,IF($B409="Devolução de venda",-1,0))*$D409*IFERROR(INDEX(Produtos!$L$6:$L$505,MATCH($C409,Produtos!$B$6:$B$505,0)),0))</f>
        <v/>
      </c>
      <c r="K409" s="17">
        <f>IF(I409="","",IF($B409="Venda",I409-J409,IF($B409="Devolução de venda",-I409-J409,0)))</f>
        <v/>
      </c>
      <c r="L409" s="20">
        <f>IF($A409="","",IF($G409&lt;&gt;"",$G409,$A409))</f>
        <v/>
      </c>
      <c r="M409" s="17">
        <f>IF(I409="","",IF($B409="Venda",I409,IF(OR($B409="Compra",$B409="Devolução de venda"),-I409,0)))</f>
        <v/>
      </c>
    </row>
    <row r="410">
      <c r="A410" s="22" t="n"/>
      <c r="B410" s="14" t="n"/>
      <c r="C410" s="14" t="n"/>
      <c r="D410" s="14" t="n"/>
      <c r="E410" s="15" t="n"/>
      <c r="F410" s="14" t="n"/>
      <c r="G410" s="22" t="n"/>
      <c r="H410" s="14" t="n"/>
      <c r="I410" s="17">
        <f>IF(OR($B410="",$C410="",N($D410)=0),"",IF(OR($B410="Ajuste para mais",$B410="Ajuste para menos"),0,$D410*IF(N($E410)&lt;&gt;0,$E410,IF(OR($B410="Venda",$B410="Devolução de venda"),IFERROR(INDEX(Produtos!$D$6:$D$505,MATCH($C410,Produtos!$B$6:$B$505,0)),0),0))))</f>
        <v/>
      </c>
      <c r="J410" s="17">
        <f>IF(OR($B410="",$C410="",N($D410)=0),"",IF($B410="Venda",1,IF($B410="Devolução de venda",-1,0))*$D410*IFERROR(INDEX(Produtos!$L$6:$L$505,MATCH($C410,Produtos!$B$6:$B$505,0)),0))</f>
        <v/>
      </c>
      <c r="K410" s="17">
        <f>IF(I410="","",IF($B410="Venda",I410-J410,IF($B410="Devolução de venda",-I410-J410,0)))</f>
        <v/>
      </c>
      <c r="L410" s="20">
        <f>IF($A410="","",IF($G410&lt;&gt;"",$G410,$A410))</f>
        <v/>
      </c>
      <c r="M410" s="17">
        <f>IF(I410="","",IF($B410="Venda",I410,IF(OR($B410="Compra",$B410="Devolução de venda"),-I410,0)))</f>
        <v/>
      </c>
    </row>
    <row r="411">
      <c r="A411" s="22" t="n"/>
      <c r="B411" s="14" t="n"/>
      <c r="C411" s="14" t="n"/>
      <c r="D411" s="14" t="n"/>
      <c r="E411" s="15" t="n"/>
      <c r="F411" s="14" t="n"/>
      <c r="G411" s="22" t="n"/>
      <c r="H411" s="14" t="n"/>
      <c r="I411" s="17">
        <f>IF(OR($B411="",$C411="",N($D411)=0),"",IF(OR($B411="Ajuste para mais",$B411="Ajuste para menos"),0,$D411*IF(N($E411)&lt;&gt;0,$E411,IF(OR($B411="Venda",$B411="Devolução de venda"),IFERROR(INDEX(Produtos!$D$6:$D$505,MATCH($C411,Produtos!$B$6:$B$505,0)),0),0))))</f>
        <v/>
      </c>
      <c r="J411" s="17">
        <f>IF(OR($B411="",$C411="",N($D411)=0),"",IF($B411="Venda",1,IF($B411="Devolução de venda",-1,0))*$D411*IFERROR(INDEX(Produtos!$L$6:$L$505,MATCH($C411,Produtos!$B$6:$B$505,0)),0))</f>
        <v/>
      </c>
      <c r="K411" s="17">
        <f>IF(I411="","",IF($B411="Venda",I411-J411,IF($B411="Devolução de venda",-I411-J411,0)))</f>
        <v/>
      </c>
      <c r="L411" s="20">
        <f>IF($A411="","",IF($G411&lt;&gt;"",$G411,$A411))</f>
        <v/>
      </c>
      <c r="M411" s="17">
        <f>IF(I411="","",IF($B411="Venda",I411,IF(OR($B411="Compra",$B411="Devolução de venda"),-I411,0)))</f>
        <v/>
      </c>
    </row>
    <row r="412">
      <c r="A412" s="22" t="n"/>
      <c r="B412" s="14" t="n"/>
      <c r="C412" s="14" t="n"/>
      <c r="D412" s="14" t="n"/>
      <c r="E412" s="15" t="n"/>
      <c r="F412" s="14" t="n"/>
      <c r="G412" s="22" t="n"/>
      <c r="H412" s="14" t="n"/>
      <c r="I412" s="17">
        <f>IF(OR($B412="",$C412="",N($D412)=0),"",IF(OR($B412="Ajuste para mais",$B412="Ajuste para menos"),0,$D412*IF(N($E412)&lt;&gt;0,$E412,IF(OR($B412="Venda",$B412="Devolução de venda"),IFERROR(INDEX(Produtos!$D$6:$D$505,MATCH($C412,Produtos!$B$6:$B$505,0)),0),0))))</f>
        <v/>
      </c>
      <c r="J412" s="17">
        <f>IF(OR($B412="",$C412="",N($D412)=0),"",IF($B412="Venda",1,IF($B412="Devolução de venda",-1,0))*$D412*IFERROR(INDEX(Produtos!$L$6:$L$505,MATCH($C412,Produtos!$B$6:$B$505,0)),0))</f>
        <v/>
      </c>
      <c r="K412" s="17">
        <f>IF(I412="","",IF($B412="Venda",I412-J412,IF($B412="Devolução de venda",-I412-J412,0)))</f>
        <v/>
      </c>
      <c r="L412" s="20">
        <f>IF($A412="","",IF($G412&lt;&gt;"",$G412,$A412))</f>
        <v/>
      </c>
      <c r="M412" s="17">
        <f>IF(I412="","",IF($B412="Venda",I412,IF(OR($B412="Compra",$B412="Devolução de venda"),-I412,0)))</f>
        <v/>
      </c>
    </row>
    <row r="413">
      <c r="A413" s="22" t="n"/>
      <c r="B413" s="14" t="n"/>
      <c r="C413" s="14" t="n"/>
      <c r="D413" s="14" t="n"/>
      <c r="E413" s="15" t="n"/>
      <c r="F413" s="14" t="n"/>
      <c r="G413" s="22" t="n"/>
      <c r="H413" s="14" t="n"/>
      <c r="I413" s="17">
        <f>IF(OR($B413="",$C413="",N($D413)=0),"",IF(OR($B413="Ajuste para mais",$B413="Ajuste para menos"),0,$D413*IF(N($E413)&lt;&gt;0,$E413,IF(OR($B413="Venda",$B413="Devolução de venda"),IFERROR(INDEX(Produtos!$D$6:$D$505,MATCH($C413,Produtos!$B$6:$B$505,0)),0),0))))</f>
        <v/>
      </c>
      <c r="J413" s="17">
        <f>IF(OR($B413="",$C413="",N($D413)=0),"",IF($B413="Venda",1,IF($B413="Devolução de venda",-1,0))*$D413*IFERROR(INDEX(Produtos!$L$6:$L$505,MATCH($C413,Produtos!$B$6:$B$505,0)),0))</f>
        <v/>
      </c>
      <c r="K413" s="17">
        <f>IF(I413="","",IF($B413="Venda",I413-J413,IF($B413="Devolução de venda",-I413-J413,0)))</f>
        <v/>
      </c>
      <c r="L413" s="20">
        <f>IF($A413="","",IF($G413&lt;&gt;"",$G413,$A413))</f>
        <v/>
      </c>
      <c r="M413" s="17">
        <f>IF(I413="","",IF($B413="Venda",I413,IF(OR($B413="Compra",$B413="Devolução de venda"),-I413,0)))</f>
        <v/>
      </c>
    </row>
    <row r="414">
      <c r="A414" s="22" t="n"/>
      <c r="B414" s="14" t="n"/>
      <c r="C414" s="14" t="n"/>
      <c r="D414" s="14" t="n"/>
      <c r="E414" s="15" t="n"/>
      <c r="F414" s="14" t="n"/>
      <c r="G414" s="22" t="n"/>
      <c r="H414" s="14" t="n"/>
      <c r="I414" s="17">
        <f>IF(OR($B414="",$C414="",N($D414)=0),"",IF(OR($B414="Ajuste para mais",$B414="Ajuste para menos"),0,$D414*IF(N($E414)&lt;&gt;0,$E414,IF(OR($B414="Venda",$B414="Devolução de venda"),IFERROR(INDEX(Produtos!$D$6:$D$505,MATCH($C414,Produtos!$B$6:$B$505,0)),0),0))))</f>
        <v/>
      </c>
      <c r="J414" s="17">
        <f>IF(OR($B414="",$C414="",N($D414)=0),"",IF($B414="Venda",1,IF($B414="Devolução de venda",-1,0))*$D414*IFERROR(INDEX(Produtos!$L$6:$L$505,MATCH($C414,Produtos!$B$6:$B$505,0)),0))</f>
        <v/>
      </c>
      <c r="K414" s="17">
        <f>IF(I414="","",IF($B414="Venda",I414-J414,IF($B414="Devolução de venda",-I414-J414,0)))</f>
        <v/>
      </c>
      <c r="L414" s="20">
        <f>IF($A414="","",IF($G414&lt;&gt;"",$G414,$A414))</f>
        <v/>
      </c>
      <c r="M414" s="17">
        <f>IF(I414="","",IF($B414="Venda",I414,IF(OR($B414="Compra",$B414="Devolução de venda"),-I414,0)))</f>
        <v/>
      </c>
    </row>
    <row r="415">
      <c r="A415" s="22" t="n"/>
      <c r="B415" s="14" t="n"/>
      <c r="C415" s="14" t="n"/>
      <c r="D415" s="14" t="n"/>
      <c r="E415" s="15" t="n"/>
      <c r="F415" s="14" t="n"/>
      <c r="G415" s="22" t="n"/>
      <c r="H415" s="14" t="n"/>
      <c r="I415" s="17">
        <f>IF(OR($B415="",$C415="",N($D415)=0),"",IF(OR($B415="Ajuste para mais",$B415="Ajuste para menos"),0,$D415*IF(N($E415)&lt;&gt;0,$E415,IF(OR($B415="Venda",$B415="Devolução de venda"),IFERROR(INDEX(Produtos!$D$6:$D$505,MATCH($C415,Produtos!$B$6:$B$505,0)),0),0))))</f>
        <v/>
      </c>
      <c r="J415" s="17">
        <f>IF(OR($B415="",$C415="",N($D415)=0),"",IF($B415="Venda",1,IF($B415="Devolução de venda",-1,0))*$D415*IFERROR(INDEX(Produtos!$L$6:$L$505,MATCH($C415,Produtos!$B$6:$B$505,0)),0))</f>
        <v/>
      </c>
      <c r="K415" s="17">
        <f>IF(I415="","",IF($B415="Venda",I415-J415,IF($B415="Devolução de venda",-I415-J415,0)))</f>
        <v/>
      </c>
      <c r="L415" s="20">
        <f>IF($A415="","",IF($G415&lt;&gt;"",$G415,$A415))</f>
        <v/>
      </c>
      <c r="M415" s="17">
        <f>IF(I415="","",IF($B415="Venda",I415,IF(OR($B415="Compra",$B415="Devolução de venda"),-I415,0)))</f>
        <v/>
      </c>
    </row>
    <row r="416">
      <c r="A416" s="22" t="n"/>
      <c r="B416" s="14" t="n"/>
      <c r="C416" s="14" t="n"/>
      <c r="D416" s="14" t="n"/>
      <c r="E416" s="15" t="n"/>
      <c r="F416" s="14" t="n"/>
      <c r="G416" s="22" t="n"/>
      <c r="H416" s="14" t="n"/>
      <c r="I416" s="17">
        <f>IF(OR($B416="",$C416="",N($D416)=0),"",IF(OR($B416="Ajuste para mais",$B416="Ajuste para menos"),0,$D416*IF(N($E416)&lt;&gt;0,$E416,IF(OR($B416="Venda",$B416="Devolução de venda"),IFERROR(INDEX(Produtos!$D$6:$D$505,MATCH($C416,Produtos!$B$6:$B$505,0)),0),0))))</f>
        <v/>
      </c>
      <c r="J416" s="17">
        <f>IF(OR($B416="",$C416="",N($D416)=0),"",IF($B416="Venda",1,IF($B416="Devolução de venda",-1,0))*$D416*IFERROR(INDEX(Produtos!$L$6:$L$505,MATCH($C416,Produtos!$B$6:$B$505,0)),0))</f>
        <v/>
      </c>
      <c r="K416" s="17">
        <f>IF(I416="","",IF($B416="Venda",I416-J416,IF($B416="Devolução de venda",-I416-J416,0)))</f>
        <v/>
      </c>
      <c r="L416" s="20">
        <f>IF($A416="","",IF($G416&lt;&gt;"",$G416,$A416))</f>
        <v/>
      </c>
      <c r="M416" s="17">
        <f>IF(I416="","",IF($B416="Venda",I416,IF(OR($B416="Compra",$B416="Devolução de venda"),-I416,0)))</f>
        <v/>
      </c>
    </row>
    <row r="417">
      <c r="A417" s="22" t="n"/>
      <c r="B417" s="14" t="n"/>
      <c r="C417" s="14" t="n"/>
      <c r="D417" s="14" t="n"/>
      <c r="E417" s="15" t="n"/>
      <c r="F417" s="14" t="n"/>
      <c r="G417" s="22" t="n"/>
      <c r="H417" s="14" t="n"/>
      <c r="I417" s="17">
        <f>IF(OR($B417="",$C417="",N($D417)=0),"",IF(OR($B417="Ajuste para mais",$B417="Ajuste para menos"),0,$D417*IF(N($E417)&lt;&gt;0,$E417,IF(OR($B417="Venda",$B417="Devolução de venda"),IFERROR(INDEX(Produtos!$D$6:$D$505,MATCH($C417,Produtos!$B$6:$B$505,0)),0),0))))</f>
        <v/>
      </c>
      <c r="J417" s="17">
        <f>IF(OR($B417="",$C417="",N($D417)=0),"",IF($B417="Venda",1,IF($B417="Devolução de venda",-1,0))*$D417*IFERROR(INDEX(Produtos!$L$6:$L$505,MATCH($C417,Produtos!$B$6:$B$505,0)),0))</f>
        <v/>
      </c>
      <c r="K417" s="17">
        <f>IF(I417="","",IF($B417="Venda",I417-J417,IF($B417="Devolução de venda",-I417-J417,0)))</f>
        <v/>
      </c>
      <c r="L417" s="20">
        <f>IF($A417="","",IF($G417&lt;&gt;"",$G417,$A417))</f>
        <v/>
      </c>
      <c r="M417" s="17">
        <f>IF(I417="","",IF($B417="Venda",I417,IF(OR($B417="Compra",$B417="Devolução de venda"),-I417,0)))</f>
        <v/>
      </c>
    </row>
    <row r="418">
      <c r="A418" s="22" t="n"/>
      <c r="B418" s="14" t="n"/>
      <c r="C418" s="14" t="n"/>
      <c r="D418" s="14" t="n"/>
      <c r="E418" s="15" t="n"/>
      <c r="F418" s="14" t="n"/>
      <c r="G418" s="22" t="n"/>
      <c r="H418" s="14" t="n"/>
      <c r="I418" s="17">
        <f>IF(OR($B418="",$C418="",N($D418)=0),"",IF(OR($B418="Ajuste para mais",$B418="Ajuste para menos"),0,$D418*IF(N($E418)&lt;&gt;0,$E418,IF(OR($B418="Venda",$B418="Devolução de venda"),IFERROR(INDEX(Produtos!$D$6:$D$505,MATCH($C418,Produtos!$B$6:$B$505,0)),0),0))))</f>
        <v/>
      </c>
      <c r="J418" s="17">
        <f>IF(OR($B418="",$C418="",N($D418)=0),"",IF($B418="Venda",1,IF($B418="Devolução de venda",-1,0))*$D418*IFERROR(INDEX(Produtos!$L$6:$L$505,MATCH($C418,Produtos!$B$6:$B$505,0)),0))</f>
        <v/>
      </c>
      <c r="K418" s="17">
        <f>IF(I418="","",IF($B418="Venda",I418-J418,IF($B418="Devolução de venda",-I418-J418,0)))</f>
        <v/>
      </c>
      <c r="L418" s="20">
        <f>IF($A418="","",IF($G418&lt;&gt;"",$G418,$A418))</f>
        <v/>
      </c>
      <c r="M418" s="17">
        <f>IF(I418="","",IF($B418="Venda",I418,IF(OR($B418="Compra",$B418="Devolução de venda"),-I418,0)))</f>
        <v/>
      </c>
    </row>
    <row r="419">
      <c r="A419" s="22" t="n"/>
      <c r="B419" s="14" t="n"/>
      <c r="C419" s="14" t="n"/>
      <c r="D419" s="14" t="n"/>
      <c r="E419" s="15" t="n"/>
      <c r="F419" s="14" t="n"/>
      <c r="G419" s="22" t="n"/>
      <c r="H419" s="14" t="n"/>
      <c r="I419" s="17">
        <f>IF(OR($B419="",$C419="",N($D419)=0),"",IF(OR($B419="Ajuste para mais",$B419="Ajuste para menos"),0,$D419*IF(N($E419)&lt;&gt;0,$E419,IF(OR($B419="Venda",$B419="Devolução de venda"),IFERROR(INDEX(Produtos!$D$6:$D$505,MATCH($C419,Produtos!$B$6:$B$505,0)),0),0))))</f>
        <v/>
      </c>
      <c r="J419" s="17">
        <f>IF(OR($B419="",$C419="",N($D419)=0),"",IF($B419="Venda",1,IF($B419="Devolução de venda",-1,0))*$D419*IFERROR(INDEX(Produtos!$L$6:$L$505,MATCH($C419,Produtos!$B$6:$B$505,0)),0))</f>
        <v/>
      </c>
      <c r="K419" s="17">
        <f>IF(I419="","",IF($B419="Venda",I419-J419,IF($B419="Devolução de venda",-I419-J419,0)))</f>
        <v/>
      </c>
      <c r="L419" s="20">
        <f>IF($A419="","",IF($G419&lt;&gt;"",$G419,$A419))</f>
        <v/>
      </c>
      <c r="M419" s="17">
        <f>IF(I419="","",IF($B419="Venda",I419,IF(OR($B419="Compra",$B419="Devolução de venda"),-I419,0)))</f>
        <v/>
      </c>
    </row>
    <row r="420">
      <c r="A420" s="22" t="n"/>
      <c r="B420" s="14" t="n"/>
      <c r="C420" s="14" t="n"/>
      <c r="D420" s="14" t="n"/>
      <c r="E420" s="15" t="n"/>
      <c r="F420" s="14" t="n"/>
      <c r="G420" s="22" t="n"/>
      <c r="H420" s="14" t="n"/>
      <c r="I420" s="17">
        <f>IF(OR($B420="",$C420="",N($D420)=0),"",IF(OR($B420="Ajuste para mais",$B420="Ajuste para menos"),0,$D420*IF(N($E420)&lt;&gt;0,$E420,IF(OR($B420="Venda",$B420="Devolução de venda"),IFERROR(INDEX(Produtos!$D$6:$D$505,MATCH($C420,Produtos!$B$6:$B$505,0)),0),0))))</f>
        <v/>
      </c>
      <c r="J420" s="17">
        <f>IF(OR($B420="",$C420="",N($D420)=0),"",IF($B420="Venda",1,IF($B420="Devolução de venda",-1,0))*$D420*IFERROR(INDEX(Produtos!$L$6:$L$505,MATCH($C420,Produtos!$B$6:$B$505,0)),0))</f>
        <v/>
      </c>
      <c r="K420" s="17">
        <f>IF(I420="","",IF($B420="Venda",I420-J420,IF($B420="Devolução de venda",-I420-J420,0)))</f>
        <v/>
      </c>
      <c r="L420" s="20">
        <f>IF($A420="","",IF($G420&lt;&gt;"",$G420,$A420))</f>
        <v/>
      </c>
      <c r="M420" s="17">
        <f>IF(I420="","",IF($B420="Venda",I420,IF(OR($B420="Compra",$B420="Devolução de venda"),-I420,0)))</f>
        <v/>
      </c>
    </row>
    <row r="421">
      <c r="A421" s="22" t="n"/>
      <c r="B421" s="14" t="n"/>
      <c r="C421" s="14" t="n"/>
      <c r="D421" s="14" t="n"/>
      <c r="E421" s="15" t="n"/>
      <c r="F421" s="14" t="n"/>
      <c r="G421" s="22" t="n"/>
      <c r="H421" s="14" t="n"/>
      <c r="I421" s="17">
        <f>IF(OR($B421="",$C421="",N($D421)=0),"",IF(OR($B421="Ajuste para mais",$B421="Ajuste para menos"),0,$D421*IF(N($E421)&lt;&gt;0,$E421,IF(OR($B421="Venda",$B421="Devolução de venda"),IFERROR(INDEX(Produtos!$D$6:$D$505,MATCH($C421,Produtos!$B$6:$B$505,0)),0),0))))</f>
        <v/>
      </c>
      <c r="J421" s="17">
        <f>IF(OR($B421="",$C421="",N($D421)=0),"",IF($B421="Venda",1,IF($B421="Devolução de venda",-1,0))*$D421*IFERROR(INDEX(Produtos!$L$6:$L$505,MATCH($C421,Produtos!$B$6:$B$505,0)),0))</f>
        <v/>
      </c>
      <c r="K421" s="17">
        <f>IF(I421="","",IF($B421="Venda",I421-J421,IF($B421="Devolução de venda",-I421-J421,0)))</f>
        <v/>
      </c>
      <c r="L421" s="20">
        <f>IF($A421="","",IF($G421&lt;&gt;"",$G421,$A421))</f>
        <v/>
      </c>
      <c r="M421" s="17">
        <f>IF(I421="","",IF($B421="Venda",I421,IF(OR($B421="Compra",$B421="Devolução de venda"),-I421,0)))</f>
        <v/>
      </c>
    </row>
    <row r="422">
      <c r="A422" s="22" t="n"/>
      <c r="B422" s="14" t="n"/>
      <c r="C422" s="14" t="n"/>
      <c r="D422" s="14" t="n"/>
      <c r="E422" s="15" t="n"/>
      <c r="F422" s="14" t="n"/>
      <c r="G422" s="22" t="n"/>
      <c r="H422" s="14" t="n"/>
      <c r="I422" s="17">
        <f>IF(OR($B422="",$C422="",N($D422)=0),"",IF(OR($B422="Ajuste para mais",$B422="Ajuste para menos"),0,$D422*IF(N($E422)&lt;&gt;0,$E422,IF(OR($B422="Venda",$B422="Devolução de venda"),IFERROR(INDEX(Produtos!$D$6:$D$505,MATCH($C422,Produtos!$B$6:$B$505,0)),0),0))))</f>
        <v/>
      </c>
      <c r="J422" s="17">
        <f>IF(OR($B422="",$C422="",N($D422)=0),"",IF($B422="Venda",1,IF($B422="Devolução de venda",-1,0))*$D422*IFERROR(INDEX(Produtos!$L$6:$L$505,MATCH($C422,Produtos!$B$6:$B$505,0)),0))</f>
        <v/>
      </c>
      <c r="K422" s="17">
        <f>IF(I422="","",IF($B422="Venda",I422-J422,IF($B422="Devolução de venda",-I422-J422,0)))</f>
        <v/>
      </c>
      <c r="L422" s="20">
        <f>IF($A422="","",IF($G422&lt;&gt;"",$G422,$A422))</f>
        <v/>
      </c>
      <c r="M422" s="17">
        <f>IF(I422="","",IF($B422="Venda",I422,IF(OR($B422="Compra",$B422="Devolução de venda"),-I422,0)))</f>
        <v/>
      </c>
    </row>
    <row r="423">
      <c r="A423" s="22" t="n"/>
      <c r="B423" s="14" t="n"/>
      <c r="C423" s="14" t="n"/>
      <c r="D423" s="14" t="n"/>
      <c r="E423" s="15" t="n"/>
      <c r="F423" s="14" t="n"/>
      <c r="G423" s="22" t="n"/>
      <c r="H423" s="14" t="n"/>
      <c r="I423" s="17">
        <f>IF(OR($B423="",$C423="",N($D423)=0),"",IF(OR($B423="Ajuste para mais",$B423="Ajuste para menos"),0,$D423*IF(N($E423)&lt;&gt;0,$E423,IF(OR($B423="Venda",$B423="Devolução de venda"),IFERROR(INDEX(Produtos!$D$6:$D$505,MATCH($C423,Produtos!$B$6:$B$505,0)),0),0))))</f>
        <v/>
      </c>
      <c r="J423" s="17">
        <f>IF(OR($B423="",$C423="",N($D423)=0),"",IF($B423="Venda",1,IF($B423="Devolução de venda",-1,0))*$D423*IFERROR(INDEX(Produtos!$L$6:$L$505,MATCH($C423,Produtos!$B$6:$B$505,0)),0))</f>
        <v/>
      </c>
      <c r="K423" s="17">
        <f>IF(I423="","",IF($B423="Venda",I423-J423,IF($B423="Devolução de venda",-I423-J423,0)))</f>
        <v/>
      </c>
      <c r="L423" s="20">
        <f>IF($A423="","",IF($G423&lt;&gt;"",$G423,$A423))</f>
        <v/>
      </c>
      <c r="M423" s="17">
        <f>IF(I423="","",IF($B423="Venda",I423,IF(OR($B423="Compra",$B423="Devolução de venda"),-I423,0)))</f>
        <v/>
      </c>
    </row>
    <row r="424">
      <c r="A424" s="22" t="n"/>
      <c r="B424" s="14" t="n"/>
      <c r="C424" s="14" t="n"/>
      <c r="D424" s="14" t="n"/>
      <c r="E424" s="15" t="n"/>
      <c r="F424" s="14" t="n"/>
      <c r="G424" s="22" t="n"/>
      <c r="H424" s="14" t="n"/>
      <c r="I424" s="17">
        <f>IF(OR($B424="",$C424="",N($D424)=0),"",IF(OR($B424="Ajuste para mais",$B424="Ajuste para menos"),0,$D424*IF(N($E424)&lt;&gt;0,$E424,IF(OR($B424="Venda",$B424="Devolução de venda"),IFERROR(INDEX(Produtos!$D$6:$D$505,MATCH($C424,Produtos!$B$6:$B$505,0)),0),0))))</f>
        <v/>
      </c>
      <c r="J424" s="17">
        <f>IF(OR($B424="",$C424="",N($D424)=0),"",IF($B424="Venda",1,IF($B424="Devolução de venda",-1,0))*$D424*IFERROR(INDEX(Produtos!$L$6:$L$505,MATCH($C424,Produtos!$B$6:$B$505,0)),0))</f>
        <v/>
      </c>
      <c r="K424" s="17">
        <f>IF(I424="","",IF($B424="Venda",I424-J424,IF($B424="Devolução de venda",-I424-J424,0)))</f>
        <v/>
      </c>
      <c r="L424" s="20">
        <f>IF($A424="","",IF($G424&lt;&gt;"",$G424,$A424))</f>
        <v/>
      </c>
      <c r="M424" s="17">
        <f>IF(I424="","",IF($B424="Venda",I424,IF(OR($B424="Compra",$B424="Devolução de venda"),-I424,0)))</f>
        <v/>
      </c>
    </row>
    <row r="425">
      <c r="A425" s="22" t="n"/>
      <c r="B425" s="14" t="n"/>
      <c r="C425" s="14" t="n"/>
      <c r="D425" s="14" t="n"/>
      <c r="E425" s="15" t="n"/>
      <c r="F425" s="14" t="n"/>
      <c r="G425" s="22" t="n"/>
      <c r="H425" s="14" t="n"/>
      <c r="I425" s="17">
        <f>IF(OR($B425="",$C425="",N($D425)=0),"",IF(OR($B425="Ajuste para mais",$B425="Ajuste para menos"),0,$D425*IF(N($E425)&lt;&gt;0,$E425,IF(OR($B425="Venda",$B425="Devolução de venda"),IFERROR(INDEX(Produtos!$D$6:$D$505,MATCH($C425,Produtos!$B$6:$B$505,0)),0),0))))</f>
        <v/>
      </c>
      <c r="J425" s="17">
        <f>IF(OR($B425="",$C425="",N($D425)=0),"",IF($B425="Venda",1,IF($B425="Devolução de venda",-1,0))*$D425*IFERROR(INDEX(Produtos!$L$6:$L$505,MATCH($C425,Produtos!$B$6:$B$505,0)),0))</f>
        <v/>
      </c>
      <c r="K425" s="17">
        <f>IF(I425="","",IF($B425="Venda",I425-J425,IF($B425="Devolução de venda",-I425-J425,0)))</f>
        <v/>
      </c>
      <c r="L425" s="20">
        <f>IF($A425="","",IF($G425&lt;&gt;"",$G425,$A425))</f>
        <v/>
      </c>
      <c r="M425" s="17">
        <f>IF(I425="","",IF($B425="Venda",I425,IF(OR($B425="Compra",$B425="Devolução de venda"),-I425,0)))</f>
        <v/>
      </c>
    </row>
    <row r="426">
      <c r="A426" s="22" t="n"/>
      <c r="B426" s="14" t="n"/>
      <c r="C426" s="14" t="n"/>
      <c r="D426" s="14" t="n"/>
      <c r="E426" s="15" t="n"/>
      <c r="F426" s="14" t="n"/>
      <c r="G426" s="22" t="n"/>
      <c r="H426" s="14" t="n"/>
      <c r="I426" s="17">
        <f>IF(OR($B426="",$C426="",N($D426)=0),"",IF(OR($B426="Ajuste para mais",$B426="Ajuste para menos"),0,$D426*IF(N($E426)&lt;&gt;0,$E426,IF(OR($B426="Venda",$B426="Devolução de venda"),IFERROR(INDEX(Produtos!$D$6:$D$505,MATCH($C426,Produtos!$B$6:$B$505,0)),0),0))))</f>
        <v/>
      </c>
      <c r="J426" s="17">
        <f>IF(OR($B426="",$C426="",N($D426)=0),"",IF($B426="Venda",1,IF($B426="Devolução de venda",-1,0))*$D426*IFERROR(INDEX(Produtos!$L$6:$L$505,MATCH($C426,Produtos!$B$6:$B$505,0)),0))</f>
        <v/>
      </c>
      <c r="K426" s="17">
        <f>IF(I426="","",IF($B426="Venda",I426-J426,IF($B426="Devolução de venda",-I426-J426,0)))</f>
        <v/>
      </c>
      <c r="L426" s="20">
        <f>IF($A426="","",IF($G426&lt;&gt;"",$G426,$A426))</f>
        <v/>
      </c>
      <c r="M426" s="17">
        <f>IF(I426="","",IF($B426="Venda",I426,IF(OR($B426="Compra",$B426="Devolução de venda"),-I426,0)))</f>
        <v/>
      </c>
    </row>
    <row r="427">
      <c r="A427" s="22" t="n"/>
      <c r="B427" s="14" t="n"/>
      <c r="C427" s="14" t="n"/>
      <c r="D427" s="14" t="n"/>
      <c r="E427" s="15" t="n"/>
      <c r="F427" s="14" t="n"/>
      <c r="G427" s="22" t="n"/>
      <c r="H427" s="14" t="n"/>
      <c r="I427" s="17">
        <f>IF(OR($B427="",$C427="",N($D427)=0),"",IF(OR($B427="Ajuste para mais",$B427="Ajuste para menos"),0,$D427*IF(N($E427)&lt;&gt;0,$E427,IF(OR($B427="Venda",$B427="Devolução de venda"),IFERROR(INDEX(Produtos!$D$6:$D$505,MATCH($C427,Produtos!$B$6:$B$505,0)),0),0))))</f>
        <v/>
      </c>
      <c r="J427" s="17">
        <f>IF(OR($B427="",$C427="",N($D427)=0),"",IF($B427="Venda",1,IF($B427="Devolução de venda",-1,0))*$D427*IFERROR(INDEX(Produtos!$L$6:$L$505,MATCH($C427,Produtos!$B$6:$B$505,0)),0))</f>
        <v/>
      </c>
      <c r="K427" s="17">
        <f>IF(I427="","",IF($B427="Venda",I427-J427,IF($B427="Devolução de venda",-I427-J427,0)))</f>
        <v/>
      </c>
      <c r="L427" s="20">
        <f>IF($A427="","",IF($G427&lt;&gt;"",$G427,$A427))</f>
        <v/>
      </c>
      <c r="M427" s="17">
        <f>IF(I427="","",IF($B427="Venda",I427,IF(OR($B427="Compra",$B427="Devolução de venda"),-I427,0)))</f>
        <v/>
      </c>
    </row>
    <row r="428">
      <c r="A428" s="22" t="n"/>
      <c r="B428" s="14" t="n"/>
      <c r="C428" s="14" t="n"/>
      <c r="D428" s="14" t="n"/>
      <c r="E428" s="15" t="n"/>
      <c r="F428" s="14" t="n"/>
      <c r="G428" s="22" t="n"/>
      <c r="H428" s="14" t="n"/>
      <c r="I428" s="17">
        <f>IF(OR($B428="",$C428="",N($D428)=0),"",IF(OR($B428="Ajuste para mais",$B428="Ajuste para menos"),0,$D428*IF(N($E428)&lt;&gt;0,$E428,IF(OR($B428="Venda",$B428="Devolução de venda"),IFERROR(INDEX(Produtos!$D$6:$D$505,MATCH($C428,Produtos!$B$6:$B$505,0)),0),0))))</f>
        <v/>
      </c>
      <c r="J428" s="17">
        <f>IF(OR($B428="",$C428="",N($D428)=0),"",IF($B428="Venda",1,IF($B428="Devolução de venda",-1,0))*$D428*IFERROR(INDEX(Produtos!$L$6:$L$505,MATCH($C428,Produtos!$B$6:$B$505,0)),0))</f>
        <v/>
      </c>
      <c r="K428" s="17">
        <f>IF(I428="","",IF($B428="Venda",I428-J428,IF($B428="Devolução de venda",-I428-J428,0)))</f>
        <v/>
      </c>
      <c r="L428" s="20">
        <f>IF($A428="","",IF($G428&lt;&gt;"",$G428,$A428))</f>
        <v/>
      </c>
      <c r="M428" s="17">
        <f>IF(I428="","",IF($B428="Venda",I428,IF(OR($B428="Compra",$B428="Devolução de venda"),-I428,0)))</f>
        <v/>
      </c>
    </row>
    <row r="429">
      <c r="A429" s="22" t="n"/>
      <c r="B429" s="14" t="n"/>
      <c r="C429" s="14" t="n"/>
      <c r="D429" s="14" t="n"/>
      <c r="E429" s="15" t="n"/>
      <c r="F429" s="14" t="n"/>
      <c r="G429" s="22" t="n"/>
      <c r="H429" s="14" t="n"/>
      <c r="I429" s="17">
        <f>IF(OR($B429="",$C429="",N($D429)=0),"",IF(OR($B429="Ajuste para mais",$B429="Ajuste para menos"),0,$D429*IF(N($E429)&lt;&gt;0,$E429,IF(OR($B429="Venda",$B429="Devolução de venda"),IFERROR(INDEX(Produtos!$D$6:$D$505,MATCH($C429,Produtos!$B$6:$B$505,0)),0),0))))</f>
        <v/>
      </c>
      <c r="J429" s="17">
        <f>IF(OR($B429="",$C429="",N($D429)=0),"",IF($B429="Venda",1,IF($B429="Devolução de venda",-1,0))*$D429*IFERROR(INDEX(Produtos!$L$6:$L$505,MATCH($C429,Produtos!$B$6:$B$505,0)),0))</f>
        <v/>
      </c>
      <c r="K429" s="17">
        <f>IF(I429="","",IF($B429="Venda",I429-J429,IF($B429="Devolução de venda",-I429-J429,0)))</f>
        <v/>
      </c>
      <c r="L429" s="20">
        <f>IF($A429="","",IF($G429&lt;&gt;"",$G429,$A429))</f>
        <v/>
      </c>
      <c r="M429" s="17">
        <f>IF(I429="","",IF($B429="Venda",I429,IF(OR($B429="Compra",$B429="Devolução de venda"),-I429,0)))</f>
        <v/>
      </c>
    </row>
    <row r="430">
      <c r="A430" s="22" t="n"/>
      <c r="B430" s="14" t="n"/>
      <c r="C430" s="14" t="n"/>
      <c r="D430" s="14" t="n"/>
      <c r="E430" s="15" t="n"/>
      <c r="F430" s="14" t="n"/>
      <c r="G430" s="22" t="n"/>
      <c r="H430" s="14" t="n"/>
      <c r="I430" s="17">
        <f>IF(OR($B430="",$C430="",N($D430)=0),"",IF(OR($B430="Ajuste para mais",$B430="Ajuste para menos"),0,$D430*IF(N($E430)&lt;&gt;0,$E430,IF(OR($B430="Venda",$B430="Devolução de venda"),IFERROR(INDEX(Produtos!$D$6:$D$505,MATCH($C430,Produtos!$B$6:$B$505,0)),0),0))))</f>
        <v/>
      </c>
      <c r="J430" s="17">
        <f>IF(OR($B430="",$C430="",N($D430)=0),"",IF($B430="Venda",1,IF($B430="Devolução de venda",-1,0))*$D430*IFERROR(INDEX(Produtos!$L$6:$L$505,MATCH($C430,Produtos!$B$6:$B$505,0)),0))</f>
        <v/>
      </c>
      <c r="K430" s="17">
        <f>IF(I430="","",IF($B430="Venda",I430-J430,IF($B430="Devolução de venda",-I430-J430,0)))</f>
        <v/>
      </c>
      <c r="L430" s="20">
        <f>IF($A430="","",IF($G430&lt;&gt;"",$G430,$A430))</f>
        <v/>
      </c>
      <c r="M430" s="17">
        <f>IF(I430="","",IF($B430="Venda",I430,IF(OR($B430="Compra",$B430="Devolução de venda"),-I430,0)))</f>
        <v/>
      </c>
    </row>
    <row r="431">
      <c r="A431" s="22" t="n"/>
      <c r="B431" s="14" t="n"/>
      <c r="C431" s="14" t="n"/>
      <c r="D431" s="14" t="n"/>
      <c r="E431" s="15" t="n"/>
      <c r="F431" s="14" t="n"/>
      <c r="G431" s="22" t="n"/>
      <c r="H431" s="14" t="n"/>
      <c r="I431" s="17">
        <f>IF(OR($B431="",$C431="",N($D431)=0),"",IF(OR($B431="Ajuste para mais",$B431="Ajuste para menos"),0,$D431*IF(N($E431)&lt;&gt;0,$E431,IF(OR($B431="Venda",$B431="Devolução de venda"),IFERROR(INDEX(Produtos!$D$6:$D$505,MATCH($C431,Produtos!$B$6:$B$505,0)),0),0))))</f>
        <v/>
      </c>
      <c r="J431" s="17">
        <f>IF(OR($B431="",$C431="",N($D431)=0),"",IF($B431="Venda",1,IF($B431="Devolução de venda",-1,0))*$D431*IFERROR(INDEX(Produtos!$L$6:$L$505,MATCH($C431,Produtos!$B$6:$B$505,0)),0))</f>
        <v/>
      </c>
      <c r="K431" s="17">
        <f>IF(I431="","",IF($B431="Venda",I431-J431,IF($B431="Devolução de venda",-I431-J431,0)))</f>
        <v/>
      </c>
      <c r="L431" s="20">
        <f>IF($A431="","",IF($G431&lt;&gt;"",$G431,$A431))</f>
        <v/>
      </c>
      <c r="M431" s="17">
        <f>IF(I431="","",IF($B431="Venda",I431,IF(OR($B431="Compra",$B431="Devolução de venda"),-I431,0)))</f>
        <v/>
      </c>
    </row>
    <row r="432">
      <c r="A432" s="22" t="n"/>
      <c r="B432" s="14" t="n"/>
      <c r="C432" s="14" t="n"/>
      <c r="D432" s="14" t="n"/>
      <c r="E432" s="15" t="n"/>
      <c r="F432" s="14" t="n"/>
      <c r="G432" s="22" t="n"/>
      <c r="H432" s="14" t="n"/>
      <c r="I432" s="17">
        <f>IF(OR($B432="",$C432="",N($D432)=0),"",IF(OR($B432="Ajuste para mais",$B432="Ajuste para menos"),0,$D432*IF(N($E432)&lt;&gt;0,$E432,IF(OR($B432="Venda",$B432="Devolução de venda"),IFERROR(INDEX(Produtos!$D$6:$D$505,MATCH($C432,Produtos!$B$6:$B$505,0)),0),0))))</f>
        <v/>
      </c>
      <c r="J432" s="17">
        <f>IF(OR($B432="",$C432="",N($D432)=0),"",IF($B432="Venda",1,IF($B432="Devolução de venda",-1,0))*$D432*IFERROR(INDEX(Produtos!$L$6:$L$505,MATCH($C432,Produtos!$B$6:$B$505,0)),0))</f>
        <v/>
      </c>
      <c r="K432" s="17">
        <f>IF(I432="","",IF($B432="Venda",I432-J432,IF($B432="Devolução de venda",-I432-J432,0)))</f>
        <v/>
      </c>
      <c r="L432" s="20">
        <f>IF($A432="","",IF($G432&lt;&gt;"",$G432,$A432))</f>
        <v/>
      </c>
      <c r="M432" s="17">
        <f>IF(I432="","",IF($B432="Venda",I432,IF(OR($B432="Compra",$B432="Devolução de venda"),-I432,0)))</f>
        <v/>
      </c>
    </row>
    <row r="433">
      <c r="A433" s="22" t="n"/>
      <c r="B433" s="14" t="n"/>
      <c r="C433" s="14" t="n"/>
      <c r="D433" s="14" t="n"/>
      <c r="E433" s="15" t="n"/>
      <c r="F433" s="14" t="n"/>
      <c r="G433" s="22" t="n"/>
      <c r="H433" s="14" t="n"/>
      <c r="I433" s="17">
        <f>IF(OR($B433="",$C433="",N($D433)=0),"",IF(OR($B433="Ajuste para mais",$B433="Ajuste para menos"),0,$D433*IF(N($E433)&lt;&gt;0,$E433,IF(OR($B433="Venda",$B433="Devolução de venda"),IFERROR(INDEX(Produtos!$D$6:$D$505,MATCH($C433,Produtos!$B$6:$B$505,0)),0),0))))</f>
        <v/>
      </c>
      <c r="J433" s="17">
        <f>IF(OR($B433="",$C433="",N($D433)=0),"",IF($B433="Venda",1,IF($B433="Devolução de venda",-1,0))*$D433*IFERROR(INDEX(Produtos!$L$6:$L$505,MATCH($C433,Produtos!$B$6:$B$505,0)),0))</f>
        <v/>
      </c>
      <c r="K433" s="17">
        <f>IF(I433="","",IF($B433="Venda",I433-J433,IF($B433="Devolução de venda",-I433-J433,0)))</f>
        <v/>
      </c>
      <c r="L433" s="20">
        <f>IF($A433="","",IF($G433&lt;&gt;"",$G433,$A433))</f>
        <v/>
      </c>
      <c r="M433" s="17">
        <f>IF(I433="","",IF($B433="Venda",I433,IF(OR($B433="Compra",$B433="Devolução de venda"),-I433,0)))</f>
        <v/>
      </c>
    </row>
    <row r="434">
      <c r="A434" s="22" t="n"/>
      <c r="B434" s="14" t="n"/>
      <c r="C434" s="14" t="n"/>
      <c r="D434" s="14" t="n"/>
      <c r="E434" s="15" t="n"/>
      <c r="F434" s="14" t="n"/>
      <c r="G434" s="22" t="n"/>
      <c r="H434" s="14" t="n"/>
      <c r="I434" s="17">
        <f>IF(OR($B434="",$C434="",N($D434)=0),"",IF(OR($B434="Ajuste para mais",$B434="Ajuste para menos"),0,$D434*IF(N($E434)&lt;&gt;0,$E434,IF(OR($B434="Venda",$B434="Devolução de venda"),IFERROR(INDEX(Produtos!$D$6:$D$505,MATCH($C434,Produtos!$B$6:$B$505,0)),0),0))))</f>
        <v/>
      </c>
      <c r="J434" s="17">
        <f>IF(OR($B434="",$C434="",N($D434)=0),"",IF($B434="Venda",1,IF($B434="Devolução de venda",-1,0))*$D434*IFERROR(INDEX(Produtos!$L$6:$L$505,MATCH($C434,Produtos!$B$6:$B$505,0)),0))</f>
        <v/>
      </c>
      <c r="K434" s="17">
        <f>IF(I434="","",IF($B434="Venda",I434-J434,IF($B434="Devolução de venda",-I434-J434,0)))</f>
        <v/>
      </c>
      <c r="L434" s="20">
        <f>IF($A434="","",IF($G434&lt;&gt;"",$G434,$A434))</f>
        <v/>
      </c>
      <c r="M434" s="17">
        <f>IF(I434="","",IF($B434="Venda",I434,IF(OR($B434="Compra",$B434="Devolução de venda"),-I434,0)))</f>
        <v/>
      </c>
    </row>
    <row r="435">
      <c r="A435" s="22" t="n"/>
      <c r="B435" s="14" t="n"/>
      <c r="C435" s="14" t="n"/>
      <c r="D435" s="14" t="n"/>
      <c r="E435" s="15" t="n"/>
      <c r="F435" s="14" t="n"/>
      <c r="G435" s="22" t="n"/>
      <c r="H435" s="14" t="n"/>
      <c r="I435" s="17">
        <f>IF(OR($B435="",$C435="",N($D435)=0),"",IF(OR($B435="Ajuste para mais",$B435="Ajuste para menos"),0,$D435*IF(N($E435)&lt;&gt;0,$E435,IF(OR($B435="Venda",$B435="Devolução de venda"),IFERROR(INDEX(Produtos!$D$6:$D$505,MATCH($C435,Produtos!$B$6:$B$505,0)),0),0))))</f>
        <v/>
      </c>
      <c r="J435" s="17">
        <f>IF(OR($B435="",$C435="",N($D435)=0),"",IF($B435="Venda",1,IF($B435="Devolução de venda",-1,0))*$D435*IFERROR(INDEX(Produtos!$L$6:$L$505,MATCH($C435,Produtos!$B$6:$B$505,0)),0))</f>
        <v/>
      </c>
      <c r="K435" s="17">
        <f>IF(I435="","",IF($B435="Venda",I435-J435,IF($B435="Devolução de venda",-I435-J435,0)))</f>
        <v/>
      </c>
      <c r="L435" s="20">
        <f>IF($A435="","",IF($G435&lt;&gt;"",$G435,$A435))</f>
        <v/>
      </c>
      <c r="M435" s="17">
        <f>IF(I435="","",IF($B435="Venda",I435,IF(OR($B435="Compra",$B435="Devolução de venda"),-I435,0)))</f>
        <v/>
      </c>
    </row>
    <row r="436">
      <c r="A436" s="22" t="n"/>
      <c r="B436" s="14" t="n"/>
      <c r="C436" s="14" t="n"/>
      <c r="D436" s="14" t="n"/>
      <c r="E436" s="15" t="n"/>
      <c r="F436" s="14" t="n"/>
      <c r="G436" s="22" t="n"/>
      <c r="H436" s="14" t="n"/>
      <c r="I436" s="17">
        <f>IF(OR($B436="",$C436="",N($D436)=0),"",IF(OR($B436="Ajuste para mais",$B436="Ajuste para menos"),0,$D436*IF(N($E436)&lt;&gt;0,$E436,IF(OR($B436="Venda",$B436="Devolução de venda"),IFERROR(INDEX(Produtos!$D$6:$D$505,MATCH($C436,Produtos!$B$6:$B$505,0)),0),0))))</f>
        <v/>
      </c>
      <c r="J436" s="17">
        <f>IF(OR($B436="",$C436="",N($D436)=0),"",IF($B436="Venda",1,IF($B436="Devolução de venda",-1,0))*$D436*IFERROR(INDEX(Produtos!$L$6:$L$505,MATCH($C436,Produtos!$B$6:$B$505,0)),0))</f>
        <v/>
      </c>
      <c r="K436" s="17">
        <f>IF(I436="","",IF($B436="Venda",I436-J436,IF($B436="Devolução de venda",-I436-J436,0)))</f>
        <v/>
      </c>
      <c r="L436" s="20">
        <f>IF($A436="","",IF($G436&lt;&gt;"",$G436,$A436))</f>
        <v/>
      </c>
      <c r="M436" s="17">
        <f>IF(I436="","",IF($B436="Venda",I436,IF(OR($B436="Compra",$B436="Devolução de venda"),-I436,0)))</f>
        <v/>
      </c>
    </row>
    <row r="437">
      <c r="A437" s="22" t="n"/>
      <c r="B437" s="14" t="n"/>
      <c r="C437" s="14" t="n"/>
      <c r="D437" s="14" t="n"/>
      <c r="E437" s="15" t="n"/>
      <c r="F437" s="14" t="n"/>
      <c r="G437" s="22" t="n"/>
      <c r="H437" s="14" t="n"/>
      <c r="I437" s="17">
        <f>IF(OR($B437="",$C437="",N($D437)=0),"",IF(OR($B437="Ajuste para mais",$B437="Ajuste para menos"),0,$D437*IF(N($E437)&lt;&gt;0,$E437,IF(OR($B437="Venda",$B437="Devolução de venda"),IFERROR(INDEX(Produtos!$D$6:$D$505,MATCH($C437,Produtos!$B$6:$B$505,0)),0),0))))</f>
        <v/>
      </c>
      <c r="J437" s="17">
        <f>IF(OR($B437="",$C437="",N($D437)=0),"",IF($B437="Venda",1,IF($B437="Devolução de venda",-1,0))*$D437*IFERROR(INDEX(Produtos!$L$6:$L$505,MATCH($C437,Produtos!$B$6:$B$505,0)),0))</f>
        <v/>
      </c>
      <c r="K437" s="17">
        <f>IF(I437="","",IF($B437="Venda",I437-J437,IF($B437="Devolução de venda",-I437-J437,0)))</f>
        <v/>
      </c>
      <c r="L437" s="20">
        <f>IF($A437="","",IF($G437&lt;&gt;"",$G437,$A437))</f>
        <v/>
      </c>
      <c r="M437" s="17">
        <f>IF(I437="","",IF($B437="Venda",I437,IF(OR($B437="Compra",$B437="Devolução de venda"),-I437,0)))</f>
        <v/>
      </c>
    </row>
    <row r="438">
      <c r="A438" s="22" t="n"/>
      <c r="B438" s="14" t="n"/>
      <c r="C438" s="14" t="n"/>
      <c r="D438" s="14" t="n"/>
      <c r="E438" s="15" t="n"/>
      <c r="F438" s="14" t="n"/>
      <c r="G438" s="22" t="n"/>
      <c r="H438" s="14" t="n"/>
      <c r="I438" s="17">
        <f>IF(OR($B438="",$C438="",N($D438)=0),"",IF(OR($B438="Ajuste para mais",$B438="Ajuste para menos"),0,$D438*IF(N($E438)&lt;&gt;0,$E438,IF(OR($B438="Venda",$B438="Devolução de venda"),IFERROR(INDEX(Produtos!$D$6:$D$505,MATCH($C438,Produtos!$B$6:$B$505,0)),0),0))))</f>
        <v/>
      </c>
      <c r="J438" s="17">
        <f>IF(OR($B438="",$C438="",N($D438)=0),"",IF($B438="Venda",1,IF($B438="Devolução de venda",-1,0))*$D438*IFERROR(INDEX(Produtos!$L$6:$L$505,MATCH($C438,Produtos!$B$6:$B$505,0)),0))</f>
        <v/>
      </c>
      <c r="K438" s="17">
        <f>IF(I438="","",IF($B438="Venda",I438-J438,IF($B438="Devolução de venda",-I438-J438,0)))</f>
        <v/>
      </c>
      <c r="L438" s="20">
        <f>IF($A438="","",IF($G438&lt;&gt;"",$G438,$A438))</f>
        <v/>
      </c>
      <c r="M438" s="17">
        <f>IF(I438="","",IF($B438="Venda",I438,IF(OR($B438="Compra",$B438="Devolução de venda"),-I438,0)))</f>
        <v/>
      </c>
    </row>
    <row r="439">
      <c r="A439" s="22" t="n"/>
      <c r="B439" s="14" t="n"/>
      <c r="C439" s="14" t="n"/>
      <c r="D439" s="14" t="n"/>
      <c r="E439" s="15" t="n"/>
      <c r="F439" s="14" t="n"/>
      <c r="G439" s="22" t="n"/>
      <c r="H439" s="14" t="n"/>
      <c r="I439" s="17">
        <f>IF(OR($B439="",$C439="",N($D439)=0),"",IF(OR($B439="Ajuste para mais",$B439="Ajuste para menos"),0,$D439*IF(N($E439)&lt;&gt;0,$E439,IF(OR($B439="Venda",$B439="Devolução de venda"),IFERROR(INDEX(Produtos!$D$6:$D$505,MATCH($C439,Produtos!$B$6:$B$505,0)),0),0))))</f>
        <v/>
      </c>
      <c r="J439" s="17">
        <f>IF(OR($B439="",$C439="",N($D439)=0),"",IF($B439="Venda",1,IF($B439="Devolução de venda",-1,0))*$D439*IFERROR(INDEX(Produtos!$L$6:$L$505,MATCH($C439,Produtos!$B$6:$B$505,0)),0))</f>
        <v/>
      </c>
      <c r="K439" s="17">
        <f>IF(I439="","",IF($B439="Venda",I439-J439,IF($B439="Devolução de venda",-I439-J439,0)))</f>
        <v/>
      </c>
      <c r="L439" s="20">
        <f>IF($A439="","",IF($G439&lt;&gt;"",$G439,$A439))</f>
        <v/>
      </c>
      <c r="M439" s="17">
        <f>IF(I439="","",IF($B439="Venda",I439,IF(OR($B439="Compra",$B439="Devolução de venda"),-I439,0)))</f>
        <v/>
      </c>
    </row>
    <row r="440">
      <c r="A440" s="22" t="n"/>
      <c r="B440" s="14" t="n"/>
      <c r="C440" s="14" t="n"/>
      <c r="D440" s="14" t="n"/>
      <c r="E440" s="15" t="n"/>
      <c r="F440" s="14" t="n"/>
      <c r="G440" s="22" t="n"/>
      <c r="H440" s="14" t="n"/>
      <c r="I440" s="17">
        <f>IF(OR($B440="",$C440="",N($D440)=0),"",IF(OR($B440="Ajuste para mais",$B440="Ajuste para menos"),0,$D440*IF(N($E440)&lt;&gt;0,$E440,IF(OR($B440="Venda",$B440="Devolução de venda"),IFERROR(INDEX(Produtos!$D$6:$D$505,MATCH($C440,Produtos!$B$6:$B$505,0)),0),0))))</f>
        <v/>
      </c>
      <c r="J440" s="17">
        <f>IF(OR($B440="",$C440="",N($D440)=0),"",IF($B440="Venda",1,IF($B440="Devolução de venda",-1,0))*$D440*IFERROR(INDEX(Produtos!$L$6:$L$505,MATCH($C440,Produtos!$B$6:$B$505,0)),0))</f>
        <v/>
      </c>
      <c r="K440" s="17">
        <f>IF(I440="","",IF($B440="Venda",I440-J440,IF($B440="Devolução de venda",-I440-J440,0)))</f>
        <v/>
      </c>
      <c r="L440" s="20">
        <f>IF($A440="","",IF($G440&lt;&gt;"",$G440,$A440))</f>
        <v/>
      </c>
      <c r="M440" s="17">
        <f>IF(I440="","",IF($B440="Venda",I440,IF(OR($B440="Compra",$B440="Devolução de venda"),-I440,0)))</f>
        <v/>
      </c>
    </row>
    <row r="441">
      <c r="A441" s="22" t="n"/>
      <c r="B441" s="14" t="n"/>
      <c r="C441" s="14" t="n"/>
      <c r="D441" s="14" t="n"/>
      <c r="E441" s="15" t="n"/>
      <c r="F441" s="14" t="n"/>
      <c r="G441" s="22" t="n"/>
      <c r="H441" s="14" t="n"/>
      <c r="I441" s="17">
        <f>IF(OR($B441="",$C441="",N($D441)=0),"",IF(OR($B441="Ajuste para mais",$B441="Ajuste para menos"),0,$D441*IF(N($E441)&lt;&gt;0,$E441,IF(OR($B441="Venda",$B441="Devolução de venda"),IFERROR(INDEX(Produtos!$D$6:$D$505,MATCH($C441,Produtos!$B$6:$B$505,0)),0),0))))</f>
        <v/>
      </c>
      <c r="J441" s="17">
        <f>IF(OR($B441="",$C441="",N($D441)=0),"",IF($B441="Venda",1,IF($B441="Devolução de venda",-1,0))*$D441*IFERROR(INDEX(Produtos!$L$6:$L$505,MATCH($C441,Produtos!$B$6:$B$505,0)),0))</f>
        <v/>
      </c>
      <c r="K441" s="17">
        <f>IF(I441="","",IF($B441="Venda",I441-J441,IF($B441="Devolução de venda",-I441-J441,0)))</f>
        <v/>
      </c>
      <c r="L441" s="20">
        <f>IF($A441="","",IF($G441&lt;&gt;"",$G441,$A441))</f>
        <v/>
      </c>
      <c r="M441" s="17">
        <f>IF(I441="","",IF($B441="Venda",I441,IF(OR($B441="Compra",$B441="Devolução de venda"),-I441,0)))</f>
        <v/>
      </c>
    </row>
    <row r="442">
      <c r="A442" s="22" t="n"/>
      <c r="B442" s="14" t="n"/>
      <c r="C442" s="14" t="n"/>
      <c r="D442" s="14" t="n"/>
      <c r="E442" s="15" t="n"/>
      <c r="F442" s="14" t="n"/>
      <c r="G442" s="22" t="n"/>
      <c r="H442" s="14" t="n"/>
      <c r="I442" s="17">
        <f>IF(OR($B442="",$C442="",N($D442)=0),"",IF(OR($B442="Ajuste para mais",$B442="Ajuste para menos"),0,$D442*IF(N($E442)&lt;&gt;0,$E442,IF(OR($B442="Venda",$B442="Devolução de venda"),IFERROR(INDEX(Produtos!$D$6:$D$505,MATCH($C442,Produtos!$B$6:$B$505,0)),0),0))))</f>
        <v/>
      </c>
      <c r="J442" s="17">
        <f>IF(OR($B442="",$C442="",N($D442)=0),"",IF($B442="Venda",1,IF($B442="Devolução de venda",-1,0))*$D442*IFERROR(INDEX(Produtos!$L$6:$L$505,MATCH($C442,Produtos!$B$6:$B$505,0)),0))</f>
        <v/>
      </c>
      <c r="K442" s="17">
        <f>IF(I442="","",IF($B442="Venda",I442-J442,IF($B442="Devolução de venda",-I442-J442,0)))</f>
        <v/>
      </c>
      <c r="L442" s="20">
        <f>IF($A442="","",IF($G442&lt;&gt;"",$G442,$A442))</f>
        <v/>
      </c>
      <c r="M442" s="17">
        <f>IF(I442="","",IF($B442="Venda",I442,IF(OR($B442="Compra",$B442="Devolução de venda"),-I442,0)))</f>
        <v/>
      </c>
    </row>
    <row r="443">
      <c r="A443" s="22" t="n"/>
      <c r="B443" s="14" t="n"/>
      <c r="C443" s="14" t="n"/>
      <c r="D443" s="14" t="n"/>
      <c r="E443" s="15" t="n"/>
      <c r="F443" s="14" t="n"/>
      <c r="G443" s="22" t="n"/>
      <c r="H443" s="14" t="n"/>
      <c r="I443" s="17">
        <f>IF(OR($B443="",$C443="",N($D443)=0),"",IF(OR($B443="Ajuste para mais",$B443="Ajuste para menos"),0,$D443*IF(N($E443)&lt;&gt;0,$E443,IF(OR($B443="Venda",$B443="Devolução de venda"),IFERROR(INDEX(Produtos!$D$6:$D$505,MATCH($C443,Produtos!$B$6:$B$505,0)),0),0))))</f>
        <v/>
      </c>
      <c r="J443" s="17">
        <f>IF(OR($B443="",$C443="",N($D443)=0),"",IF($B443="Venda",1,IF($B443="Devolução de venda",-1,0))*$D443*IFERROR(INDEX(Produtos!$L$6:$L$505,MATCH($C443,Produtos!$B$6:$B$505,0)),0))</f>
        <v/>
      </c>
      <c r="K443" s="17">
        <f>IF(I443="","",IF($B443="Venda",I443-J443,IF($B443="Devolução de venda",-I443-J443,0)))</f>
        <v/>
      </c>
      <c r="L443" s="20">
        <f>IF($A443="","",IF($G443&lt;&gt;"",$G443,$A443))</f>
        <v/>
      </c>
      <c r="M443" s="17">
        <f>IF(I443="","",IF($B443="Venda",I443,IF(OR($B443="Compra",$B443="Devolução de venda"),-I443,0)))</f>
        <v/>
      </c>
    </row>
    <row r="444">
      <c r="A444" s="22" t="n"/>
      <c r="B444" s="14" t="n"/>
      <c r="C444" s="14" t="n"/>
      <c r="D444" s="14" t="n"/>
      <c r="E444" s="15" t="n"/>
      <c r="F444" s="14" t="n"/>
      <c r="G444" s="22" t="n"/>
      <c r="H444" s="14" t="n"/>
      <c r="I444" s="17">
        <f>IF(OR($B444="",$C444="",N($D444)=0),"",IF(OR($B444="Ajuste para mais",$B444="Ajuste para menos"),0,$D444*IF(N($E444)&lt;&gt;0,$E444,IF(OR($B444="Venda",$B444="Devolução de venda"),IFERROR(INDEX(Produtos!$D$6:$D$505,MATCH($C444,Produtos!$B$6:$B$505,0)),0),0))))</f>
        <v/>
      </c>
      <c r="J444" s="17">
        <f>IF(OR($B444="",$C444="",N($D444)=0),"",IF($B444="Venda",1,IF($B444="Devolução de venda",-1,0))*$D444*IFERROR(INDEX(Produtos!$L$6:$L$505,MATCH($C444,Produtos!$B$6:$B$505,0)),0))</f>
        <v/>
      </c>
      <c r="K444" s="17">
        <f>IF(I444="","",IF($B444="Venda",I444-J444,IF($B444="Devolução de venda",-I444-J444,0)))</f>
        <v/>
      </c>
      <c r="L444" s="20">
        <f>IF($A444="","",IF($G444&lt;&gt;"",$G444,$A444))</f>
        <v/>
      </c>
      <c r="M444" s="17">
        <f>IF(I444="","",IF($B444="Venda",I444,IF(OR($B444="Compra",$B444="Devolução de venda"),-I444,0)))</f>
        <v/>
      </c>
    </row>
    <row r="445">
      <c r="A445" s="22" t="n"/>
      <c r="B445" s="14" t="n"/>
      <c r="C445" s="14" t="n"/>
      <c r="D445" s="14" t="n"/>
      <c r="E445" s="15" t="n"/>
      <c r="F445" s="14" t="n"/>
      <c r="G445" s="22" t="n"/>
      <c r="H445" s="14" t="n"/>
      <c r="I445" s="17">
        <f>IF(OR($B445="",$C445="",N($D445)=0),"",IF(OR($B445="Ajuste para mais",$B445="Ajuste para menos"),0,$D445*IF(N($E445)&lt;&gt;0,$E445,IF(OR($B445="Venda",$B445="Devolução de venda"),IFERROR(INDEX(Produtos!$D$6:$D$505,MATCH($C445,Produtos!$B$6:$B$505,0)),0),0))))</f>
        <v/>
      </c>
      <c r="J445" s="17">
        <f>IF(OR($B445="",$C445="",N($D445)=0),"",IF($B445="Venda",1,IF($B445="Devolução de venda",-1,0))*$D445*IFERROR(INDEX(Produtos!$L$6:$L$505,MATCH($C445,Produtos!$B$6:$B$505,0)),0))</f>
        <v/>
      </c>
      <c r="K445" s="17">
        <f>IF(I445="","",IF($B445="Venda",I445-J445,IF($B445="Devolução de venda",-I445-J445,0)))</f>
        <v/>
      </c>
      <c r="L445" s="20">
        <f>IF($A445="","",IF($G445&lt;&gt;"",$G445,$A445))</f>
        <v/>
      </c>
      <c r="M445" s="17">
        <f>IF(I445="","",IF($B445="Venda",I445,IF(OR($B445="Compra",$B445="Devolução de venda"),-I445,0)))</f>
        <v/>
      </c>
    </row>
    <row r="446">
      <c r="A446" s="22" t="n"/>
      <c r="B446" s="14" t="n"/>
      <c r="C446" s="14" t="n"/>
      <c r="D446" s="14" t="n"/>
      <c r="E446" s="15" t="n"/>
      <c r="F446" s="14" t="n"/>
      <c r="G446" s="22" t="n"/>
      <c r="H446" s="14" t="n"/>
      <c r="I446" s="17">
        <f>IF(OR($B446="",$C446="",N($D446)=0),"",IF(OR($B446="Ajuste para mais",$B446="Ajuste para menos"),0,$D446*IF(N($E446)&lt;&gt;0,$E446,IF(OR($B446="Venda",$B446="Devolução de venda"),IFERROR(INDEX(Produtos!$D$6:$D$505,MATCH($C446,Produtos!$B$6:$B$505,0)),0),0))))</f>
        <v/>
      </c>
      <c r="J446" s="17">
        <f>IF(OR($B446="",$C446="",N($D446)=0),"",IF($B446="Venda",1,IF($B446="Devolução de venda",-1,0))*$D446*IFERROR(INDEX(Produtos!$L$6:$L$505,MATCH($C446,Produtos!$B$6:$B$505,0)),0))</f>
        <v/>
      </c>
      <c r="K446" s="17">
        <f>IF(I446="","",IF($B446="Venda",I446-J446,IF($B446="Devolução de venda",-I446-J446,0)))</f>
        <v/>
      </c>
      <c r="L446" s="20">
        <f>IF($A446="","",IF($G446&lt;&gt;"",$G446,$A446))</f>
        <v/>
      </c>
      <c r="M446" s="17">
        <f>IF(I446="","",IF($B446="Venda",I446,IF(OR($B446="Compra",$B446="Devolução de venda"),-I446,0)))</f>
        <v/>
      </c>
    </row>
    <row r="447">
      <c r="A447" s="22" t="n"/>
      <c r="B447" s="14" t="n"/>
      <c r="C447" s="14" t="n"/>
      <c r="D447" s="14" t="n"/>
      <c r="E447" s="15" t="n"/>
      <c r="F447" s="14" t="n"/>
      <c r="G447" s="22" t="n"/>
      <c r="H447" s="14" t="n"/>
      <c r="I447" s="17">
        <f>IF(OR($B447="",$C447="",N($D447)=0),"",IF(OR($B447="Ajuste para mais",$B447="Ajuste para menos"),0,$D447*IF(N($E447)&lt;&gt;0,$E447,IF(OR($B447="Venda",$B447="Devolução de venda"),IFERROR(INDEX(Produtos!$D$6:$D$505,MATCH($C447,Produtos!$B$6:$B$505,0)),0),0))))</f>
        <v/>
      </c>
      <c r="J447" s="17">
        <f>IF(OR($B447="",$C447="",N($D447)=0),"",IF($B447="Venda",1,IF($B447="Devolução de venda",-1,0))*$D447*IFERROR(INDEX(Produtos!$L$6:$L$505,MATCH($C447,Produtos!$B$6:$B$505,0)),0))</f>
        <v/>
      </c>
      <c r="K447" s="17">
        <f>IF(I447="","",IF($B447="Venda",I447-J447,IF($B447="Devolução de venda",-I447-J447,0)))</f>
        <v/>
      </c>
      <c r="L447" s="20">
        <f>IF($A447="","",IF($G447&lt;&gt;"",$G447,$A447))</f>
        <v/>
      </c>
      <c r="M447" s="17">
        <f>IF(I447="","",IF($B447="Venda",I447,IF(OR($B447="Compra",$B447="Devolução de venda"),-I447,0)))</f>
        <v/>
      </c>
    </row>
    <row r="448">
      <c r="A448" s="22" t="n"/>
      <c r="B448" s="14" t="n"/>
      <c r="C448" s="14" t="n"/>
      <c r="D448" s="14" t="n"/>
      <c r="E448" s="15" t="n"/>
      <c r="F448" s="14" t="n"/>
      <c r="G448" s="22" t="n"/>
      <c r="H448" s="14" t="n"/>
      <c r="I448" s="17">
        <f>IF(OR($B448="",$C448="",N($D448)=0),"",IF(OR($B448="Ajuste para mais",$B448="Ajuste para menos"),0,$D448*IF(N($E448)&lt;&gt;0,$E448,IF(OR($B448="Venda",$B448="Devolução de venda"),IFERROR(INDEX(Produtos!$D$6:$D$505,MATCH($C448,Produtos!$B$6:$B$505,0)),0),0))))</f>
        <v/>
      </c>
      <c r="J448" s="17">
        <f>IF(OR($B448="",$C448="",N($D448)=0),"",IF($B448="Venda",1,IF($B448="Devolução de venda",-1,0))*$D448*IFERROR(INDEX(Produtos!$L$6:$L$505,MATCH($C448,Produtos!$B$6:$B$505,0)),0))</f>
        <v/>
      </c>
      <c r="K448" s="17">
        <f>IF(I448="","",IF($B448="Venda",I448-J448,IF($B448="Devolução de venda",-I448-J448,0)))</f>
        <v/>
      </c>
      <c r="L448" s="20">
        <f>IF($A448="","",IF($G448&lt;&gt;"",$G448,$A448))</f>
        <v/>
      </c>
      <c r="M448" s="17">
        <f>IF(I448="","",IF($B448="Venda",I448,IF(OR($B448="Compra",$B448="Devolução de venda"),-I448,0)))</f>
        <v/>
      </c>
    </row>
    <row r="449">
      <c r="A449" s="22" t="n"/>
      <c r="B449" s="14" t="n"/>
      <c r="C449" s="14" t="n"/>
      <c r="D449" s="14" t="n"/>
      <c r="E449" s="15" t="n"/>
      <c r="F449" s="14" t="n"/>
      <c r="G449" s="22" t="n"/>
      <c r="H449" s="14" t="n"/>
      <c r="I449" s="17">
        <f>IF(OR($B449="",$C449="",N($D449)=0),"",IF(OR($B449="Ajuste para mais",$B449="Ajuste para menos"),0,$D449*IF(N($E449)&lt;&gt;0,$E449,IF(OR($B449="Venda",$B449="Devolução de venda"),IFERROR(INDEX(Produtos!$D$6:$D$505,MATCH($C449,Produtos!$B$6:$B$505,0)),0),0))))</f>
        <v/>
      </c>
      <c r="J449" s="17">
        <f>IF(OR($B449="",$C449="",N($D449)=0),"",IF($B449="Venda",1,IF($B449="Devolução de venda",-1,0))*$D449*IFERROR(INDEX(Produtos!$L$6:$L$505,MATCH($C449,Produtos!$B$6:$B$505,0)),0))</f>
        <v/>
      </c>
      <c r="K449" s="17">
        <f>IF(I449="","",IF($B449="Venda",I449-J449,IF($B449="Devolução de venda",-I449-J449,0)))</f>
        <v/>
      </c>
      <c r="L449" s="20">
        <f>IF($A449="","",IF($G449&lt;&gt;"",$G449,$A449))</f>
        <v/>
      </c>
      <c r="M449" s="17">
        <f>IF(I449="","",IF($B449="Venda",I449,IF(OR($B449="Compra",$B449="Devolução de venda"),-I449,0)))</f>
        <v/>
      </c>
    </row>
    <row r="450">
      <c r="A450" s="22" t="n"/>
      <c r="B450" s="14" t="n"/>
      <c r="C450" s="14" t="n"/>
      <c r="D450" s="14" t="n"/>
      <c r="E450" s="15" t="n"/>
      <c r="F450" s="14" t="n"/>
      <c r="G450" s="22" t="n"/>
      <c r="H450" s="14" t="n"/>
      <c r="I450" s="17">
        <f>IF(OR($B450="",$C450="",N($D450)=0),"",IF(OR($B450="Ajuste para mais",$B450="Ajuste para menos"),0,$D450*IF(N($E450)&lt;&gt;0,$E450,IF(OR($B450="Venda",$B450="Devolução de venda"),IFERROR(INDEX(Produtos!$D$6:$D$505,MATCH($C450,Produtos!$B$6:$B$505,0)),0),0))))</f>
        <v/>
      </c>
      <c r="J450" s="17">
        <f>IF(OR($B450="",$C450="",N($D450)=0),"",IF($B450="Venda",1,IF($B450="Devolução de venda",-1,0))*$D450*IFERROR(INDEX(Produtos!$L$6:$L$505,MATCH($C450,Produtos!$B$6:$B$505,0)),0))</f>
        <v/>
      </c>
      <c r="K450" s="17">
        <f>IF(I450="","",IF($B450="Venda",I450-J450,IF($B450="Devolução de venda",-I450-J450,0)))</f>
        <v/>
      </c>
      <c r="L450" s="20">
        <f>IF($A450="","",IF($G450&lt;&gt;"",$G450,$A450))</f>
        <v/>
      </c>
      <c r="M450" s="17">
        <f>IF(I450="","",IF($B450="Venda",I450,IF(OR($B450="Compra",$B450="Devolução de venda"),-I450,0)))</f>
        <v/>
      </c>
    </row>
    <row r="451">
      <c r="A451" s="22" t="n"/>
      <c r="B451" s="14" t="n"/>
      <c r="C451" s="14" t="n"/>
      <c r="D451" s="14" t="n"/>
      <c r="E451" s="15" t="n"/>
      <c r="F451" s="14" t="n"/>
      <c r="G451" s="22" t="n"/>
      <c r="H451" s="14" t="n"/>
      <c r="I451" s="17">
        <f>IF(OR($B451="",$C451="",N($D451)=0),"",IF(OR($B451="Ajuste para mais",$B451="Ajuste para menos"),0,$D451*IF(N($E451)&lt;&gt;0,$E451,IF(OR($B451="Venda",$B451="Devolução de venda"),IFERROR(INDEX(Produtos!$D$6:$D$505,MATCH($C451,Produtos!$B$6:$B$505,0)),0),0))))</f>
        <v/>
      </c>
      <c r="J451" s="17">
        <f>IF(OR($B451="",$C451="",N($D451)=0),"",IF($B451="Venda",1,IF($B451="Devolução de venda",-1,0))*$D451*IFERROR(INDEX(Produtos!$L$6:$L$505,MATCH($C451,Produtos!$B$6:$B$505,0)),0))</f>
        <v/>
      </c>
      <c r="K451" s="17">
        <f>IF(I451="","",IF($B451="Venda",I451-J451,IF($B451="Devolução de venda",-I451-J451,0)))</f>
        <v/>
      </c>
      <c r="L451" s="20">
        <f>IF($A451="","",IF($G451&lt;&gt;"",$G451,$A451))</f>
        <v/>
      </c>
      <c r="M451" s="17">
        <f>IF(I451="","",IF($B451="Venda",I451,IF(OR($B451="Compra",$B451="Devolução de venda"),-I451,0)))</f>
        <v/>
      </c>
    </row>
    <row r="452">
      <c r="A452" s="22" t="n"/>
      <c r="B452" s="14" t="n"/>
      <c r="C452" s="14" t="n"/>
      <c r="D452" s="14" t="n"/>
      <c r="E452" s="15" t="n"/>
      <c r="F452" s="14" t="n"/>
      <c r="G452" s="22" t="n"/>
      <c r="H452" s="14" t="n"/>
      <c r="I452" s="17">
        <f>IF(OR($B452="",$C452="",N($D452)=0),"",IF(OR($B452="Ajuste para mais",$B452="Ajuste para menos"),0,$D452*IF(N($E452)&lt;&gt;0,$E452,IF(OR($B452="Venda",$B452="Devolução de venda"),IFERROR(INDEX(Produtos!$D$6:$D$505,MATCH($C452,Produtos!$B$6:$B$505,0)),0),0))))</f>
        <v/>
      </c>
      <c r="J452" s="17">
        <f>IF(OR($B452="",$C452="",N($D452)=0),"",IF($B452="Venda",1,IF($B452="Devolução de venda",-1,0))*$D452*IFERROR(INDEX(Produtos!$L$6:$L$505,MATCH($C452,Produtos!$B$6:$B$505,0)),0))</f>
        <v/>
      </c>
      <c r="K452" s="17">
        <f>IF(I452="","",IF($B452="Venda",I452-J452,IF($B452="Devolução de venda",-I452-J452,0)))</f>
        <v/>
      </c>
      <c r="L452" s="20">
        <f>IF($A452="","",IF($G452&lt;&gt;"",$G452,$A452))</f>
        <v/>
      </c>
      <c r="M452" s="17">
        <f>IF(I452="","",IF($B452="Venda",I452,IF(OR($B452="Compra",$B452="Devolução de venda"),-I452,0)))</f>
        <v/>
      </c>
    </row>
    <row r="453">
      <c r="A453" s="22" t="n"/>
      <c r="B453" s="14" t="n"/>
      <c r="C453" s="14" t="n"/>
      <c r="D453" s="14" t="n"/>
      <c r="E453" s="15" t="n"/>
      <c r="F453" s="14" t="n"/>
      <c r="G453" s="22" t="n"/>
      <c r="H453" s="14" t="n"/>
      <c r="I453" s="17">
        <f>IF(OR($B453="",$C453="",N($D453)=0),"",IF(OR($B453="Ajuste para mais",$B453="Ajuste para menos"),0,$D453*IF(N($E453)&lt;&gt;0,$E453,IF(OR($B453="Venda",$B453="Devolução de venda"),IFERROR(INDEX(Produtos!$D$6:$D$505,MATCH($C453,Produtos!$B$6:$B$505,0)),0),0))))</f>
        <v/>
      </c>
      <c r="J453" s="17">
        <f>IF(OR($B453="",$C453="",N($D453)=0),"",IF($B453="Venda",1,IF($B453="Devolução de venda",-1,0))*$D453*IFERROR(INDEX(Produtos!$L$6:$L$505,MATCH($C453,Produtos!$B$6:$B$505,0)),0))</f>
        <v/>
      </c>
      <c r="K453" s="17">
        <f>IF(I453="","",IF($B453="Venda",I453-J453,IF($B453="Devolução de venda",-I453-J453,0)))</f>
        <v/>
      </c>
      <c r="L453" s="20">
        <f>IF($A453="","",IF($G453&lt;&gt;"",$G453,$A453))</f>
        <v/>
      </c>
      <c r="M453" s="17">
        <f>IF(I453="","",IF($B453="Venda",I453,IF(OR($B453="Compra",$B453="Devolução de venda"),-I453,0)))</f>
        <v/>
      </c>
    </row>
    <row r="454">
      <c r="A454" s="22" t="n"/>
      <c r="B454" s="14" t="n"/>
      <c r="C454" s="14" t="n"/>
      <c r="D454" s="14" t="n"/>
      <c r="E454" s="15" t="n"/>
      <c r="F454" s="14" t="n"/>
      <c r="G454" s="22" t="n"/>
      <c r="H454" s="14" t="n"/>
      <c r="I454" s="17">
        <f>IF(OR($B454="",$C454="",N($D454)=0),"",IF(OR($B454="Ajuste para mais",$B454="Ajuste para menos"),0,$D454*IF(N($E454)&lt;&gt;0,$E454,IF(OR($B454="Venda",$B454="Devolução de venda"),IFERROR(INDEX(Produtos!$D$6:$D$505,MATCH($C454,Produtos!$B$6:$B$505,0)),0),0))))</f>
        <v/>
      </c>
      <c r="J454" s="17">
        <f>IF(OR($B454="",$C454="",N($D454)=0),"",IF($B454="Venda",1,IF($B454="Devolução de venda",-1,0))*$D454*IFERROR(INDEX(Produtos!$L$6:$L$505,MATCH($C454,Produtos!$B$6:$B$505,0)),0))</f>
        <v/>
      </c>
      <c r="K454" s="17">
        <f>IF(I454="","",IF($B454="Venda",I454-J454,IF($B454="Devolução de venda",-I454-J454,0)))</f>
        <v/>
      </c>
      <c r="L454" s="20">
        <f>IF($A454="","",IF($G454&lt;&gt;"",$G454,$A454))</f>
        <v/>
      </c>
      <c r="M454" s="17">
        <f>IF(I454="","",IF($B454="Venda",I454,IF(OR($B454="Compra",$B454="Devolução de venda"),-I454,0)))</f>
        <v/>
      </c>
    </row>
    <row r="455">
      <c r="A455" s="22" t="n"/>
      <c r="B455" s="14" t="n"/>
      <c r="C455" s="14" t="n"/>
      <c r="D455" s="14" t="n"/>
      <c r="E455" s="15" t="n"/>
      <c r="F455" s="14" t="n"/>
      <c r="G455" s="22" t="n"/>
      <c r="H455" s="14" t="n"/>
      <c r="I455" s="17">
        <f>IF(OR($B455="",$C455="",N($D455)=0),"",IF(OR($B455="Ajuste para mais",$B455="Ajuste para menos"),0,$D455*IF(N($E455)&lt;&gt;0,$E455,IF(OR($B455="Venda",$B455="Devolução de venda"),IFERROR(INDEX(Produtos!$D$6:$D$505,MATCH($C455,Produtos!$B$6:$B$505,0)),0),0))))</f>
        <v/>
      </c>
      <c r="J455" s="17">
        <f>IF(OR($B455="",$C455="",N($D455)=0),"",IF($B455="Venda",1,IF($B455="Devolução de venda",-1,0))*$D455*IFERROR(INDEX(Produtos!$L$6:$L$505,MATCH($C455,Produtos!$B$6:$B$505,0)),0))</f>
        <v/>
      </c>
      <c r="K455" s="17">
        <f>IF(I455="","",IF($B455="Venda",I455-J455,IF($B455="Devolução de venda",-I455-J455,0)))</f>
        <v/>
      </c>
      <c r="L455" s="20">
        <f>IF($A455="","",IF($G455&lt;&gt;"",$G455,$A455))</f>
        <v/>
      </c>
      <c r="M455" s="17">
        <f>IF(I455="","",IF($B455="Venda",I455,IF(OR($B455="Compra",$B455="Devolução de venda"),-I455,0)))</f>
        <v/>
      </c>
    </row>
    <row r="456">
      <c r="A456" s="22" t="n"/>
      <c r="B456" s="14" t="n"/>
      <c r="C456" s="14" t="n"/>
      <c r="D456" s="14" t="n"/>
      <c r="E456" s="15" t="n"/>
      <c r="F456" s="14" t="n"/>
      <c r="G456" s="22" t="n"/>
      <c r="H456" s="14" t="n"/>
      <c r="I456" s="17">
        <f>IF(OR($B456="",$C456="",N($D456)=0),"",IF(OR($B456="Ajuste para mais",$B456="Ajuste para menos"),0,$D456*IF(N($E456)&lt;&gt;0,$E456,IF(OR($B456="Venda",$B456="Devolução de venda"),IFERROR(INDEX(Produtos!$D$6:$D$505,MATCH($C456,Produtos!$B$6:$B$505,0)),0),0))))</f>
        <v/>
      </c>
      <c r="J456" s="17">
        <f>IF(OR($B456="",$C456="",N($D456)=0),"",IF($B456="Venda",1,IF($B456="Devolução de venda",-1,0))*$D456*IFERROR(INDEX(Produtos!$L$6:$L$505,MATCH($C456,Produtos!$B$6:$B$505,0)),0))</f>
        <v/>
      </c>
      <c r="K456" s="17">
        <f>IF(I456="","",IF($B456="Venda",I456-J456,IF($B456="Devolução de venda",-I456-J456,0)))</f>
        <v/>
      </c>
      <c r="L456" s="20">
        <f>IF($A456="","",IF($G456&lt;&gt;"",$G456,$A456))</f>
        <v/>
      </c>
      <c r="M456" s="17">
        <f>IF(I456="","",IF($B456="Venda",I456,IF(OR($B456="Compra",$B456="Devolução de venda"),-I456,0)))</f>
        <v/>
      </c>
    </row>
    <row r="457">
      <c r="A457" s="22" t="n"/>
      <c r="B457" s="14" t="n"/>
      <c r="C457" s="14" t="n"/>
      <c r="D457" s="14" t="n"/>
      <c r="E457" s="15" t="n"/>
      <c r="F457" s="14" t="n"/>
      <c r="G457" s="22" t="n"/>
      <c r="H457" s="14" t="n"/>
      <c r="I457" s="17">
        <f>IF(OR($B457="",$C457="",N($D457)=0),"",IF(OR($B457="Ajuste para mais",$B457="Ajuste para menos"),0,$D457*IF(N($E457)&lt;&gt;0,$E457,IF(OR($B457="Venda",$B457="Devolução de venda"),IFERROR(INDEX(Produtos!$D$6:$D$505,MATCH($C457,Produtos!$B$6:$B$505,0)),0),0))))</f>
        <v/>
      </c>
      <c r="J457" s="17">
        <f>IF(OR($B457="",$C457="",N($D457)=0),"",IF($B457="Venda",1,IF($B457="Devolução de venda",-1,0))*$D457*IFERROR(INDEX(Produtos!$L$6:$L$505,MATCH($C457,Produtos!$B$6:$B$505,0)),0))</f>
        <v/>
      </c>
      <c r="K457" s="17">
        <f>IF(I457="","",IF($B457="Venda",I457-J457,IF($B457="Devolução de venda",-I457-J457,0)))</f>
        <v/>
      </c>
      <c r="L457" s="20">
        <f>IF($A457="","",IF($G457&lt;&gt;"",$G457,$A457))</f>
        <v/>
      </c>
      <c r="M457" s="17">
        <f>IF(I457="","",IF($B457="Venda",I457,IF(OR($B457="Compra",$B457="Devolução de venda"),-I457,0)))</f>
        <v/>
      </c>
    </row>
    <row r="458">
      <c r="A458" s="22" t="n"/>
      <c r="B458" s="14" t="n"/>
      <c r="C458" s="14" t="n"/>
      <c r="D458" s="14" t="n"/>
      <c r="E458" s="15" t="n"/>
      <c r="F458" s="14" t="n"/>
      <c r="G458" s="22" t="n"/>
      <c r="H458" s="14" t="n"/>
      <c r="I458" s="17">
        <f>IF(OR($B458="",$C458="",N($D458)=0),"",IF(OR($B458="Ajuste para mais",$B458="Ajuste para menos"),0,$D458*IF(N($E458)&lt;&gt;0,$E458,IF(OR($B458="Venda",$B458="Devolução de venda"),IFERROR(INDEX(Produtos!$D$6:$D$505,MATCH($C458,Produtos!$B$6:$B$505,0)),0),0))))</f>
        <v/>
      </c>
      <c r="J458" s="17">
        <f>IF(OR($B458="",$C458="",N($D458)=0),"",IF($B458="Venda",1,IF($B458="Devolução de venda",-1,0))*$D458*IFERROR(INDEX(Produtos!$L$6:$L$505,MATCH($C458,Produtos!$B$6:$B$505,0)),0))</f>
        <v/>
      </c>
      <c r="K458" s="17">
        <f>IF(I458="","",IF($B458="Venda",I458-J458,IF($B458="Devolução de venda",-I458-J458,0)))</f>
        <v/>
      </c>
      <c r="L458" s="20">
        <f>IF($A458="","",IF($G458&lt;&gt;"",$G458,$A458))</f>
        <v/>
      </c>
      <c r="M458" s="17">
        <f>IF(I458="","",IF($B458="Venda",I458,IF(OR($B458="Compra",$B458="Devolução de venda"),-I458,0)))</f>
        <v/>
      </c>
    </row>
    <row r="459">
      <c r="A459" s="22" t="n"/>
      <c r="B459" s="14" t="n"/>
      <c r="C459" s="14" t="n"/>
      <c r="D459" s="14" t="n"/>
      <c r="E459" s="15" t="n"/>
      <c r="F459" s="14" t="n"/>
      <c r="G459" s="22" t="n"/>
      <c r="H459" s="14" t="n"/>
      <c r="I459" s="17">
        <f>IF(OR($B459="",$C459="",N($D459)=0),"",IF(OR($B459="Ajuste para mais",$B459="Ajuste para menos"),0,$D459*IF(N($E459)&lt;&gt;0,$E459,IF(OR($B459="Venda",$B459="Devolução de venda"),IFERROR(INDEX(Produtos!$D$6:$D$505,MATCH($C459,Produtos!$B$6:$B$505,0)),0),0))))</f>
        <v/>
      </c>
      <c r="J459" s="17">
        <f>IF(OR($B459="",$C459="",N($D459)=0),"",IF($B459="Venda",1,IF($B459="Devolução de venda",-1,0))*$D459*IFERROR(INDEX(Produtos!$L$6:$L$505,MATCH($C459,Produtos!$B$6:$B$505,0)),0))</f>
        <v/>
      </c>
      <c r="K459" s="17">
        <f>IF(I459="","",IF($B459="Venda",I459-J459,IF($B459="Devolução de venda",-I459-J459,0)))</f>
        <v/>
      </c>
      <c r="L459" s="20">
        <f>IF($A459="","",IF($G459&lt;&gt;"",$G459,$A459))</f>
        <v/>
      </c>
      <c r="M459" s="17">
        <f>IF(I459="","",IF($B459="Venda",I459,IF(OR($B459="Compra",$B459="Devolução de venda"),-I459,0)))</f>
        <v/>
      </c>
    </row>
    <row r="460">
      <c r="A460" s="22" t="n"/>
      <c r="B460" s="14" t="n"/>
      <c r="C460" s="14" t="n"/>
      <c r="D460" s="14" t="n"/>
      <c r="E460" s="15" t="n"/>
      <c r="F460" s="14" t="n"/>
      <c r="G460" s="22" t="n"/>
      <c r="H460" s="14" t="n"/>
      <c r="I460" s="17">
        <f>IF(OR($B460="",$C460="",N($D460)=0),"",IF(OR($B460="Ajuste para mais",$B460="Ajuste para menos"),0,$D460*IF(N($E460)&lt;&gt;0,$E460,IF(OR($B460="Venda",$B460="Devolução de venda"),IFERROR(INDEX(Produtos!$D$6:$D$505,MATCH($C460,Produtos!$B$6:$B$505,0)),0),0))))</f>
        <v/>
      </c>
      <c r="J460" s="17">
        <f>IF(OR($B460="",$C460="",N($D460)=0),"",IF($B460="Venda",1,IF($B460="Devolução de venda",-1,0))*$D460*IFERROR(INDEX(Produtos!$L$6:$L$505,MATCH($C460,Produtos!$B$6:$B$505,0)),0))</f>
        <v/>
      </c>
      <c r="K460" s="17">
        <f>IF(I460="","",IF($B460="Venda",I460-J460,IF($B460="Devolução de venda",-I460-J460,0)))</f>
        <v/>
      </c>
      <c r="L460" s="20">
        <f>IF($A460="","",IF($G460&lt;&gt;"",$G460,$A460))</f>
        <v/>
      </c>
      <c r="M460" s="17">
        <f>IF(I460="","",IF($B460="Venda",I460,IF(OR($B460="Compra",$B460="Devolução de venda"),-I460,0)))</f>
        <v/>
      </c>
    </row>
    <row r="461">
      <c r="A461" s="22" t="n"/>
      <c r="B461" s="14" t="n"/>
      <c r="C461" s="14" t="n"/>
      <c r="D461" s="14" t="n"/>
      <c r="E461" s="15" t="n"/>
      <c r="F461" s="14" t="n"/>
      <c r="G461" s="22" t="n"/>
      <c r="H461" s="14" t="n"/>
      <c r="I461" s="17">
        <f>IF(OR($B461="",$C461="",N($D461)=0),"",IF(OR($B461="Ajuste para mais",$B461="Ajuste para menos"),0,$D461*IF(N($E461)&lt;&gt;0,$E461,IF(OR($B461="Venda",$B461="Devolução de venda"),IFERROR(INDEX(Produtos!$D$6:$D$505,MATCH($C461,Produtos!$B$6:$B$505,0)),0),0))))</f>
        <v/>
      </c>
      <c r="J461" s="17">
        <f>IF(OR($B461="",$C461="",N($D461)=0),"",IF($B461="Venda",1,IF($B461="Devolução de venda",-1,0))*$D461*IFERROR(INDEX(Produtos!$L$6:$L$505,MATCH($C461,Produtos!$B$6:$B$505,0)),0))</f>
        <v/>
      </c>
      <c r="K461" s="17">
        <f>IF(I461="","",IF($B461="Venda",I461-J461,IF($B461="Devolução de venda",-I461-J461,0)))</f>
        <v/>
      </c>
      <c r="L461" s="20">
        <f>IF($A461="","",IF($G461&lt;&gt;"",$G461,$A461))</f>
        <v/>
      </c>
      <c r="M461" s="17">
        <f>IF(I461="","",IF($B461="Venda",I461,IF(OR($B461="Compra",$B461="Devolução de venda"),-I461,0)))</f>
        <v/>
      </c>
    </row>
    <row r="462">
      <c r="A462" s="22" t="n"/>
      <c r="B462" s="14" t="n"/>
      <c r="C462" s="14" t="n"/>
      <c r="D462" s="14" t="n"/>
      <c r="E462" s="15" t="n"/>
      <c r="F462" s="14" t="n"/>
      <c r="G462" s="22" t="n"/>
      <c r="H462" s="14" t="n"/>
      <c r="I462" s="17">
        <f>IF(OR($B462="",$C462="",N($D462)=0),"",IF(OR($B462="Ajuste para mais",$B462="Ajuste para menos"),0,$D462*IF(N($E462)&lt;&gt;0,$E462,IF(OR($B462="Venda",$B462="Devolução de venda"),IFERROR(INDEX(Produtos!$D$6:$D$505,MATCH($C462,Produtos!$B$6:$B$505,0)),0),0))))</f>
        <v/>
      </c>
      <c r="J462" s="17">
        <f>IF(OR($B462="",$C462="",N($D462)=0),"",IF($B462="Venda",1,IF($B462="Devolução de venda",-1,0))*$D462*IFERROR(INDEX(Produtos!$L$6:$L$505,MATCH($C462,Produtos!$B$6:$B$505,0)),0))</f>
        <v/>
      </c>
      <c r="K462" s="17">
        <f>IF(I462="","",IF($B462="Venda",I462-J462,IF($B462="Devolução de venda",-I462-J462,0)))</f>
        <v/>
      </c>
      <c r="L462" s="20">
        <f>IF($A462="","",IF($G462&lt;&gt;"",$G462,$A462))</f>
        <v/>
      </c>
      <c r="M462" s="17">
        <f>IF(I462="","",IF($B462="Venda",I462,IF(OR($B462="Compra",$B462="Devolução de venda"),-I462,0)))</f>
        <v/>
      </c>
    </row>
    <row r="463">
      <c r="A463" s="22" t="n"/>
      <c r="B463" s="14" t="n"/>
      <c r="C463" s="14" t="n"/>
      <c r="D463" s="14" t="n"/>
      <c r="E463" s="15" t="n"/>
      <c r="F463" s="14" t="n"/>
      <c r="G463" s="22" t="n"/>
      <c r="H463" s="14" t="n"/>
      <c r="I463" s="17">
        <f>IF(OR($B463="",$C463="",N($D463)=0),"",IF(OR($B463="Ajuste para mais",$B463="Ajuste para menos"),0,$D463*IF(N($E463)&lt;&gt;0,$E463,IF(OR($B463="Venda",$B463="Devolução de venda"),IFERROR(INDEX(Produtos!$D$6:$D$505,MATCH($C463,Produtos!$B$6:$B$505,0)),0),0))))</f>
        <v/>
      </c>
      <c r="J463" s="17">
        <f>IF(OR($B463="",$C463="",N($D463)=0),"",IF($B463="Venda",1,IF($B463="Devolução de venda",-1,0))*$D463*IFERROR(INDEX(Produtos!$L$6:$L$505,MATCH($C463,Produtos!$B$6:$B$505,0)),0))</f>
        <v/>
      </c>
      <c r="K463" s="17">
        <f>IF(I463="","",IF($B463="Venda",I463-J463,IF($B463="Devolução de venda",-I463-J463,0)))</f>
        <v/>
      </c>
      <c r="L463" s="20">
        <f>IF($A463="","",IF($G463&lt;&gt;"",$G463,$A463))</f>
        <v/>
      </c>
      <c r="M463" s="17">
        <f>IF(I463="","",IF($B463="Venda",I463,IF(OR($B463="Compra",$B463="Devolução de venda"),-I463,0)))</f>
        <v/>
      </c>
    </row>
    <row r="464">
      <c r="A464" s="22" t="n"/>
      <c r="B464" s="14" t="n"/>
      <c r="C464" s="14" t="n"/>
      <c r="D464" s="14" t="n"/>
      <c r="E464" s="15" t="n"/>
      <c r="F464" s="14" t="n"/>
      <c r="G464" s="22" t="n"/>
      <c r="H464" s="14" t="n"/>
      <c r="I464" s="17">
        <f>IF(OR($B464="",$C464="",N($D464)=0),"",IF(OR($B464="Ajuste para mais",$B464="Ajuste para menos"),0,$D464*IF(N($E464)&lt;&gt;0,$E464,IF(OR($B464="Venda",$B464="Devolução de venda"),IFERROR(INDEX(Produtos!$D$6:$D$505,MATCH($C464,Produtos!$B$6:$B$505,0)),0),0))))</f>
        <v/>
      </c>
      <c r="J464" s="17">
        <f>IF(OR($B464="",$C464="",N($D464)=0),"",IF($B464="Venda",1,IF($B464="Devolução de venda",-1,0))*$D464*IFERROR(INDEX(Produtos!$L$6:$L$505,MATCH($C464,Produtos!$B$6:$B$505,0)),0))</f>
        <v/>
      </c>
      <c r="K464" s="17">
        <f>IF(I464="","",IF($B464="Venda",I464-J464,IF($B464="Devolução de venda",-I464-J464,0)))</f>
        <v/>
      </c>
      <c r="L464" s="20">
        <f>IF($A464="","",IF($G464&lt;&gt;"",$G464,$A464))</f>
        <v/>
      </c>
      <c r="M464" s="17">
        <f>IF(I464="","",IF($B464="Venda",I464,IF(OR($B464="Compra",$B464="Devolução de venda"),-I464,0)))</f>
        <v/>
      </c>
    </row>
    <row r="465">
      <c r="A465" s="22" t="n"/>
      <c r="B465" s="14" t="n"/>
      <c r="C465" s="14" t="n"/>
      <c r="D465" s="14" t="n"/>
      <c r="E465" s="15" t="n"/>
      <c r="F465" s="14" t="n"/>
      <c r="G465" s="22" t="n"/>
      <c r="H465" s="14" t="n"/>
      <c r="I465" s="17">
        <f>IF(OR($B465="",$C465="",N($D465)=0),"",IF(OR($B465="Ajuste para mais",$B465="Ajuste para menos"),0,$D465*IF(N($E465)&lt;&gt;0,$E465,IF(OR($B465="Venda",$B465="Devolução de venda"),IFERROR(INDEX(Produtos!$D$6:$D$505,MATCH($C465,Produtos!$B$6:$B$505,0)),0),0))))</f>
        <v/>
      </c>
      <c r="J465" s="17">
        <f>IF(OR($B465="",$C465="",N($D465)=0),"",IF($B465="Venda",1,IF($B465="Devolução de venda",-1,0))*$D465*IFERROR(INDEX(Produtos!$L$6:$L$505,MATCH($C465,Produtos!$B$6:$B$505,0)),0))</f>
        <v/>
      </c>
      <c r="K465" s="17">
        <f>IF(I465="","",IF($B465="Venda",I465-J465,IF($B465="Devolução de venda",-I465-J465,0)))</f>
        <v/>
      </c>
      <c r="L465" s="20">
        <f>IF($A465="","",IF($G465&lt;&gt;"",$G465,$A465))</f>
        <v/>
      </c>
      <c r="M465" s="17">
        <f>IF(I465="","",IF($B465="Venda",I465,IF(OR($B465="Compra",$B465="Devolução de venda"),-I465,0)))</f>
        <v/>
      </c>
    </row>
    <row r="466">
      <c r="A466" s="22" t="n"/>
      <c r="B466" s="14" t="n"/>
      <c r="C466" s="14" t="n"/>
      <c r="D466" s="14" t="n"/>
      <c r="E466" s="15" t="n"/>
      <c r="F466" s="14" t="n"/>
      <c r="G466" s="22" t="n"/>
      <c r="H466" s="14" t="n"/>
      <c r="I466" s="17">
        <f>IF(OR($B466="",$C466="",N($D466)=0),"",IF(OR($B466="Ajuste para mais",$B466="Ajuste para menos"),0,$D466*IF(N($E466)&lt;&gt;0,$E466,IF(OR($B466="Venda",$B466="Devolução de venda"),IFERROR(INDEX(Produtos!$D$6:$D$505,MATCH($C466,Produtos!$B$6:$B$505,0)),0),0))))</f>
        <v/>
      </c>
      <c r="J466" s="17">
        <f>IF(OR($B466="",$C466="",N($D466)=0),"",IF($B466="Venda",1,IF($B466="Devolução de venda",-1,0))*$D466*IFERROR(INDEX(Produtos!$L$6:$L$505,MATCH($C466,Produtos!$B$6:$B$505,0)),0))</f>
        <v/>
      </c>
      <c r="K466" s="17">
        <f>IF(I466="","",IF($B466="Venda",I466-J466,IF($B466="Devolução de venda",-I466-J466,0)))</f>
        <v/>
      </c>
      <c r="L466" s="20">
        <f>IF($A466="","",IF($G466&lt;&gt;"",$G466,$A466))</f>
        <v/>
      </c>
      <c r="M466" s="17">
        <f>IF(I466="","",IF($B466="Venda",I466,IF(OR($B466="Compra",$B466="Devolução de venda"),-I466,0)))</f>
        <v/>
      </c>
    </row>
    <row r="467">
      <c r="A467" s="22" t="n"/>
      <c r="B467" s="14" t="n"/>
      <c r="C467" s="14" t="n"/>
      <c r="D467" s="14" t="n"/>
      <c r="E467" s="15" t="n"/>
      <c r="F467" s="14" t="n"/>
      <c r="G467" s="22" t="n"/>
      <c r="H467" s="14" t="n"/>
      <c r="I467" s="17">
        <f>IF(OR($B467="",$C467="",N($D467)=0),"",IF(OR($B467="Ajuste para mais",$B467="Ajuste para menos"),0,$D467*IF(N($E467)&lt;&gt;0,$E467,IF(OR($B467="Venda",$B467="Devolução de venda"),IFERROR(INDEX(Produtos!$D$6:$D$505,MATCH($C467,Produtos!$B$6:$B$505,0)),0),0))))</f>
        <v/>
      </c>
      <c r="J467" s="17">
        <f>IF(OR($B467="",$C467="",N($D467)=0),"",IF($B467="Venda",1,IF($B467="Devolução de venda",-1,0))*$D467*IFERROR(INDEX(Produtos!$L$6:$L$505,MATCH($C467,Produtos!$B$6:$B$505,0)),0))</f>
        <v/>
      </c>
      <c r="K467" s="17">
        <f>IF(I467="","",IF($B467="Venda",I467-J467,IF($B467="Devolução de venda",-I467-J467,0)))</f>
        <v/>
      </c>
      <c r="L467" s="20">
        <f>IF($A467="","",IF($G467&lt;&gt;"",$G467,$A467))</f>
        <v/>
      </c>
      <c r="M467" s="17">
        <f>IF(I467="","",IF($B467="Venda",I467,IF(OR($B467="Compra",$B467="Devolução de venda"),-I467,0)))</f>
        <v/>
      </c>
    </row>
    <row r="468">
      <c r="A468" s="22" t="n"/>
      <c r="B468" s="14" t="n"/>
      <c r="C468" s="14" t="n"/>
      <c r="D468" s="14" t="n"/>
      <c r="E468" s="15" t="n"/>
      <c r="F468" s="14" t="n"/>
      <c r="G468" s="22" t="n"/>
      <c r="H468" s="14" t="n"/>
      <c r="I468" s="17">
        <f>IF(OR($B468="",$C468="",N($D468)=0),"",IF(OR($B468="Ajuste para mais",$B468="Ajuste para menos"),0,$D468*IF(N($E468)&lt;&gt;0,$E468,IF(OR($B468="Venda",$B468="Devolução de venda"),IFERROR(INDEX(Produtos!$D$6:$D$505,MATCH($C468,Produtos!$B$6:$B$505,0)),0),0))))</f>
        <v/>
      </c>
      <c r="J468" s="17">
        <f>IF(OR($B468="",$C468="",N($D468)=0),"",IF($B468="Venda",1,IF($B468="Devolução de venda",-1,0))*$D468*IFERROR(INDEX(Produtos!$L$6:$L$505,MATCH($C468,Produtos!$B$6:$B$505,0)),0))</f>
        <v/>
      </c>
      <c r="K468" s="17">
        <f>IF(I468="","",IF($B468="Venda",I468-J468,IF($B468="Devolução de venda",-I468-J468,0)))</f>
        <v/>
      </c>
      <c r="L468" s="20">
        <f>IF($A468="","",IF($G468&lt;&gt;"",$G468,$A468))</f>
        <v/>
      </c>
      <c r="M468" s="17">
        <f>IF(I468="","",IF($B468="Venda",I468,IF(OR($B468="Compra",$B468="Devolução de venda"),-I468,0)))</f>
        <v/>
      </c>
    </row>
    <row r="469">
      <c r="A469" s="22" t="n"/>
      <c r="B469" s="14" t="n"/>
      <c r="C469" s="14" t="n"/>
      <c r="D469" s="14" t="n"/>
      <c r="E469" s="15" t="n"/>
      <c r="F469" s="14" t="n"/>
      <c r="G469" s="22" t="n"/>
      <c r="H469" s="14" t="n"/>
      <c r="I469" s="17">
        <f>IF(OR($B469="",$C469="",N($D469)=0),"",IF(OR($B469="Ajuste para mais",$B469="Ajuste para menos"),0,$D469*IF(N($E469)&lt;&gt;0,$E469,IF(OR($B469="Venda",$B469="Devolução de venda"),IFERROR(INDEX(Produtos!$D$6:$D$505,MATCH($C469,Produtos!$B$6:$B$505,0)),0),0))))</f>
        <v/>
      </c>
      <c r="J469" s="17">
        <f>IF(OR($B469="",$C469="",N($D469)=0),"",IF($B469="Venda",1,IF($B469="Devolução de venda",-1,0))*$D469*IFERROR(INDEX(Produtos!$L$6:$L$505,MATCH($C469,Produtos!$B$6:$B$505,0)),0))</f>
        <v/>
      </c>
      <c r="K469" s="17">
        <f>IF(I469="","",IF($B469="Venda",I469-J469,IF($B469="Devolução de venda",-I469-J469,0)))</f>
        <v/>
      </c>
      <c r="L469" s="20">
        <f>IF($A469="","",IF($G469&lt;&gt;"",$G469,$A469))</f>
        <v/>
      </c>
      <c r="M469" s="17">
        <f>IF(I469="","",IF($B469="Venda",I469,IF(OR($B469="Compra",$B469="Devolução de venda"),-I469,0)))</f>
        <v/>
      </c>
    </row>
    <row r="470">
      <c r="A470" s="22" t="n"/>
      <c r="B470" s="14" t="n"/>
      <c r="C470" s="14" t="n"/>
      <c r="D470" s="14" t="n"/>
      <c r="E470" s="15" t="n"/>
      <c r="F470" s="14" t="n"/>
      <c r="G470" s="22" t="n"/>
      <c r="H470" s="14" t="n"/>
      <c r="I470" s="17">
        <f>IF(OR($B470="",$C470="",N($D470)=0),"",IF(OR($B470="Ajuste para mais",$B470="Ajuste para menos"),0,$D470*IF(N($E470)&lt;&gt;0,$E470,IF(OR($B470="Venda",$B470="Devolução de venda"),IFERROR(INDEX(Produtos!$D$6:$D$505,MATCH($C470,Produtos!$B$6:$B$505,0)),0),0))))</f>
        <v/>
      </c>
      <c r="J470" s="17">
        <f>IF(OR($B470="",$C470="",N($D470)=0),"",IF($B470="Venda",1,IF($B470="Devolução de venda",-1,0))*$D470*IFERROR(INDEX(Produtos!$L$6:$L$505,MATCH($C470,Produtos!$B$6:$B$505,0)),0))</f>
        <v/>
      </c>
      <c r="K470" s="17">
        <f>IF(I470="","",IF($B470="Venda",I470-J470,IF($B470="Devolução de venda",-I470-J470,0)))</f>
        <v/>
      </c>
      <c r="L470" s="20">
        <f>IF($A470="","",IF($G470&lt;&gt;"",$G470,$A470))</f>
        <v/>
      </c>
      <c r="M470" s="17">
        <f>IF(I470="","",IF($B470="Venda",I470,IF(OR($B470="Compra",$B470="Devolução de venda"),-I470,0)))</f>
        <v/>
      </c>
    </row>
    <row r="471">
      <c r="A471" s="22" t="n"/>
      <c r="B471" s="14" t="n"/>
      <c r="C471" s="14" t="n"/>
      <c r="D471" s="14" t="n"/>
      <c r="E471" s="15" t="n"/>
      <c r="F471" s="14" t="n"/>
      <c r="G471" s="22" t="n"/>
      <c r="H471" s="14" t="n"/>
      <c r="I471" s="17">
        <f>IF(OR($B471="",$C471="",N($D471)=0),"",IF(OR($B471="Ajuste para mais",$B471="Ajuste para menos"),0,$D471*IF(N($E471)&lt;&gt;0,$E471,IF(OR($B471="Venda",$B471="Devolução de venda"),IFERROR(INDEX(Produtos!$D$6:$D$505,MATCH($C471,Produtos!$B$6:$B$505,0)),0),0))))</f>
        <v/>
      </c>
      <c r="J471" s="17">
        <f>IF(OR($B471="",$C471="",N($D471)=0),"",IF($B471="Venda",1,IF($B471="Devolução de venda",-1,0))*$D471*IFERROR(INDEX(Produtos!$L$6:$L$505,MATCH($C471,Produtos!$B$6:$B$505,0)),0))</f>
        <v/>
      </c>
      <c r="K471" s="17">
        <f>IF(I471="","",IF($B471="Venda",I471-J471,IF($B471="Devolução de venda",-I471-J471,0)))</f>
        <v/>
      </c>
      <c r="L471" s="20">
        <f>IF($A471="","",IF($G471&lt;&gt;"",$G471,$A471))</f>
        <v/>
      </c>
      <c r="M471" s="17">
        <f>IF(I471="","",IF($B471="Venda",I471,IF(OR($B471="Compra",$B471="Devolução de venda"),-I471,0)))</f>
        <v/>
      </c>
    </row>
    <row r="472">
      <c r="A472" s="22" t="n"/>
      <c r="B472" s="14" t="n"/>
      <c r="C472" s="14" t="n"/>
      <c r="D472" s="14" t="n"/>
      <c r="E472" s="15" t="n"/>
      <c r="F472" s="14" t="n"/>
      <c r="G472" s="22" t="n"/>
      <c r="H472" s="14" t="n"/>
      <c r="I472" s="17">
        <f>IF(OR($B472="",$C472="",N($D472)=0),"",IF(OR($B472="Ajuste para mais",$B472="Ajuste para menos"),0,$D472*IF(N($E472)&lt;&gt;0,$E472,IF(OR($B472="Venda",$B472="Devolução de venda"),IFERROR(INDEX(Produtos!$D$6:$D$505,MATCH($C472,Produtos!$B$6:$B$505,0)),0),0))))</f>
        <v/>
      </c>
      <c r="J472" s="17">
        <f>IF(OR($B472="",$C472="",N($D472)=0),"",IF($B472="Venda",1,IF($B472="Devolução de venda",-1,0))*$D472*IFERROR(INDEX(Produtos!$L$6:$L$505,MATCH($C472,Produtos!$B$6:$B$505,0)),0))</f>
        <v/>
      </c>
      <c r="K472" s="17">
        <f>IF(I472="","",IF($B472="Venda",I472-J472,IF($B472="Devolução de venda",-I472-J472,0)))</f>
        <v/>
      </c>
      <c r="L472" s="20">
        <f>IF($A472="","",IF($G472&lt;&gt;"",$G472,$A472))</f>
        <v/>
      </c>
      <c r="M472" s="17">
        <f>IF(I472="","",IF($B472="Venda",I472,IF(OR($B472="Compra",$B472="Devolução de venda"),-I472,0)))</f>
        <v/>
      </c>
    </row>
    <row r="473">
      <c r="A473" s="22" t="n"/>
      <c r="B473" s="14" t="n"/>
      <c r="C473" s="14" t="n"/>
      <c r="D473" s="14" t="n"/>
      <c r="E473" s="15" t="n"/>
      <c r="F473" s="14" t="n"/>
      <c r="G473" s="22" t="n"/>
      <c r="H473" s="14" t="n"/>
      <c r="I473" s="17">
        <f>IF(OR($B473="",$C473="",N($D473)=0),"",IF(OR($B473="Ajuste para mais",$B473="Ajuste para menos"),0,$D473*IF(N($E473)&lt;&gt;0,$E473,IF(OR($B473="Venda",$B473="Devolução de venda"),IFERROR(INDEX(Produtos!$D$6:$D$505,MATCH($C473,Produtos!$B$6:$B$505,0)),0),0))))</f>
        <v/>
      </c>
      <c r="J473" s="17">
        <f>IF(OR($B473="",$C473="",N($D473)=0),"",IF($B473="Venda",1,IF($B473="Devolução de venda",-1,0))*$D473*IFERROR(INDEX(Produtos!$L$6:$L$505,MATCH($C473,Produtos!$B$6:$B$505,0)),0))</f>
        <v/>
      </c>
      <c r="K473" s="17">
        <f>IF(I473="","",IF($B473="Venda",I473-J473,IF($B473="Devolução de venda",-I473-J473,0)))</f>
        <v/>
      </c>
      <c r="L473" s="20">
        <f>IF($A473="","",IF($G473&lt;&gt;"",$G473,$A473))</f>
        <v/>
      </c>
      <c r="M473" s="17">
        <f>IF(I473="","",IF($B473="Venda",I473,IF(OR($B473="Compra",$B473="Devolução de venda"),-I473,0)))</f>
        <v/>
      </c>
    </row>
    <row r="474">
      <c r="A474" s="22" t="n"/>
      <c r="B474" s="14" t="n"/>
      <c r="C474" s="14" t="n"/>
      <c r="D474" s="14" t="n"/>
      <c r="E474" s="15" t="n"/>
      <c r="F474" s="14" t="n"/>
      <c r="G474" s="22" t="n"/>
      <c r="H474" s="14" t="n"/>
      <c r="I474" s="17">
        <f>IF(OR($B474="",$C474="",N($D474)=0),"",IF(OR($B474="Ajuste para mais",$B474="Ajuste para menos"),0,$D474*IF(N($E474)&lt;&gt;0,$E474,IF(OR($B474="Venda",$B474="Devolução de venda"),IFERROR(INDEX(Produtos!$D$6:$D$505,MATCH($C474,Produtos!$B$6:$B$505,0)),0),0))))</f>
        <v/>
      </c>
      <c r="J474" s="17">
        <f>IF(OR($B474="",$C474="",N($D474)=0),"",IF($B474="Venda",1,IF($B474="Devolução de venda",-1,0))*$D474*IFERROR(INDEX(Produtos!$L$6:$L$505,MATCH($C474,Produtos!$B$6:$B$505,0)),0))</f>
        <v/>
      </c>
      <c r="K474" s="17">
        <f>IF(I474="","",IF($B474="Venda",I474-J474,IF($B474="Devolução de venda",-I474-J474,0)))</f>
        <v/>
      </c>
      <c r="L474" s="20">
        <f>IF($A474="","",IF($G474&lt;&gt;"",$G474,$A474))</f>
        <v/>
      </c>
      <c r="M474" s="17">
        <f>IF(I474="","",IF($B474="Venda",I474,IF(OR($B474="Compra",$B474="Devolução de venda"),-I474,0)))</f>
        <v/>
      </c>
    </row>
    <row r="475">
      <c r="A475" s="22" t="n"/>
      <c r="B475" s="14" t="n"/>
      <c r="C475" s="14" t="n"/>
      <c r="D475" s="14" t="n"/>
      <c r="E475" s="15" t="n"/>
      <c r="F475" s="14" t="n"/>
      <c r="G475" s="22" t="n"/>
      <c r="H475" s="14" t="n"/>
      <c r="I475" s="17">
        <f>IF(OR($B475="",$C475="",N($D475)=0),"",IF(OR($B475="Ajuste para mais",$B475="Ajuste para menos"),0,$D475*IF(N($E475)&lt;&gt;0,$E475,IF(OR($B475="Venda",$B475="Devolução de venda"),IFERROR(INDEX(Produtos!$D$6:$D$505,MATCH($C475,Produtos!$B$6:$B$505,0)),0),0))))</f>
        <v/>
      </c>
      <c r="J475" s="17">
        <f>IF(OR($B475="",$C475="",N($D475)=0),"",IF($B475="Venda",1,IF($B475="Devolução de venda",-1,0))*$D475*IFERROR(INDEX(Produtos!$L$6:$L$505,MATCH($C475,Produtos!$B$6:$B$505,0)),0))</f>
        <v/>
      </c>
      <c r="K475" s="17">
        <f>IF(I475="","",IF($B475="Venda",I475-J475,IF($B475="Devolução de venda",-I475-J475,0)))</f>
        <v/>
      </c>
      <c r="L475" s="20">
        <f>IF($A475="","",IF($G475&lt;&gt;"",$G475,$A475))</f>
        <v/>
      </c>
      <c r="M475" s="17">
        <f>IF(I475="","",IF($B475="Venda",I475,IF(OR($B475="Compra",$B475="Devolução de venda"),-I475,0)))</f>
        <v/>
      </c>
    </row>
    <row r="476">
      <c r="A476" s="22" t="n"/>
      <c r="B476" s="14" t="n"/>
      <c r="C476" s="14" t="n"/>
      <c r="D476" s="14" t="n"/>
      <c r="E476" s="15" t="n"/>
      <c r="F476" s="14" t="n"/>
      <c r="G476" s="22" t="n"/>
      <c r="H476" s="14" t="n"/>
      <c r="I476" s="17">
        <f>IF(OR($B476="",$C476="",N($D476)=0),"",IF(OR($B476="Ajuste para mais",$B476="Ajuste para menos"),0,$D476*IF(N($E476)&lt;&gt;0,$E476,IF(OR($B476="Venda",$B476="Devolução de venda"),IFERROR(INDEX(Produtos!$D$6:$D$505,MATCH($C476,Produtos!$B$6:$B$505,0)),0),0))))</f>
        <v/>
      </c>
      <c r="J476" s="17">
        <f>IF(OR($B476="",$C476="",N($D476)=0),"",IF($B476="Venda",1,IF($B476="Devolução de venda",-1,0))*$D476*IFERROR(INDEX(Produtos!$L$6:$L$505,MATCH($C476,Produtos!$B$6:$B$505,0)),0))</f>
        <v/>
      </c>
      <c r="K476" s="17">
        <f>IF(I476="","",IF($B476="Venda",I476-J476,IF($B476="Devolução de venda",-I476-J476,0)))</f>
        <v/>
      </c>
      <c r="L476" s="20">
        <f>IF($A476="","",IF($G476&lt;&gt;"",$G476,$A476))</f>
        <v/>
      </c>
      <c r="M476" s="17">
        <f>IF(I476="","",IF($B476="Venda",I476,IF(OR($B476="Compra",$B476="Devolução de venda"),-I476,0)))</f>
        <v/>
      </c>
    </row>
    <row r="477">
      <c r="A477" s="22" t="n"/>
      <c r="B477" s="14" t="n"/>
      <c r="C477" s="14" t="n"/>
      <c r="D477" s="14" t="n"/>
      <c r="E477" s="15" t="n"/>
      <c r="F477" s="14" t="n"/>
      <c r="G477" s="22" t="n"/>
      <c r="H477" s="14" t="n"/>
      <c r="I477" s="17">
        <f>IF(OR($B477="",$C477="",N($D477)=0),"",IF(OR($B477="Ajuste para mais",$B477="Ajuste para menos"),0,$D477*IF(N($E477)&lt;&gt;0,$E477,IF(OR($B477="Venda",$B477="Devolução de venda"),IFERROR(INDEX(Produtos!$D$6:$D$505,MATCH($C477,Produtos!$B$6:$B$505,0)),0),0))))</f>
        <v/>
      </c>
      <c r="J477" s="17">
        <f>IF(OR($B477="",$C477="",N($D477)=0),"",IF($B477="Venda",1,IF($B477="Devolução de venda",-1,0))*$D477*IFERROR(INDEX(Produtos!$L$6:$L$505,MATCH($C477,Produtos!$B$6:$B$505,0)),0))</f>
        <v/>
      </c>
      <c r="K477" s="17">
        <f>IF(I477="","",IF($B477="Venda",I477-J477,IF($B477="Devolução de venda",-I477-J477,0)))</f>
        <v/>
      </c>
      <c r="L477" s="20">
        <f>IF($A477="","",IF($G477&lt;&gt;"",$G477,$A477))</f>
        <v/>
      </c>
      <c r="M477" s="17">
        <f>IF(I477="","",IF($B477="Venda",I477,IF(OR($B477="Compra",$B477="Devolução de venda"),-I477,0)))</f>
        <v/>
      </c>
    </row>
    <row r="478">
      <c r="A478" s="22" t="n"/>
      <c r="B478" s="14" t="n"/>
      <c r="C478" s="14" t="n"/>
      <c r="D478" s="14" t="n"/>
      <c r="E478" s="15" t="n"/>
      <c r="F478" s="14" t="n"/>
      <c r="G478" s="22" t="n"/>
      <c r="H478" s="14" t="n"/>
      <c r="I478" s="17">
        <f>IF(OR($B478="",$C478="",N($D478)=0),"",IF(OR($B478="Ajuste para mais",$B478="Ajuste para menos"),0,$D478*IF(N($E478)&lt;&gt;0,$E478,IF(OR($B478="Venda",$B478="Devolução de venda"),IFERROR(INDEX(Produtos!$D$6:$D$505,MATCH($C478,Produtos!$B$6:$B$505,0)),0),0))))</f>
        <v/>
      </c>
      <c r="J478" s="17">
        <f>IF(OR($B478="",$C478="",N($D478)=0),"",IF($B478="Venda",1,IF($B478="Devolução de venda",-1,0))*$D478*IFERROR(INDEX(Produtos!$L$6:$L$505,MATCH($C478,Produtos!$B$6:$B$505,0)),0))</f>
        <v/>
      </c>
      <c r="K478" s="17">
        <f>IF(I478="","",IF($B478="Venda",I478-J478,IF($B478="Devolução de venda",-I478-J478,0)))</f>
        <v/>
      </c>
      <c r="L478" s="20">
        <f>IF($A478="","",IF($G478&lt;&gt;"",$G478,$A478))</f>
        <v/>
      </c>
      <c r="M478" s="17">
        <f>IF(I478="","",IF($B478="Venda",I478,IF(OR($B478="Compra",$B478="Devolução de venda"),-I478,0)))</f>
        <v/>
      </c>
    </row>
    <row r="479">
      <c r="A479" s="22" t="n"/>
      <c r="B479" s="14" t="n"/>
      <c r="C479" s="14" t="n"/>
      <c r="D479" s="14" t="n"/>
      <c r="E479" s="15" t="n"/>
      <c r="F479" s="14" t="n"/>
      <c r="G479" s="22" t="n"/>
      <c r="H479" s="14" t="n"/>
      <c r="I479" s="17">
        <f>IF(OR($B479="",$C479="",N($D479)=0),"",IF(OR($B479="Ajuste para mais",$B479="Ajuste para menos"),0,$D479*IF(N($E479)&lt;&gt;0,$E479,IF(OR($B479="Venda",$B479="Devolução de venda"),IFERROR(INDEX(Produtos!$D$6:$D$505,MATCH($C479,Produtos!$B$6:$B$505,0)),0),0))))</f>
        <v/>
      </c>
      <c r="J479" s="17">
        <f>IF(OR($B479="",$C479="",N($D479)=0),"",IF($B479="Venda",1,IF($B479="Devolução de venda",-1,0))*$D479*IFERROR(INDEX(Produtos!$L$6:$L$505,MATCH($C479,Produtos!$B$6:$B$505,0)),0))</f>
        <v/>
      </c>
      <c r="K479" s="17">
        <f>IF(I479="","",IF($B479="Venda",I479-J479,IF($B479="Devolução de venda",-I479-J479,0)))</f>
        <v/>
      </c>
      <c r="L479" s="20">
        <f>IF($A479="","",IF($G479&lt;&gt;"",$G479,$A479))</f>
        <v/>
      </c>
      <c r="M479" s="17">
        <f>IF(I479="","",IF($B479="Venda",I479,IF(OR($B479="Compra",$B479="Devolução de venda"),-I479,0)))</f>
        <v/>
      </c>
    </row>
    <row r="480">
      <c r="A480" s="22" t="n"/>
      <c r="B480" s="14" t="n"/>
      <c r="C480" s="14" t="n"/>
      <c r="D480" s="14" t="n"/>
      <c r="E480" s="15" t="n"/>
      <c r="F480" s="14" t="n"/>
      <c r="G480" s="22" t="n"/>
      <c r="H480" s="14" t="n"/>
      <c r="I480" s="17">
        <f>IF(OR($B480="",$C480="",N($D480)=0),"",IF(OR($B480="Ajuste para mais",$B480="Ajuste para menos"),0,$D480*IF(N($E480)&lt;&gt;0,$E480,IF(OR($B480="Venda",$B480="Devolução de venda"),IFERROR(INDEX(Produtos!$D$6:$D$505,MATCH($C480,Produtos!$B$6:$B$505,0)),0),0))))</f>
        <v/>
      </c>
      <c r="J480" s="17">
        <f>IF(OR($B480="",$C480="",N($D480)=0),"",IF($B480="Venda",1,IF($B480="Devolução de venda",-1,0))*$D480*IFERROR(INDEX(Produtos!$L$6:$L$505,MATCH($C480,Produtos!$B$6:$B$505,0)),0))</f>
        <v/>
      </c>
      <c r="K480" s="17">
        <f>IF(I480="","",IF($B480="Venda",I480-J480,IF($B480="Devolução de venda",-I480-J480,0)))</f>
        <v/>
      </c>
      <c r="L480" s="20">
        <f>IF($A480="","",IF($G480&lt;&gt;"",$G480,$A480))</f>
        <v/>
      </c>
      <c r="M480" s="17">
        <f>IF(I480="","",IF($B480="Venda",I480,IF(OR($B480="Compra",$B480="Devolução de venda"),-I480,0)))</f>
        <v/>
      </c>
    </row>
    <row r="481">
      <c r="A481" s="22" t="n"/>
      <c r="B481" s="14" t="n"/>
      <c r="C481" s="14" t="n"/>
      <c r="D481" s="14" t="n"/>
      <c r="E481" s="15" t="n"/>
      <c r="F481" s="14" t="n"/>
      <c r="G481" s="22" t="n"/>
      <c r="H481" s="14" t="n"/>
      <c r="I481" s="17">
        <f>IF(OR($B481="",$C481="",N($D481)=0),"",IF(OR($B481="Ajuste para mais",$B481="Ajuste para menos"),0,$D481*IF(N($E481)&lt;&gt;0,$E481,IF(OR($B481="Venda",$B481="Devolução de venda"),IFERROR(INDEX(Produtos!$D$6:$D$505,MATCH($C481,Produtos!$B$6:$B$505,0)),0),0))))</f>
        <v/>
      </c>
      <c r="J481" s="17">
        <f>IF(OR($B481="",$C481="",N($D481)=0),"",IF($B481="Venda",1,IF($B481="Devolução de venda",-1,0))*$D481*IFERROR(INDEX(Produtos!$L$6:$L$505,MATCH($C481,Produtos!$B$6:$B$505,0)),0))</f>
        <v/>
      </c>
      <c r="K481" s="17">
        <f>IF(I481="","",IF($B481="Venda",I481-J481,IF($B481="Devolução de venda",-I481-J481,0)))</f>
        <v/>
      </c>
      <c r="L481" s="20">
        <f>IF($A481="","",IF($G481&lt;&gt;"",$G481,$A481))</f>
        <v/>
      </c>
      <c r="M481" s="17">
        <f>IF(I481="","",IF($B481="Venda",I481,IF(OR($B481="Compra",$B481="Devolução de venda"),-I481,0)))</f>
        <v/>
      </c>
    </row>
    <row r="482">
      <c r="A482" s="22" t="n"/>
      <c r="B482" s="14" t="n"/>
      <c r="C482" s="14" t="n"/>
      <c r="D482" s="14" t="n"/>
      <c r="E482" s="15" t="n"/>
      <c r="F482" s="14" t="n"/>
      <c r="G482" s="22" t="n"/>
      <c r="H482" s="14" t="n"/>
      <c r="I482" s="17">
        <f>IF(OR($B482="",$C482="",N($D482)=0),"",IF(OR($B482="Ajuste para mais",$B482="Ajuste para menos"),0,$D482*IF(N($E482)&lt;&gt;0,$E482,IF(OR($B482="Venda",$B482="Devolução de venda"),IFERROR(INDEX(Produtos!$D$6:$D$505,MATCH($C482,Produtos!$B$6:$B$505,0)),0),0))))</f>
        <v/>
      </c>
      <c r="J482" s="17">
        <f>IF(OR($B482="",$C482="",N($D482)=0),"",IF($B482="Venda",1,IF($B482="Devolução de venda",-1,0))*$D482*IFERROR(INDEX(Produtos!$L$6:$L$505,MATCH($C482,Produtos!$B$6:$B$505,0)),0))</f>
        <v/>
      </c>
      <c r="K482" s="17">
        <f>IF(I482="","",IF($B482="Venda",I482-J482,IF($B482="Devolução de venda",-I482-J482,0)))</f>
        <v/>
      </c>
      <c r="L482" s="20">
        <f>IF($A482="","",IF($G482&lt;&gt;"",$G482,$A482))</f>
        <v/>
      </c>
      <c r="M482" s="17">
        <f>IF(I482="","",IF($B482="Venda",I482,IF(OR($B482="Compra",$B482="Devolução de venda"),-I482,0)))</f>
        <v/>
      </c>
    </row>
    <row r="483">
      <c r="A483" s="22" t="n"/>
      <c r="B483" s="14" t="n"/>
      <c r="C483" s="14" t="n"/>
      <c r="D483" s="14" t="n"/>
      <c r="E483" s="15" t="n"/>
      <c r="F483" s="14" t="n"/>
      <c r="G483" s="22" t="n"/>
      <c r="H483" s="14" t="n"/>
      <c r="I483" s="17">
        <f>IF(OR($B483="",$C483="",N($D483)=0),"",IF(OR($B483="Ajuste para mais",$B483="Ajuste para menos"),0,$D483*IF(N($E483)&lt;&gt;0,$E483,IF(OR($B483="Venda",$B483="Devolução de venda"),IFERROR(INDEX(Produtos!$D$6:$D$505,MATCH($C483,Produtos!$B$6:$B$505,0)),0),0))))</f>
        <v/>
      </c>
      <c r="J483" s="17">
        <f>IF(OR($B483="",$C483="",N($D483)=0),"",IF($B483="Venda",1,IF($B483="Devolução de venda",-1,0))*$D483*IFERROR(INDEX(Produtos!$L$6:$L$505,MATCH($C483,Produtos!$B$6:$B$505,0)),0))</f>
        <v/>
      </c>
      <c r="K483" s="17">
        <f>IF(I483="","",IF($B483="Venda",I483-J483,IF($B483="Devolução de venda",-I483-J483,0)))</f>
        <v/>
      </c>
      <c r="L483" s="20">
        <f>IF($A483="","",IF($G483&lt;&gt;"",$G483,$A483))</f>
        <v/>
      </c>
      <c r="M483" s="17">
        <f>IF(I483="","",IF($B483="Venda",I483,IF(OR($B483="Compra",$B483="Devolução de venda"),-I483,0)))</f>
        <v/>
      </c>
    </row>
    <row r="484">
      <c r="A484" s="22" t="n"/>
      <c r="B484" s="14" t="n"/>
      <c r="C484" s="14" t="n"/>
      <c r="D484" s="14" t="n"/>
      <c r="E484" s="15" t="n"/>
      <c r="F484" s="14" t="n"/>
      <c r="G484" s="22" t="n"/>
      <c r="H484" s="14" t="n"/>
      <c r="I484" s="17">
        <f>IF(OR($B484="",$C484="",N($D484)=0),"",IF(OR($B484="Ajuste para mais",$B484="Ajuste para menos"),0,$D484*IF(N($E484)&lt;&gt;0,$E484,IF(OR($B484="Venda",$B484="Devolução de venda"),IFERROR(INDEX(Produtos!$D$6:$D$505,MATCH($C484,Produtos!$B$6:$B$505,0)),0),0))))</f>
        <v/>
      </c>
      <c r="J484" s="17">
        <f>IF(OR($B484="",$C484="",N($D484)=0),"",IF($B484="Venda",1,IF($B484="Devolução de venda",-1,0))*$D484*IFERROR(INDEX(Produtos!$L$6:$L$505,MATCH($C484,Produtos!$B$6:$B$505,0)),0))</f>
        <v/>
      </c>
      <c r="K484" s="17">
        <f>IF(I484="","",IF($B484="Venda",I484-J484,IF($B484="Devolução de venda",-I484-J484,0)))</f>
        <v/>
      </c>
      <c r="L484" s="20">
        <f>IF($A484="","",IF($G484&lt;&gt;"",$G484,$A484))</f>
        <v/>
      </c>
      <c r="M484" s="17">
        <f>IF(I484="","",IF($B484="Venda",I484,IF(OR($B484="Compra",$B484="Devolução de venda"),-I484,0)))</f>
        <v/>
      </c>
    </row>
    <row r="485">
      <c r="A485" s="22" t="n"/>
      <c r="B485" s="14" t="n"/>
      <c r="C485" s="14" t="n"/>
      <c r="D485" s="14" t="n"/>
      <c r="E485" s="15" t="n"/>
      <c r="F485" s="14" t="n"/>
      <c r="G485" s="22" t="n"/>
      <c r="H485" s="14" t="n"/>
      <c r="I485" s="17">
        <f>IF(OR($B485="",$C485="",N($D485)=0),"",IF(OR($B485="Ajuste para mais",$B485="Ajuste para menos"),0,$D485*IF(N($E485)&lt;&gt;0,$E485,IF(OR($B485="Venda",$B485="Devolução de venda"),IFERROR(INDEX(Produtos!$D$6:$D$505,MATCH($C485,Produtos!$B$6:$B$505,0)),0),0))))</f>
        <v/>
      </c>
      <c r="J485" s="17">
        <f>IF(OR($B485="",$C485="",N($D485)=0),"",IF($B485="Venda",1,IF($B485="Devolução de venda",-1,0))*$D485*IFERROR(INDEX(Produtos!$L$6:$L$505,MATCH($C485,Produtos!$B$6:$B$505,0)),0))</f>
        <v/>
      </c>
      <c r="K485" s="17">
        <f>IF(I485="","",IF($B485="Venda",I485-J485,IF($B485="Devolução de venda",-I485-J485,0)))</f>
        <v/>
      </c>
      <c r="L485" s="20">
        <f>IF($A485="","",IF($G485&lt;&gt;"",$G485,$A485))</f>
        <v/>
      </c>
      <c r="M485" s="17">
        <f>IF(I485="","",IF($B485="Venda",I485,IF(OR($B485="Compra",$B485="Devolução de venda"),-I485,0)))</f>
        <v/>
      </c>
    </row>
    <row r="486">
      <c r="A486" s="22" t="n"/>
      <c r="B486" s="14" t="n"/>
      <c r="C486" s="14" t="n"/>
      <c r="D486" s="14" t="n"/>
      <c r="E486" s="15" t="n"/>
      <c r="F486" s="14" t="n"/>
      <c r="G486" s="22" t="n"/>
      <c r="H486" s="14" t="n"/>
      <c r="I486" s="17">
        <f>IF(OR($B486="",$C486="",N($D486)=0),"",IF(OR($B486="Ajuste para mais",$B486="Ajuste para menos"),0,$D486*IF(N($E486)&lt;&gt;0,$E486,IF(OR($B486="Venda",$B486="Devolução de venda"),IFERROR(INDEX(Produtos!$D$6:$D$505,MATCH($C486,Produtos!$B$6:$B$505,0)),0),0))))</f>
        <v/>
      </c>
      <c r="J486" s="17">
        <f>IF(OR($B486="",$C486="",N($D486)=0),"",IF($B486="Venda",1,IF($B486="Devolução de venda",-1,0))*$D486*IFERROR(INDEX(Produtos!$L$6:$L$505,MATCH($C486,Produtos!$B$6:$B$505,0)),0))</f>
        <v/>
      </c>
      <c r="K486" s="17">
        <f>IF(I486="","",IF($B486="Venda",I486-J486,IF($B486="Devolução de venda",-I486-J486,0)))</f>
        <v/>
      </c>
      <c r="L486" s="20">
        <f>IF($A486="","",IF($G486&lt;&gt;"",$G486,$A486))</f>
        <v/>
      </c>
      <c r="M486" s="17">
        <f>IF(I486="","",IF($B486="Venda",I486,IF(OR($B486="Compra",$B486="Devolução de venda"),-I486,0)))</f>
        <v/>
      </c>
    </row>
    <row r="487">
      <c r="A487" s="22" t="n"/>
      <c r="B487" s="14" t="n"/>
      <c r="C487" s="14" t="n"/>
      <c r="D487" s="14" t="n"/>
      <c r="E487" s="15" t="n"/>
      <c r="F487" s="14" t="n"/>
      <c r="G487" s="22" t="n"/>
      <c r="H487" s="14" t="n"/>
      <c r="I487" s="17">
        <f>IF(OR($B487="",$C487="",N($D487)=0),"",IF(OR($B487="Ajuste para mais",$B487="Ajuste para menos"),0,$D487*IF(N($E487)&lt;&gt;0,$E487,IF(OR($B487="Venda",$B487="Devolução de venda"),IFERROR(INDEX(Produtos!$D$6:$D$505,MATCH($C487,Produtos!$B$6:$B$505,0)),0),0))))</f>
        <v/>
      </c>
      <c r="J487" s="17">
        <f>IF(OR($B487="",$C487="",N($D487)=0),"",IF($B487="Venda",1,IF($B487="Devolução de venda",-1,0))*$D487*IFERROR(INDEX(Produtos!$L$6:$L$505,MATCH($C487,Produtos!$B$6:$B$505,0)),0))</f>
        <v/>
      </c>
      <c r="K487" s="17">
        <f>IF(I487="","",IF($B487="Venda",I487-J487,IF($B487="Devolução de venda",-I487-J487,0)))</f>
        <v/>
      </c>
      <c r="L487" s="20">
        <f>IF($A487="","",IF($G487&lt;&gt;"",$G487,$A487))</f>
        <v/>
      </c>
      <c r="M487" s="17">
        <f>IF(I487="","",IF($B487="Venda",I487,IF(OR($B487="Compra",$B487="Devolução de venda"),-I487,0)))</f>
        <v/>
      </c>
    </row>
    <row r="488">
      <c r="A488" s="22" t="n"/>
      <c r="B488" s="14" t="n"/>
      <c r="C488" s="14" t="n"/>
      <c r="D488" s="14" t="n"/>
      <c r="E488" s="15" t="n"/>
      <c r="F488" s="14" t="n"/>
      <c r="G488" s="22" t="n"/>
      <c r="H488" s="14" t="n"/>
      <c r="I488" s="17">
        <f>IF(OR($B488="",$C488="",N($D488)=0),"",IF(OR($B488="Ajuste para mais",$B488="Ajuste para menos"),0,$D488*IF(N($E488)&lt;&gt;0,$E488,IF(OR($B488="Venda",$B488="Devolução de venda"),IFERROR(INDEX(Produtos!$D$6:$D$505,MATCH($C488,Produtos!$B$6:$B$505,0)),0),0))))</f>
        <v/>
      </c>
      <c r="J488" s="17">
        <f>IF(OR($B488="",$C488="",N($D488)=0),"",IF($B488="Venda",1,IF($B488="Devolução de venda",-1,0))*$D488*IFERROR(INDEX(Produtos!$L$6:$L$505,MATCH($C488,Produtos!$B$6:$B$505,0)),0))</f>
        <v/>
      </c>
      <c r="K488" s="17">
        <f>IF(I488="","",IF($B488="Venda",I488-J488,IF($B488="Devolução de venda",-I488-J488,0)))</f>
        <v/>
      </c>
      <c r="L488" s="20">
        <f>IF($A488="","",IF($G488&lt;&gt;"",$G488,$A488))</f>
        <v/>
      </c>
      <c r="M488" s="17">
        <f>IF(I488="","",IF($B488="Venda",I488,IF(OR($B488="Compra",$B488="Devolução de venda"),-I488,0)))</f>
        <v/>
      </c>
    </row>
    <row r="489">
      <c r="A489" s="22" t="n"/>
      <c r="B489" s="14" t="n"/>
      <c r="C489" s="14" t="n"/>
      <c r="D489" s="14" t="n"/>
      <c r="E489" s="15" t="n"/>
      <c r="F489" s="14" t="n"/>
      <c r="G489" s="22" t="n"/>
      <c r="H489" s="14" t="n"/>
      <c r="I489" s="17">
        <f>IF(OR($B489="",$C489="",N($D489)=0),"",IF(OR($B489="Ajuste para mais",$B489="Ajuste para menos"),0,$D489*IF(N($E489)&lt;&gt;0,$E489,IF(OR($B489="Venda",$B489="Devolução de venda"),IFERROR(INDEX(Produtos!$D$6:$D$505,MATCH($C489,Produtos!$B$6:$B$505,0)),0),0))))</f>
        <v/>
      </c>
      <c r="J489" s="17">
        <f>IF(OR($B489="",$C489="",N($D489)=0),"",IF($B489="Venda",1,IF($B489="Devolução de venda",-1,0))*$D489*IFERROR(INDEX(Produtos!$L$6:$L$505,MATCH($C489,Produtos!$B$6:$B$505,0)),0))</f>
        <v/>
      </c>
      <c r="K489" s="17">
        <f>IF(I489="","",IF($B489="Venda",I489-J489,IF($B489="Devolução de venda",-I489-J489,0)))</f>
        <v/>
      </c>
      <c r="L489" s="20">
        <f>IF($A489="","",IF($G489&lt;&gt;"",$G489,$A489))</f>
        <v/>
      </c>
      <c r="M489" s="17">
        <f>IF(I489="","",IF($B489="Venda",I489,IF(OR($B489="Compra",$B489="Devolução de venda"),-I489,0)))</f>
        <v/>
      </c>
    </row>
    <row r="490">
      <c r="A490" s="22" t="n"/>
      <c r="B490" s="14" t="n"/>
      <c r="C490" s="14" t="n"/>
      <c r="D490" s="14" t="n"/>
      <c r="E490" s="15" t="n"/>
      <c r="F490" s="14" t="n"/>
      <c r="G490" s="22" t="n"/>
      <c r="H490" s="14" t="n"/>
      <c r="I490" s="17">
        <f>IF(OR($B490="",$C490="",N($D490)=0),"",IF(OR($B490="Ajuste para mais",$B490="Ajuste para menos"),0,$D490*IF(N($E490)&lt;&gt;0,$E490,IF(OR($B490="Venda",$B490="Devolução de venda"),IFERROR(INDEX(Produtos!$D$6:$D$505,MATCH($C490,Produtos!$B$6:$B$505,0)),0),0))))</f>
        <v/>
      </c>
      <c r="J490" s="17">
        <f>IF(OR($B490="",$C490="",N($D490)=0),"",IF($B490="Venda",1,IF($B490="Devolução de venda",-1,0))*$D490*IFERROR(INDEX(Produtos!$L$6:$L$505,MATCH($C490,Produtos!$B$6:$B$505,0)),0))</f>
        <v/>
      </c>
      <c r="K490" s="17">
        <f>IF(I490="","",IF($B490="Venda",I490-J490,IF($B490="Devolução de venda",-I490-J490,0)))</f>
        <v/>
      </c>
      <c r="L490" s="20">
        <f>IF($A490="","",IF($G490&lt;&gt;"",$G490,$A490))</f>
        <v/>
      </c>
      <c r="M490" s="17">
        <f>IF(I490="","",IF($B490="Venda",I490,IF(OR($B490="Compra",$B490="Devolução de venda"),-I490,0)))</f>
        <v/>
      </c>
    </row>
    <row r="491">
      <c r="A491" s="22" t="n"/>
      <c r="B491" s="14" t="n"/>
      <c r="C491" s="14" t="n"/>
      <c r="D491" s="14" t="n"/>
      <c r="E491" s="15" t="n"/>
      <c r="F491" s="14" t="n"/>
      <c r="G491" s="22" t="n"/>
      <c r="H491" s="14" t="n"/>
      <c r="I491" s="17">
        <f>IF(OR($B491="",$C491="",N($D491)=0),"",IF(OR($B491="Ajuste para mais",$B491="Ajuste para menos"),0,$D491*IF(N($E491)&lt;&gt;0,$E491,IF(OR($B491="Venda",$B491="Devolução de venda"),IFERROR(INDEX(Produtos!$D$6:$D$505,MATCH($C491,Produtos!$B$6:$B$505,0)),0),0))))</f>
        <v/>
      </c>
      <c r="J491" s="17">
        <f>IF(OR($B491="",$C491="",N($D491)=0),"",IF($B491="Venda",1,IF($B491="Devolução de venda",-1,0))*$D491*IFERROR(INDEX(Produtos!$L$6:$L$505,MATCH($C491,Produtos!$B$6:$B$505,0)),0))</f>
        <v/>
      </c>
      <c r="K491" s="17">
        <f>IF(I491="","",IF($B491="Venda",I491-J491,IF($B491="Devolução de venda",-I491-J491,0)))</f>
        <v/>
      </c>
      <c r="L491" s="20">
        <f>IF($A491="","",IF($G491&lt;&gt;"",$G491,$A491))</f>
        <v/>
      </c>
      <c r="M491" s="17">
        <f>IF(I491="","",IF($B491="Venda",I491,IF(OR($B491="Compra",$B491="Devolução de venda"),-I491,0)))</f>
        <v/>
      </c>
    </row>
    <row r="492">
      <c r="A492" s="22" t="n"/>
      <c r="B492" s="14" t="n"/>
      <c r="C492" s="14" t="n"/>
      <c r="D492" s="14" t="n"/>
      <c r="E492" s="15" t="n"/>
      <c r="F492" s="14" t="n"/>
      <c r="G492" s="22" t="n"/>
      <c r="H492" s="14" t="n"/>
      <c r="I492" s="17">
        <f>IF(OR($B492="",$C492="",N($D492)=0),"",IF(OR($B492="Ajuste para mais",$B492="Ajuste para menos"),0,$D492*IF(N($E492)&lt;&gt;0,$E492,IF(OR($B492="Venda",$B492="Devolução de venda"),IFERROR(INDEX(Produtos!$D$6:$D$505,MATCH($C492,Produtos!$B$6:$B$505,0)),0),0))))</f>
        <v/>
      </c>
      <c r="J492" s="17">
        <f>IF(OR($B492="",$C492="",N($D492)=0),"",IF($B492="Venda",1,IF($B492="Devolução de venda",-1,0))*$D492*IFERROR(INDEX(Produtos!$L$6:$L$505,MATCH($C492,Produtos!$B$6:$B$505,0)),0))</f>
        <v/>
      </c>
      <c r="K492" s="17">
        <f>IF(I492="","",IF($B492="Venda",I492-J492,IF($B492="Devolução de venda",-I492-J492,0)))</f>
        <v/>
      </c>
      <c r="L492" s="20">
        <f>IF($A492="","",IF($G492&lt;&gt;"",$G492,$A492))</f>
        <v/>
      </c>
      <c r="M492" s="17">
        <f>IF(I492="","",IF($B492="Venda",I492,IF(OR($B492="Compra",$B492="Devolução de venda"),-I492,0)))</f>
        <v/>
      </c>
    </row>
    <row r="493">
      <c r="A493" s="22" t="n"/>
      <c r="B493" s="14" t="n"/>
      <c r="C493" s="14" t="n"/>
      <c r="D493" s="14" t="n"/>
      <c r="E493" s="15" t="n"/>
      <c r="F493" s="14" t="n"/>
      <c r="G493" s="22" t="n"/>
      <c r="H493" s="14" t="n"/>
      <c r="I493" s="17">
        <f>IF(OR($B493="",$C493="",N($D493)=0),"",IF(OR($B493="Ajuste para mais",$B493="Ajuste para menos"),0,$D493*IF(N($E493)&lt;&gt;0,$E493,IF(OR($B493="Venda",$B493="Devolução de venda"),IFERROR(INDEX(Produtos!$D$6:$D$505,MATCH($C493,Produtos!$B$6:$B$505,0)),0),0))))</f>
        <v/>
      </c>
      <c r="J493" s="17">
        <f>IF(OR($B493="",$C493="",N($D493)=0),"",IF($B493="Venda",1,IF($B493="Devolução de venda",-1,0))*$D493*IFERROR(INDEX(Produtos!$L$6:$L$505,MATCH($C493,Produtos!$B$6:$B$505,0)),0))</f>
        <v/>
      </c>
      <c r="K493" s="17">
        <f>IF(I493="","",IF($B493="Venda",I493-J493,IF($B493="Devolução de venda",-I493-J493,0)))</f>
        <v/>
      </c>
      <c r="L493" s="20">
        <f>IF($A493="","",IF($G493&lt;&gt;"",$G493,$A493))</f>
        <v/>
      </c>
      <c r="M493" s="17">
        <f>IF(I493="","",IF($B493="Venda",I493,IF(OR($B493="Compra",$B493="Devolução de venda"),-I493,0)))</f>
        <v/>
      </c>
    </row>
    <row r="494">
      <c r="A494" s="22" t="n"/>
      <c r="B494" s="14" t="n"/>
      <c r="C494" s="14" t="n"/>
      <c r="D494" s="14" t="n"/>
      <c r="E494" s="15" t="n"/>
      <c r="F494" s="14" t="n"/>
      <c r="G494" s="22" t="n"/>
      <c r="H494" s="14" t="n"/>
      <c r="I494" s="17">
        <f>IF(OR($B494="",$C494="",N($D494)=0),"",IF(OR($B494="Ajuste para mais",$B494="Ajuste para menos"),0,$D494*IF(N($E494)&lt;&gt;0,$E494,IF(OR($B494="Venda",$B494="Devolução de venda"),IFERROR(INDEX(Produtos!$D$6:$D$505,MATCH($C494,Produtos!$B$6:$B$505,0)),0),0))))</f>
        <v/>
      </c>
      <c r="J494" s="17">
        <f>IF(OR($B494="",$C494="",N($D494)=0),"",IF($B494="Venda",1,IF($B494="Devolução de venda",-1,0))*$D494*IFERROR(INDEX(Produtos!$L$6:$L$505,MATCH($C494,Produtos!$B$6:$B$505,0)),0))</f>
        <v/>
      </c>
      <c r="K494" s="17">
        <f>IF(I494="","",IF($B494="Venda",I494-J494,IF($B494="Devolução de venda",-I494-J494,0)))</f>
        <v/>
      </c>
      <c r="L494" s="20">
        <f>IF($A494="","",IF($G494&lt;&gt;"",$G494,$A494))</f>
        <v/>
      </c>
      <c r="M494" s="17">
        <f>IF(I494="","",IF($B494="Venda",I494,IF(OR($B494="Compra",$B494="Devolução de venda"),-I494,0)))</f>
        <v/>
      </c>
    </row>
    <row r="495">
      <c r="A495" s="22" t="n"/>
      <c r="B495" s="14" t="n"/>
      <c r="C495" s="14" t="n"/>
      <c r="D495" s="14" t="n"/>
      <c r="E495" s="15" t="n"/>
      <c r="F495" s="14" t="n"/>
      <c r="G495" s="22" t="n"/>
      <c r="H495" s="14" t="n"/>
      <c r="I495" s="17">
        <f>IF(OR($B495="",$C495="",N($D495)=0),"",IF(OR($B495="Ajuste para mais",$B495="Ajuste para menos"),0,$D495*IF(N($E495)&lt;&gt;0,$E495,IF(OR($B495="Venda",$B495="Devolução de venda"),IFERROR(INDEX(Produtos!$D$6:$D$505,MATCH($C495,Produtos!$B$6:$B$505,0)),0),0))))</f>
        <v/>
      </c>
      <c r="J495" s="17">
        <f>IF(OR($B495="",$C495="",N($D495)=0),"",IF($B495="Venda",1,IF($B495="Devolução de venda",-1,0))*$D495*IFERROR(INDEX(Produtos!$L$6:$L$505,MATCH($C495,Produtos!$B$6:$B$505,0)),0))</f>
        <v/>
      </c>
      <c r="K495" s="17">
        <f>IF(I495="","",IF($B495="Venda",I495-J495,IF($B495="Devolução de venda",-I495-J495,0)))</f>
        <v/>
      </c>
      <c r="L495" s="20">
        <f>IF($A495="","",IF($G495&lt;&gt;"",$G495,$A495))</f>
        <v/>
      </c>
      <c r="M495" s="17">
        <f>IF(I495="","",IF($B495="Venda",I495,IF(OR($B495="Compra",$B495="Devolução de venda"),-I495,0)))</f>
        <v/>
      </c>
    </row>
    <row r="496">
      <c r="A496" s="22" t="n"/>
      <c r="B496" s="14" t="n"/>
      <c r="C496" s="14" t="n"/>
      <c r="D496" s="14" t="n"/>
      <c r="E496" s="15" t="n"/>
      <c r="F496" s="14" t="n"/>
      <c r="G496" s="22" t="n"/>
      <c r="H496" s="14" t="n"/>
      <c r="I496" s="17">
        <f>IF(OR($B496="",$C496="",N($D496)=0),"",IF(OR($B496="Ajuste para mais",$B496="Ajuste para menos"),0,$D496*IF(N($E496)&lt;&gt;0,$E496,IF(OR($B496="Venda",$B496="Devolução de venda"),IFERROR(INDEX(Produtos!$D$6:$D$505,MATCH($C496,Produtos!$B$6:$B$505,0)),0),0))))</f>
        <v/>
      </c>
      <c r="J496" s="17">
        <f>IF(OR($B496="",$C496="",N($D496)=0),"",IF($B496="Venda",1,IF($B496="Devolução de venda",-1,0))*$D496*IFERROR(INDEX(Produtos!$L$6:$L$505,MATCH($C496,Produtos!$B$6:$B$505,0)),0))</f>
        <v/>
      </c>
      <c r="K496" s="17">
        <f>IF(I496="","",IF($B496="Venda",I496-J496,IF($B496="Devolução de venda",-I496-J496,0)))</f>
        <v/>
      </c>
      <c r="L496" s="20">
        <f>IF($A496="","",IF($G496&lt;&gt;"",$G496,$A496))</f>
        <v/>
      </c>
      <c r="M496" s="17">
        <f>IF(I496="","",IF($B496="Venda",I496,IF(OR($B496="Compra",$B496="Devolução de venda"),-I496,0)))</f>
        <v/>
      </c>
    </row>
    <row r="497">
      <c r="A497" s="22" t="n"/>
      <c r="B497" s="14" t="n"/>
      <c r="C497" s="14" t="n"/>
      <c r="D497" s="14" t="n"/>
      <c r="E497" s="15" t="n"/>
      <c r="F497" s="14" t="n"/>
      <c r="G497" s="22" t="n"/>
      <c r="H497" s="14" t="n"/>
      <c r="I497" s="17">
        <f>IF(OR($B497="",$C497="",N($D497)=0),"",IF(OR($B497="Ajuste para mais",$B497="Ajuste para menos"),0,$D497*IF(N($E497)&lt;&gt;0,$E497,IF(OR($B497="Venda",$B497="Devolução de venda"),IFERROR(INDEX(Produtos!$D$6:$D$505,MATCH($C497,Produtos!$B$6:$B$505,0)),0),0))))</f>
        <v/>
      </c>
      <c r="J497" s="17">
        <f>IF(OR($B497="",$C497="",N($D497)=0),"",IF($B497="Venda",1,IF($B497="Devolução de venda",-1,0))*$D497*IFERROR(INDEX(Produtos!$L$6:$L$505,MATCH($C497,Produtos!$B$6:$B$505,0)),0))</f>
        <v/>
      </c>
      <c r="K497" s="17">
        <f>IF(I497="","",IF($B497="Venda",I497-J497,IF($B497="Devolução de venda",-I497-J497,0)))</f>
        <v/>
      </c>
      <c r="L497" s="20">
        <f>IF($A497="","",IF($G497&lt;&gt;"",$G497,$A497))</f>
        <v/>
      </c>
      <c r="M497" s="17">
        <f>IF(I497="","",IF($B497="Venda",I497,IF(OR($B497="Compra",$B497="Devolução de venda"),-I497,0)))</f>
        <v/>
      </c>
    </row>
    <row r="498">
      <c r="A498" s="22" t="n"/>
      <c r="B498" s="14" t="n"/>
      <c r="C498" s="14" t="n"/>
      <c r="D498" s="14" t="n"/>
      <c r="E498" s="15" t="n"/>
      <c r="F498" s="14" t="n"/>
      <c r="G498" s="22" t="n"/>
      <c r="H498" s="14" t="n"/>
      <c r="I498" s="17">
        <f>IF(OR($B498="",$C498="",N($D498)=0),"",IF(OR($B498="Ajuste para mais",$B498="Ajuste para menos"),0,$D498*IF(N($E498)&lt;&gt;0,$E498,IF(OR($B498="Venda",$B498="Devolução de venda"),IFERROR(INDEX(Produtos!$D$6:$D$505,MATCH($C498,Produtos!$B$6:$B$505,0)),0),0))))</f>
        <v/>
      </c>
      <c r="J498" s="17">
        <f>IF(OR($B498="",$C498="",N($D498)=0),"",IF($B498="Venda",1,IF($B498="Devolução de venda",-1,0))*$D498*IFERROR(INDEX(Produtos!$L$6:$L$505,MATCH($C498,Produtos!$B$6:$B$505,0)),0))</f>
        <v/>
      </c>
      <c r="K498" s="17">
        <f>IF(I498="","",IF($B498="Venda",I498-J498,IF($B498="Devolução de venda",-I498-J498,0)))</f>
        <v/>
      </c>
      <c r="L498" s="20">
        <f>IF($A498="","",IF($G498&lt;&gt;"",$G498,$A498))</f>
        <v/>
      </c>
      <c r="M498" s="17">
        <f>IF(I498="","",IF($B498="Venda",I498,IF(OR($B498="Compra",$B498="Devolução de venda"),-I498,0)))</f>
        <v/>
      </c>
    </row>
    <row r="499">
      <c r="A499" s="22" t="n"/>
      <c r="B499" s="14" t="n"/>
      <c r="C499" s="14" t="n"/>
      <c r="D499" s="14" t="n"/>
      <c r="E499" s="15" t="n"/>
      <c r="F499" s="14" t="n"/>
      <c r="G499" s="22" t="n"/>
      <c r="H499" s="14" t="n"/>
      <c r="I499" s="17">
        <f>IF(OR($B499="",$C499="",N($D499)=0),"",IF(OR($B499="Ajuste para mais",$B499="Ajuste para menos"),0,$D499*IF(N($E499)&lt;&gt;0,$E499,IF(OR($B499="Venda",$B499="Devolução de venda"),IFERROR(INDEX(Produtos!$D$6:$D$505,MATCH($C499,Produtos!$B$6:$B$505,0)),0),0))))</f>
        <v/>
      </c>
      <c r="J499" s="17">
        <f>IF(OR($B499="",$C499="",N($D499)=0),"",IF($B499="Venda",1,IF($B499="Devolução de venda",-1,0))*$D499*IFERROR(INDEX(Produtos!$L$6:$L$505,MATCH($C499,Produtos!$B$6:$B$505,0)),0))</f>
        <v/>
      </c>
      <c r="K499" s="17">
        <f>IF(I499="","",IF($B499="Venda",I499-J499,IF($B499="Devolução de venda",-I499-J499,0)))</f>
        <v/>
      </c>
      <c r="L499" s="20">
        <f>IF($A499="","",IF($G499&lt;&gt;"",$G499,$A499))</f>
        <v/>
      </c>
      <c r="M499" s="17">
        <f>IF(I499="","",IF($B499="Venda",I499,IF(OR($B499="Compra",$B499="Devolução de venda"),-I499,0)))</f>
        <v/>
      </c>
    </row>
    <row r="500">
      <c r="A500" s="22" t="n"/>
      <c r="B500" s="14" t="n"/>
      <c r="C500" s="14" t="n"/>
      <c r="D500" s="14" t="n"/>
      <c r="E500" s="15" t="n"/>
      <c r="F500" s="14" t="n"/>
      <c r="G500" s="22" t="n"/>
      <c r="H500" s="14" t="n"/>
      <c r="I500" s="17">
        <f>IF(OR($B500="",$C500="",N($D500)=0),"",IF(OR($B500="Ajuste para mais",$B500="Ajuste para menos"),0,$D500*IF(N($E500)&lt;&gt;0,$E500,IF(OR($B500="Venda",$B500="Devolução de venda"),IFERROR(INDEX(Produtos!$D$6:$D$505,MATCH($C500,Produtos!$B$6:$B$505,0)),0),0))))</f>
        <v/>
      </c>
      <c r="J500" s="17">
        <f>IF(OR($B500="",$C500="",N($D500)=0),"",IF($B500="Venda",1,IF($B500="Devolução de venda",-1,0))*$D500*IFERROR(INDEX(Produtos!$L$6:$L$505,MATCH($C500,Produtos!$B$6:$B$505,0)),0))</f>
        <v/>
      </c>
      <c r="K500" s="17">
        <f>IF(I500="","",IF($B500="Venda",I500-J500,IF($B500="Devolução de venda",-I500-J500,0)))</f>
        <v/>
      </c>
      <c r="L500" s="20">
        <f>IF($A500="","",IF($G500&lt;&gt;"",$G500,$A500))</f>
        <v/>
      </c>
      <c r="M500" s="17">
        <f>IF(I500="","",IF($B500="Venda",I500,IF(OR($B500="Compra",$B500="Devolução de venda"),-I500,0)))</f>
        <v/>
      </c>
    </row>
    <row r="501">
      <c r="A501" s="22" t="n"/>
      <c r="B501" s="14" t="n"/>
      <c r="C501" s="14" t="n"/>
      <c r="D501" s="14" t="n"/>
      <c r="E501" s="15" t="n"/>
      <c r="F501" s="14" t="n"/>
      <c r="G501" s="22" t="n"/>
      <c r="H501" s="14" t="n"/>
      <c r="I501" s="17">
        <f>IF(OR($B501="",$C501="",N($D501)=0),"",IF(OR($B501="Ajuste para mais",$B501="Ajuste para menos"),0,$D501*IF(N($E501)&lt;&gt;0,$E501,IF(OR($B501="Venda",$B501="Devolução de venda"),IFERROR(INDEX(Produtos!$D$6:$D$505,MATCH($C501,Produtos!$B$6:$B$505,0)),0),0))))</f>
        <v/>
      </c>
      <c r="J501" s="17">
        <f>IF(OR($B501="",$C501="",N($D501)=0),"",IF($B501="Venda",1,IF($B501="Devolução de venda",-1,0))*$D501*IFERROR(INDEX(Produtos!$L$6:$L$505,MATCH($C501,Produtos!$B$6:$B$505,0)),0))</f>
        <v/>
      </c>
      <c r="K501" s="17">
        <f>IF(I501="","",IF($B501="Venda",I501-J501,IF($B501="Devolução de venda",-I501-J501,0)))</f>
        <v/>
      </c>
      <c r="L501" s="20">
        <f>IF($A501="","",IF($G501&lt;&gt;"",$G501,$A501))</f>
        <v/>
      </c>
      <c r="M501" s="17">
        <f>IF(I501="","",IF($B501="Venda",I501,IF(OR($B501="Compra",$B501="Devolução de venda"),-I501,0)))</f>
        <v/>
      </c>
    </row>
    <row r="502">
      <c r="A502" s="22" t="n"/>
      <c r="B502" s="14" t="n"/>
      <c r="C502" s="14" t="n"/>
      <c r="D502" s="14" t="n"/>
      <c r="E502" s="15" t="n"/>
      <c r="F502" s="14" t="n"/>
      <c r="G502" s="22" t="n"/>
      <c r="H502" s="14" t="n"/>
      <c r="I502" s="17">
        <f>IF(OR($B502="",$C502="",N($D502)=0),"",IF(OR($B502="Ajuste para mais",$B502="Ajuste para menos"),0,$D502*IF(N($E502)&lt;&gt;0,$E502,IF(OR($B502="Venda",$B502="Devolução de venda"),IFERROR(INDEX(Produtos!$D$6:$D$505,MATCH($C502,Produtos!$B$6:$B$505,0)),0),0))))</f>
        <v/>
      </c>
      <c r="J502" s="17">
        <f>IF(OR($B502="",$C502="",N($D502)=0),"",IF($B502="Venda",1,IF($B502="Devolução de venda",-1,0))*$D502*IFERROR(INDEX(Produtos!$L$6:$L$505,MATCH($C502,Produtos!$B$6:$B$505,0)),0))</f>
        <v/>
      </c>
      <c r="K502" s="17">
        <f>IF(I502="","",IF($B502="Venda",I502-J502,IF($B502="Devolução de venda",-I502-J502,0)))</f>
        <v/>
      </c>
      <c r="L502" s="20">
        <f>IF($A502="","",IF($G502&lt;&gt;"",$G502,$A502))</f>
        <v/>
      </c>
      <c r="M502" s="17">
        <f>IF(I502="","",IF($B502="Venda",I502,IF(OR($B502="Compra",$B502="Devolução de venda"),-I502,0)))</f>
        <v/>
      </c>
    </row>
    <row r="503">
      <c r="A503" s="22" t="n"/>
      <c r="B503" s="14" t="n"/>
      <c r="C503" s="14" t="n"/>
      <c r="D503" s="14" t="n"/>
      <c r="E503" s="15" t="n"/>
      <c r="F503" s="14" t="n"/>
      <c r="G503" s="22" t="n"/>
      <c r="H503" s="14" t="n"/>
      <c r="I503" s="17">
        <f>IF(OR($B503="",$C503="",N($D503)=0),"",IF(OR($B503="Ajuste para mais",$B503="Ajuste para menos"),0,$D503*IF(N($E503)&lt;&gt;0,$E503,IF(OR($B503="Venda",$B503="Devolução de venda"),IFERROR(INDEX(Produtos!$D$6:$D$505,MATCH($C503,Produtos!$B$6:$B$505,0)),0),0))))</f>
        <v/>
      </c>
      <c r="J503" s="17">
        <f>IF(OR($B503="",$C503="",N($D503)=0),"",IF($B503="Venda",1,IF($B503="Devolução de venda",-1,0))*$D503*IFERROR(INDEX(Produtos!$L$6:$L$505,MATCH($C503,Produtos!$B$6:$B$505,0)),0))</f>
        <v/>
      </c>
      <c r="K503" s="17">
        <f>IF(I503="","",IF($B503="Venda",I503-J503,IF($B503="Devolução de venda",-I503-J503,0)))</f>
        <v/>
      </c>
      <c r="L503" s="20">
        <f>IF($A503="","",IF($G503&lt;&gt;"",$G503,$A503))</f>
        <v/>
      </c>
      <c r="M503" s="17">
        <f>IF(I503="","",IF($B503="Venda",I503,IF(OR($B503="Compra",$B503="Devolução de venda"),-I503,0)))</f>
        <v/>
      </c>
    </row>
    <row r="504">
      <c r="A504" s="22" t="n"/>
      <c r="B504" s="14" t="n"/>
      <c r="C504" s="14" t="n"/>
      <c r="D504" s="14" t="n"/>
      <c r="E504" s="15" t="n"/>
      <c r="F504" s="14" t="n"/>
      <c r="G504" s="22" t="n"/>
      <c r="H504" s="14" t="n"/>
      <c r="I504" s="17">
        <f>IF(OR($B504="",$C504="",N($D504)=0),"",IF(OR($B504="Ajuste para mais",$B504="Ajuste para menos"),0,$D504*IF(N($E504)&lt;&gt;0,$E504,IF(OR($B504="Venda",$B504="Devolução de venda"),IFERROR(INDEX(Produtos!$D$6:$D$505,MATCH($C504,Produtos!$B$6:$B$505,0)),0),0))))</f>
        <v/>
      </c>
      <c r="J504" s="17">
        <f>IF(OR($B504="",$C504="",N($D504)=0),"",IF($B504="Venda",1,IF($B504="Devolução de venda",-1,0))*$D504*IFERROR(INDEX(Produtos!$L$6:$L$505,MATCH($C504,Produtos!$B$6:$B$505,0)),0))</f>
        <v/>
      </c>
      <c r="K504" s="17">
        <f>IF(I504="","",IF($B504="Venda",I504-J504,IF($B504="Devolução de venda",-I504-J504,0)))</f>
        <v/>
      </c>
      <c r="L504" s="20">
        <f>IF($A504="","",IF($G504&lt;&gt;"",$G504,$A504))</f>
        <v/>
      </c>
      <c r="M504" s="17">
        <f>IF(I504="","",IF($B504="Venda",I504,IF(OR($B504="Compra",$B504="Devolução de venda"),-I504,0)))</f>
        <v/>
      </c>
    </row>
    <row r="505">
      <c r="A505" s="22" t="n"/>
      <c r="B505" s="14" t="n"/>
      <c r="C505" s="14" t="n"/>
      <c r="D505" s="14" t="n"/>
      <c r="E505" s="15" t="n"/>
      <c r="F505" s="14" t="n"/>
      <c r="G505" s="22" t="n"/>
      <c r="H505" s="14" t="n"/>
      <c r="I505" s="17">
        <f>IF(OR($B505="",$C505="",N($D505)=0),"",IF(OR($B505="Ajuste para mais",$B505="Ajuste para menos"),0,$D505*IF(N($E505)&lt;&gt;0,$E505,IF(OR($B505="Venda",$B505="Devolução de venda"),IFERROR(INDEX(Produtos!$D$6:$D$505,MATCH($C505,Produtos!$B$6:$B$505,0)),0),0))))</f>
        <v/>
      </c>
      <c r="J505" s="17">
        <f>IF(OR($B505="",$C505="",N($D505)=0),"",IF($B505="Venda",1,IF($B505="Devolução de venda",-1,0))*$D505*IFERROR(INDEX(Produtos!$L$6:$L$505,MATCH($C505,Produtos!$B$6:$B$505,0)),0))</f>
        <v/>
      </c>
      <c r="K505" s="17">
        <f>IF(I505="","",IF($B505="Venda",I505-J505,IF($B505="Devolução de venda",-I505-J505,0)))</f>
        <v/>
      </c>
      <c r="L505" s="20">
        <f>IF($A505="","",IF($G505&lt;&gt;"",$G505,$A505))</f>
        <v/>
      </c>
      <c r="M505" s="17">
        <f>IF(I505="","",IF($B505="Venda",I505,IF(OR($B505="Compra",$B505="Devolução de venda"),-I505,0)))</f>
        <v/>
      </c>
    </row>
    <row r="506">
      <c r="A506" s="22" t="n"/>
      <c r="B506" s="14" t="n"/>
      <c r="C506" s="14" t="n"/>
      <c r="D506" s="14" t="n"/>
      <c r="E506" s="15" t="n"/>
      <c r="F506" s="14" t="n"/>
      <c r="G506" s="22" t="n"/>
      <c r="H506" s="14" t="n"/>
      <c r="I506" s="17">
        <f>IF(OR($B506="",$C506="",N($D506)=0),"",IF(OR($B506="Ajuste para mais",$B506="Ajuste para menos"),0,$D506*IF(N($E506)&lt;&gt;0,$E506,IF(OR($B506="Venda",$B506="Devolução de venda"),IFERROR(INDEX(Produtos!$D$6:$D$505,MATCH($C506,Produtos!$B$6:$B$505,0)),0),0))))</f>
        <v/>
      </c>
      <c r="J506" s="17">
        <f>IF(OR($B506="",$C506="",N($D506)=0),"",IF($B506="Venda",1,IF($B506="Devolução de venda",-1,0))*$D506*IFERROR(INDEX(Produtos!$L$6:$L$505,MATCH($C506,Produtos!$B$6:$B$505,0)),0))</f>
        <v/>
      </c>
      <c r="K506" s="17">
        <f>IF(I506="","",IF($B506="Venda",I506-J506,IF($B506="Devolução de venda",-I506-J506,0)))</f>
        <v/>
      </c>
      <c r="L506" s="20">
        <f>IF($A506="","",IF($G506&lt;&gt;"",$G506,$A506))</f>
        <v/>
      </c>
      <c r="M506" s="17">
        <f>IF(I506="","",IF($B506="Venda",I506,IF(OR($B506="Compra",$B506="Devolução de venda"),-I506,0)))</f>
        <v/>
      </c>
    </row>
    <row r="507">
      <c r="A507" s="22" t="n"/>
      <c r="B507" s="14" t="n"/>
      <c r="C507" s="14" t="n"/>
      <c r="D507" s="14" t="n"/>
      <c r="E507" s="15" t="n"/>
      <c r="F507" s="14" t="n"/>
      <c r="G507" s="22" t="n"/>
      <c r="H507" s="14" t="n"/>
      <c r="I507" s="17">
        <f>IF(OR($B507="",$C507="",N($D507)=0),"",IF(OR($B507="Ajuste para mais",$B507="Ajuste para menos"),0,$D507*IF(N($E507)&lt;&gt;0,$E507,IF(OR($B507="Venda",$B507="Devolução de venda"),IFERROR(INDEX(Produtos!$D$6:$D$505,MATCH($C507,Produtos!$B$6:$B$505,0)),0),0))))</f>
        <v/>
      </c>
      <c r="J507" s="17">
        <f>IF(OR($B507="",$C507="",N($D507)=0),"",IF($B507="Venda",1,IF($B507="Devolução de venda",-1,0))*$D507*IFERROR(INDEX(Produtos!$L$6:$L$505,MATCH($C507,Produtos!$B$6:$B$505,0)),0))</f>
        <v/>
      </c>
      <c r="K507" s="17">
        <f>IF(I507="","",IF($B507="Venda",I507-J507,IF($B507="Devolução de venda",-I507-J507,0)))</f>
        <v/>
      </c>
      <c r="L507" s="20">
        <f>IF($A507="","",IF($G507&lt;&gt;"",$G507,$A507))</f>
        <v/>
      </c>
      <c r="M507" s="17">
        <f>IF(I507="","",IF($B507="Venda",I507,IF(OR($B507="Compra",$B507="Devolução de venda"),-I507,0)))</f>
        <v/>
      </c>
    </row>
    <row r="508">
      <c r="A508" s="22" t="n"/>
      <c r="B508" s="14" t="n"/>
      <c r="C508" s="14" t="n"/>
      <c r="D508" s="14" t="n"/>
      <c r="E508" s="15" t="n"/>
      <c r="F508" s="14" t="n"/>
      <c r="G508" s="22" t="n"/>
      <c r="H508" s="14" t="n"/>
      <c r="I508" s="17">
        <f>IF(OR($B508="",$C508="",N($D508)=0),"",IF(OR($B508="Ajuste para mais",$B508="Ajuste para menos"),0,$D508*IF(N($E508)&lt;&gt;0,$E508,IF(OR($B508="Venda",$B508="Devolução de venda"),IFERROR(INDEX(Produtos!$D$6:$D$505,MATCH($C508,Produtos!$B$6:$B$505,0)),0),0))))</f>
        <v/>
      </c>
      <c r="J508" s="17">
        <f>IF(OR($B508="",$C508="",N($D508)=0),"",IF($B508="Venda",1,IF($B508="Devolução de venda",-1,0))*$D508*IFERROR(INDEX(Produtos!$L$6:$L$505,MATCH($C508,Produtos!$B$6:$B$505,0)),0))</f>
        <v/>
      </c>
      <c r="K508" s="17">
        <f>IF(I508="","",IF($B508="Venda",I508-J508,IF($B508="Devolução de venda",-I508-J508,0)))</f>
        <v/>
      </c>
      <c r="L508" s="20">
        <f>IF($A508="","",IF($G508&lt;&gt;"",$G508,$A508))</f>
        <v/>
      </c>
      <c r="M508" s="17">
        <f>IF(I508="","",IF($B508="Venda",I508,IF(OR($B508="Compra",$B508="Devolução de venda"),-I508,0)))</f>
        <v/>
      </c>
    </row>
    <row r="509">
      <c r="A509" s="22" t="n"/>
      <c r="B509" s="14" t="n"/>
      <c r="C509" s="14" t="n"/>
      <c r="D509" s="14" t="n"/>
      <c r="E509" s="15" t="n"/>
      <c r="F509" s="14" t="n"/>
      <c r="G509" s="22" t="n"/>
      <c r="H509" s="14" t="n"/>
      <c r="I509" s="17">
        <f>IF(OR($B509="",$C509="",N($D509)=0),"",IF(OR($B509="Ajuste para mais",$B509="Ajuste para menos"),0,$D509*IF(N($E509)&lt;&gt;0,$E509,IF(OR($B509="Venda",$B509="Devolução de venda"),IFERROR(INDEX(Produtos!$D$6:$D$505,MATCH($C509,Produtos!$B$6:$B$505,0)),0),0))))</f>
        <v/>
      </c>
      <c r="J509" s="17">
        <f>IF(OR($B509="",$C509="",N($D509)=0),"",IF($B509="Venda",1,IF($B509="Devolução de venda",-1,0))*$D509*IFERROR(INDEX(Produtos!$L$6:$L$505,MATCH($C509,Produtos!$B$6:$B$505,0)),0))</f>
        <v/>
      </c>
      <c r="K509" s="17">
        <f>IF(I509="","",IF($B509="Venda",I509-J509,IF($B509="Devolução de venda",-I509-J509,0)))</f>
        <v/>
      </c>
      <c r="L509" s="20">
        <f>IF($A509="","",IF($G509&lt;&gt;"",$G509,$A509))</f>
        <v/>
      </c>
      <c r="M509" s="17">
        <f>IF(I509="","",IF($B509="Venda",I509,IF(OR($B509="Compra",$B509="Devolução de venda"),-I509,0)))</f>
        <v/>
      </c>
    </row>
    <row r="510">
      <c r="A510" s="22" t="n"/>
      <c r="B510" s="14" t="n"/>
      <c r="C510" s="14" t="n"/>
      <c r="D510" s="14" t="n"/>
      <c r="E510" s="15" t="n"/>
      <c r="F510" s="14" t="n"/>
      <c r="G510" s="22" t="n"/>
      <c r="H510" s="14" t="n"/>
      <c r="I510" s="17">
        <f>IF(OR($B510="",$C510="",N($D510)=0),"",IF(OR($B510="Ajuste para mais",$B510="Ajuste para menos"),0,$D510*IF(N($E510)&lt;&gt;0,$E510,IF(OR($B510="Venda",$B510="Devolução de venda"),IFERROR(INDEX(Produtos!$D$6:$D$505,MATCH($C510,Produtos!$B$6:$B$505,0)),0),0))))</f>
        <v/>
      </c>
      <c r="J510" s="17">
        <f>IF(OR($B510="",$C510="",N($D510)=0),"",IF($B510="Venda",1,IF($B510="Devolução de venda",-1,0))*$D510*IFERROR(INDEX(Produtos!$L$6:$L$505,MATCH($C510,Produtos!$B$6:$B$505,0)),0))</f>
        <v/>
      </c>
      <c r="K510" s="17">
        <f>IF(I510="","",IF($B510="Venda",I510-J510,IF($B510="Devolução de venda",-I510-J510,0)))</f>
        <v/>
      </c>
      <c r="L510" s="20">
        <f>IF($A510="","",IF($G510&lt;&gt;"",$G510,$A510))</f>
        <v/>
      </c>
      <c r="M510" s="17">
        <f>IF(I510="","",IF($B510="Venda",I510,IF(OR($B510="Compra",$B510="Devolução de venda"),-I510,0)))</f>
        <v/>
      </c>
    </row>
    <row r="511">
      <c r="A511" s="22" t="n"/>
      <c r="B511" s="14" t="n"/>
      <c r="C511" s="14" t="n"/>
      <c r="D511" s="14" t="n"/>
      <c r="E511" s="15" t="n"/>
      <c r="F511" s="14" t="n"/>
      <c r="G511" s="22" t="n"/>
      <c r="H511" s="14" t="n"/>
      <c r="I511" s="17">
        <f>IF(OR($B511="",$C511="",N($D511)=0),"",IF(OR($B511="Ajuste para mais",$B511="Ajuste para menos"),0,$D511*IF(N($E511)&lt;&gt;0,$E511,IF(OR($B511="Venda",$B511="Devolução de venda"),IFERROR(INDEX(Produtos!$D$6:$D$505,MATCH($C511,Produtos!$B$6:$B$505,0)),0),0))))</f>
        <v/>
      </c>
      <c r="J511" s="17">
        <f>IF(OR($B511="",$C511="",N($D511)=0),"",IF($B511="Venda",1,IF($B511="Devolução de venda",-1,0))*$D511*IFERROR(INDEX(Produtos!$L$6:$L$505,MATCH($C511,Produtos!$B$6:$B$505,0)),0))</f>
        <v/>
      </c>
      <c r="K511" s="17">
        <f>IF(I511="","",IF($B511="Venda",I511-J511,IF($B511="Devolução de venda",-I511-J511,0)))</f>
        <v/>
      </c>
      <c r="L511" s="20">
        <f>IF($A511="","",IF($G511&lt;&gt;"",$G511,$A511))</f>
        <v/>
      </c>
      <c r="M511" s="17">
        <f>IF(I511="","",IF($B511="Venda",I511,IF(OR($B511="Compra",$B511="Devolução de venda"),-I511,0)))</f>
        <v/>
      </c>
    </row>
    <row r="512">
      <c r="A512" s="22" t="n"/>
      <c r="B512" s="14" t="n"/>
      <c r="C512" s="14" t="n"/>
      <c r="D512" s="14" t="n"/>
      <c r="E512" s="15" t="n"/>
      <c r="F512" s="14" t="n"/>
      <c r="G512" s="22" t="n"/>
      <c r="H512" s="14" t="n"/>
      <c r="I512" s="17">
        <f>IF(OR($B512="",$C512="",N($D512)=0),"",IF(OR($B512="Ajuste para mais",$B512="Ajuste para menos"),0,$D512*IF(N($E512)&lt;&gt;0,$E512,IF(OR($B512="Venda",$B512="Devolução de venda"),IFERROR(INDEX(Produtos!$D$6:$D$505,MATCH($C512,Produtos!$B$6:$B$505,0)),0),0))))</f>
        <v/>
      </c>
      <c r="J512" s="17">
        <f>IF(OR($B512="",$C512="",N($D512)=0),"",IF($B512="Venda",1,IF($B512="Devolução de venda",-1,0))*$D512*IFERROR(INDEX(Produtos!$L$6:$L$505,MATCH($C512,Produtos!$B$6:$B$505,0)),0))</f>
        <v/>
      </c>
      <c r="K512" s="17">
        <f>IF(I512="","",IF($B512="Venda",I512-J512,IF($B512="Devolução de venda",-I512-J512,0)))</f>
        <v/>
      </c>
      <c r="L512" s="20">
        <f>IF($A512="","",IF($G512&lt;&gt;"",$G512,$A512))</f>
        <v/>
      </c>
      <c r="M512" s="17">
        <f>IF(I512="","",IF($B512="Venda",I512,IF(OR($B512="Compra",$B512="Devolução de venda"),-I512,0)))</f>
        <v/>
      </c>
    </row>
    <row r="513">
      <c r="A513" s="22" t="n"/>
      <c r="B513" s="14" t="n"/>
      <c r="C513" s="14" t="n"/>
      <c r="D513" s="14" t="n"/>
      <c r="E513" s="15" t="n"/>
      <c r="F513" s="14" t="n"/>
      <c r="G513" s="22" t="n"/>
      <c r="H513" s="14" t="n"/>
      <c r="I513" s="17">
        <f>IF(OR($B513="",$C513="",N($D513)=0),"",IF(OR($B513="Ajuste para mais",$B513="Ajuste para menos"),0,$D513*IF(N($E513)&lt;&gt;0,$E513,IF(OR($B513="Venda",$B513="Devolução de venda"),IFERROR(INDEX(Produtos!$D$6:$D$505,MATCH($C513,Produtos!$B$6:$B$505,0)),0),0))))</f>
        <v/>
      </c>
      <c r="J513" s="17">
        <f>IF(OR($B513="",$C513="",N($D513)=0),"",IF($B513="Venda",1,IF($B513="Devolução de venda",-1,0))*$D513*IFERROR(INDEX(Produtos!$L$6:$L$505,MATCH($C513,Produtos!$B$6:$B$505,0)),0))</f>
        <v/>
      </c>
      <c r="K513" s="17">
        <f>IF(I513="","",IF($B513="Venda",I513-J513,IF($B513="Devolução de venda",-I513-J513,0)))</f>
        <v/>
      </c>
      <c r="L513" s="20">
        <f>IF($A513="","",IF($G513&lt;&gt;"",$G513,$A513))</f>
        <v/>
      </c>
      <c r="M513" s="17">
        <f>IF(I513="","",IF($B513="Venda",I513,IF(OR($B513="Compra",$B513="Devolução de venda"),-I513,0)))</f>
        <v/>
      </c>
    </row>
    <row r="514">
      <c r="A514" s="22" t="n"/>
      <c r="B514" s="14" t="n"/>
      <c r="C514" s="14" t="n"/>
      <c r="D514" s="14" t="n"/>
      <c r="E514" s="15" t="n"/>
      <c r="F514" s="14" t="n"/>
      <c r="G514" s="22" t="n"/>
      <c r="H514" s="14" t="n"/>
      <c r="I514" s="17">
        <f>IF(OR($B514="",$C514="",N($D514)=0),"",IF(OR($B514="Ajuste para mais",$B514="Ajuste para menos"),0,$D514*IF(N($E514)&lt;&gt;0,$E514,IF(OR($B514="Venda",$B514="Devolução de venda"),IFERROR(INDEX(Produtos!$D$6:$D$505,MATCH($C514,Produtos!$B$6:$B$505,0)),0),0))))</f>
        <v/>
      </c>
      <c r="J514" s="17">
        <f>IF(OR($B514="",$C514="",N($D514)=0),"",IF($B514="Venda",1,IF($B514="Devolução de venda",-1,0))*$D514*IFERROR(INDEX(Produtos!$L$6:$L$505,MATCH($C514,Produtos!$B$6:$B$505,0)),0))</f>
        <v/>
      </c>
      <c r="K514" s="17">
        <f>IF(I514="","",IF($B514="Venda",I514-J514,IF($B514="Devolução de venda",-I514-J514,0)))</f>
        <v/>
      </c>
      <c r="L514" s="20">
        <f>IF($A514="","",IF($G514&lt;&gt;"",$G514,$A514))</f>
        <v/>
      </c>
      <c r="M514" s="17">
        <f>IF(I514="","",IF($B514="Venda",I514,IF(OR($B514="Compra",$B514="Devolução de venda"),-I514,0)))</f>
        <v/>
      </c>
    </row>
    <row r="515">
      <c r="A515" s="22" t="n"/>
      <c r="B515" s="14" t="n"/>
      <c r="C515" s="14" t="n"/>
      <c r="D515" s="14" t="n"/>
      <c r="E515" s="15" t="n"/>
      <c r="F515" s="14" t="n"/>
      <c r="G515" s="22" t="n"/>
      <c r="H515" s="14" t="n"/>
      <c r="I515" s="17">
        <f>IF(OR($B515="",$C515="",N($D515)=0),"",IF(OR($B515="Ajuste para mais",$B515="Ajuste para menos"),0,$D515*IF(N($E515)&lt;&gt;0,$E515,IF(OR($B515="Venda",$B515="Devolução de venda"),IFERROR(INDEX(Produtos!$D$6:$D$505,MATCH($C515,Produtos!$B$6:$B$505,0)),0),0))))</f>
        <v/>
      </c>
      <c r="J515" s="17">
        <f>IF(OR($B515="",$C515="",N($D515)=0),"",IF($B515="Venda",1,IF($B515="Devolução de venda",-1,0))*$D515*IFERROR(INDEX(Produtos!$L$6:$L$505,MATCH($C515,Produtos!$B$6:$B$505,0)),0))</f>
        <v/>
      </c>
      <c r="K515" s="17">
        <f>IF(I515="","",IF($B515="Venda",I515-J515,IF($B515="Devolução de venda",-I515-J515,0)))</f>
        <v/>
      </c>
      <c r="L515" s="20">
        <f>IF($A515="","",IF($G515&lt;&gt;"",$G515,$A515))</f>
        <v/>
      </c>
      <c r="M515" s="17">
        <f>IF(I515="","",IF($B515="Venda",I515,IF(OR($B515="Compra",$B515="Devolução de venda"),-I515,0)))</f>
        <v/>
      </c>
    </row>
    <row r="516">
      <c r="A516" s="22" t="n"/>
      <c r="B516" s="14" t="n"/>
      <c r="C516" s="14" t="n"/>
      <c r="D516" s="14" t="n"/>
      <c r="E516" s="15" t="n"/>
      <c r="F516" s="14" t="n"/>
      <c r="G516" s="22" t="n"/>
      <c r="H516" s="14" t="n"/>
      <c r="I516" s="17">
        <f>IF(OR($B516="",$C516="",N($D516)=0),"",IF(OR($B516="Ajuste para mais",$B516="Ajuste para menos"),0,$D516*IF(N($E516)&lt;&gt;0,$E516,IF(OR($B516="Venda",$B516="Devolução de venda"),IFERROR(INDEX(Produtos!$D$6:$D$505,MATCH($C516,Produtos!$B$6:$B$505,0)),0),0))))</f>
        <v/>
      </c>
      <c r="J516" s="17">
        <f>IF(OR($B516="",$C516="",N($D516)=0),"",IF($B516="Venda",1,IF($B516="Devolução de venda",-1,0))*$D516*IFERROR(INDEX(Produtos!$L$6:$L$505,MATCH($C516,Produtos!$B$6:$B$505,0)),0))</f>
        <v/>
      </c>
      <c r="K516" s="17">
        <f>IF(I516="","",IF($B516="Venda",I516-J516,IF($B516="Devolução de venda",-I516-J516,0)))</f>
        <v/>
      </c>
      <c r="L516" s="20">
        <f>IF($A516="","",IF($G516&lt;&gt;"",$G516,$A516))</f>
        <v/>
      </c>
      <c r="M516" s="17">
        <f>IF(I516="","",IF($B516="Venda",I516,IF(OR($B516="Compra",$B516="Devolução de venda"),-I516,0)))</f>
        <v/>
      </c>
    </row>
    <row r="517">
      <c r="A517" s="22" t="n"/>
      <c r="B517" s="14" t="n"/>
      <c r="C517" s="14" t="n"/>
      <c r="D517" s="14" t="n"/>
      <c r="E517" s="15" t="n"/>
      <c r="F517" s="14" t="n"/>
      <c r="G517" s="22" t="n"/>
      <c r="H517" s="14" t="n"/>
      <c r="I517" s="17">
        <f>IF(OR($B517="",$C517="",N($D517)=0),"",IF(OR($B517="Ajuste para mais",$B517="Ajuste para menos"),0,$D517*IF(N($E517)&lt;&gt;0,$E517,IF(OR($B517="Venda",$B517="Devolução de venda"),IFERROR(INDEX(Produtos!$D$6:$D$505,MATCH($C517,Produtos!$B$6:$B$505,0)),0),0))))</f>
        <v/>
      </c>
      <c r="J517" s="17">
        <f>IF(OR($B517="",$C517="",N($D517)=0),"",IF($B517="Venda",1,IF($B517="Devolução de venda",-1,0))*$D517*IFERROR(INDEX(Produtos!$L$6:$L$505,MATCH($C517,Produtos!$B$6:$B$505,0)),0))</f>
        <v/>
      </c>
      <c r="K517" s="17">
        <f>IF(I517="","",IF($B517="Venda",I517-J517,IF($B517="Devolução de venda",-I517-J517,0)))</f>
        <v/>
      </c>
      <c r="L517" s="20">
        <f>IF($A517="","",IF($G517&lt;&gt;"",$G517,$A517))</f>
        <v/>
      </c>
      <c r="M517" s="17">
        <f>IF(I517="","",IF($B517="Venda",I517,IF(OR($B517="Compra",$B517="Devolução de venda"),-I517,0)))</f>
        <v/>
      </c>
    </row>
    <row r="518">
      <c r="A518" s="22" t="n"/>
      <c r="B518" s="14" t="n"/>
      <c r="C518" s="14" t="n"/>
      <c r="D518" s="14" t="n"/>
      <c r="E518" s="15" t="n"/>
      <c r="F518" s="14" t="n"/>
      <c r="G518" s="22" t="n"/>
      <c r="H518" s="14" t="n"/>
      <c r="I518" s="17">
        <f>IF(OR($B518="",$C518="",N($D518)=0),"",IF(OR($B518="Ajuste para mais",$B518="Ajuste para menos"),0,$D518*IF(N($E518)&lt;&gt;0,$E518,IF(OR($B518="Venda",$B518="Devolução de venda"),IFERROR(INDEX(Produtos!$D$6:$D$505,MATCH($C518,Produtos!$B$6:$B$505,0)),0),0))))</f>
        <v/>
      </c>
      <c r="J518" s="17">
        <f>IF(OR($B518="",$C518="",N($D518)=0),"",IF($B518="Venda",1,IF($B518="Devolução de venda",-1,0))*$D518*IFERROR(INDEX(Produtos!$L$6:$L$505,MATCH($C518,Produtos!$B$6:$B$505,0)),0))</f>
        <v/>
      </c>
      <c r="K518" s="17">
        <f>IF(I518="","",IF($B518="Venda",I518-J518,IF($B518="Devolução de venda",-I518-J518,0)))</f>
        <v/>
      </c>
      <c r="L518" s="20">
        <f>IF($A518="","",IF($G518&lt;&gt;"",$G518,$A518))</f>
        <v/>
      </c>
      <c r="M518" s="17">
        <f>IF(I518="","",IF($B518="Venda",I518,IF(OR($B518="Compra",$B518="Devolução de venda"),-I518,0)))</f>
        <v/>
      </c>
    </row>
    <row r="519">
      <c r="A519" s="22" t="n"/>
      <c r="B519" s="14" t="n"/>
      <c r="C519" s="14" t="n"/>
      <c r="D519" s="14" t="n"/>
      <c r="E519" s="15" t="n"/>
      <c r="F519" s="14" t="n"/>
      <c r="G519" s="22" t="n"/>
      <c r="H519" s="14" t="n"/>
      <c r="I519" s="17">
        <f>IF(OR($B519="",$C519="",N($D519)=0),"",IF(OR($B519="Ajuste para mais",$B519="Ajuste para menos"),0,$D519*IF(N($E519)&lt;&gt;0,$E519,IF(OR($B519="Venda",$B519="Devolução de venda"),IFERROR(INDEX(Produtos!$D$6:$D$505,MATCH($C519,Produtos!$B$6:$B$505,0)),0),0))))</f>
        <v/>
      </c>
      <c r="J519" s="17">
        <f>IF(OR($B519="",$C519="",N($D519)=0),"",IF($B519="Venda",1,IF($B519="Devolução de venda",-1,0))*$D519*IFERROR(INDEX(Produtos!$L$6:$L$505,MATCH($C519,Produtos!$B$6:$B$505,0)),0))</f>
        <v/>
      </c>
      <c r="K519" s="17">
        <f>IF(I519="","",IF($B519="Venda",I519-J519,IF($B519="Devolução de venda",-I519-J519,0)))</f>
        <v/>
      </c>
      <c r="L519" s="20">
        <f>IF($A519="","",IF($G519&lt;&gt;"",$G519,$A519))</f>
        <v/>
      </c>
      <c r="M519" s="17">
        <f>IF(I519="","",IF($B519="Venda",I519,IF(OR($B519="Compra",$B519="Devolução de venda"),-I519,0)))</f>
        <v/>
      </c>
    </row>
    <row r="520">
      <c r="A520" s="22" t="n"/>
      <c r="B520" s="14" t="n"/>
      <c r="C520" s="14" t="n"/>
      <c r="D520" s="14" t="n"/>
      <c r="E520" s="15" t="n"/>
      <c r="F520" s="14" t="n"/>
      <c r="G520" s="22" t="n"/>
      <c r="H520" s="14" t="n"/>
      <c r="I520" s="17">
        <f>IF(OR($B520="",$C520="",N($D520)=0),"",IF(OR($B520="Ajuste para mais",$B520="Ajuste para menos"),0,$D520*IF(N($E520)&lt;&gt;0,$E520,IF(OR($B520="Venda",$B520="Devolução de venda"),IFERROR(INDEX(Produtos!$D$6:$D$505,MATCH($C520,Produtos!$B$6:$B$505,0)),0),0))))</f>
        <v/>
      </c>
      <c r="J520" s="17">
        <f>IF(OR($B520="",$C520="",N($D520)=0),"",IF($B520="Venda",1,IF($B520="Devolução de venda",-1,0))*$D520*IFERROR(INDEX(Produtos!$L$6:$L$505,MATCH($C520,Produtos!$B$6:$B$505,0)),0))</f>
        <v/>
      </c>
      <c r="K520" s="17">
        <f>IF(I520="","",IF($B520="Venda",I520-J520,IF($B520="Devolução de venda",-I520-J520,0)))</f>
        <v/>
      </c>
      <c r="L520" s="20">
        <f>IF($A520="","",IF($G520&lt;&gt;"",$G520,$A520))</f>
        <v/>
      </c>
      <c r="M520" s="17">
        <f>IF(I520="","",IF($B520="Venda",I520,IF(OR($B520="Compra",$B520="Devolução de venda"),-I520,0)))</f>
        <v/>
      </c>
    </row>
    <row r="521">
      <c r="A521" s="22" t="n"/>
      <c r="B521" s="14" t="n"/>
      <c r="C521" s="14" t="n"/>
      <c r="D521" s="14" t="n"/>
      <c r="E521" s="15" t="n"/>
      <c r="F521" s="14" t="n"/>
      <c r="G521" s="22" t="n"/>
      <c r="H521" s="14" t="n"/>
      <c r="I521" s="17">
        <f>IF(OR($B521="",$C521="",N($D521)=0),"",IF(OR($B521="Ajuste para mais",$B521="Ajuste para menos"),0,$D521*IF(N($E521)&lt;&gt;0,$E521,IF(OR($B521="Venda",$B521="Devolução de venda"),IFERROR(INDEX(Produtos!$D$6:$D$505,MATCH($C521,Produtos!$B$6:$B$505,0)),0),0))))</f>
        <v/>
      </c>
      <c r="J521" s="17">
        <f>IF(OR($B521="",$C521="",N($D521)=0),"",IF($B521="Venda",1,IF($B521="Devolução de venda",-1,0))*$D521*IFERROR(INDEX(Produtos!$L$6:$L$505,MATCH($C521,Produtos!$B$6:$B$505,0)),0))</f>
        <v/>
      </c>
      <c r="K521" s="17">
        <f>IF(I521="","",IF($B521="Venda",I521-J521,IF($B521="Devolução de venda",-I521-J521,0)))</f>
        <v/>
      </c>
      <c r="L521" s="20">
        <f>IF($A521="","",IF($G521&lt;&gt;"",$G521,$A521))</f>
        <v/>
      </c>
      <c r="M521" s="17">
        <f>IF(I521="","",IF($B521="Venda",I521,IF(OR($B521="Compra",$B521="Devolução de venda"),-I521,0)))</f>
        <v/>
      </c>
    </row>
    <row r="522">
      <c r="A522" s="22" t="n"/>
      <c r="B522" s="14" t="n"/>
      <c r="C522" s="14" t="n"/>
      <c r="D522" s="14" t="n"/>
      <c r="E522" s="15" t="n"/>
      <c r="F522" s="14" t="n"/>
      <c r="G522" s="22" t="n"/>
      <c r="H522" s="14" t="n"/>
      <c r="I522" s="17">
        <f>IF(OR($B522="",$C522="",N($D522)=0),"",IF(OR($B522="Ajuste para mais",$B522="Ajuste para menos"),0,$D522*IF(N($E522)&lt;&gt;0,$E522,IF(OR($B522="Venda",$B522="Devolução de venda"),IFERROR(INDEX(Produtos!$D$6:$D$505,MATCH($C522,Produtos!$B$6:$B$505,0)),0),0))))</f>
        <v/>
      </c>
      <c r="J522" s="17">
        <f>IF(OR($B522="",$C522="",N($D522)=0),"",IF($B522="Venda",1,IF($B522="Devolução de venda",-1,0))*$D522*IFERROR(INDEX(Produtos!$L$6:$L$505,MATCH($C522,Produtos!$B$6:$B$505,0)),0))</f>
        <v/>
      </c>
      <c r="K522" s="17">
        <f>IF(I522="","",IF($B522="Venda",I522-J522,IF($B522="Devolução de venda",-I522-J522,0)))</f>
        <v/>
      </c>
      <c r="L522" s="20">
        <f>IF($A522="","",IF($G522&lt;&gt;"",$G522,$A522))</f>
        <v/>
      </c>
      <c r="M522" s="17">
        <f>IF(I522="","",IF($B522="Venda",I522,IF(OR($B522="Compra",$B522="Devolução de venda"),-I522,0)))</f>
        <v/>
      </c>
    </row>
    <row r="523">
      <c r="A523" s="22" t="n"/>
      <c r="B523" s="14" t="n"/>
      <c r="C523" s="14" t="n"/>
      <c r="D523" s="14" t="n"/>
      <c r="E523" s="15" t="n"/>
      <c r="F523" s="14" t="n"/>
      <c r="G523" s="22" t="n"/>
      <c r="H523" s="14" t="n"/>
      <c r="I523" s="17">
        <f>IF(OR($B523="",$C523="",N($D523)=0),"",IF(OR($B523="Ajuste para mais",$B523="Ajuste para menos"),0,$D523*IF(N($E523)&lt;&gt;0,$E523,IF(OR($B523="Venda",$B523="Devolução de venda"),IFERROR(INDEX(Produtos!$D$6:$D$505,MATCH($C523,Produtos!$B$6:$B$505,0)),0),0))))</f>
        <v/>
      </c>
      <c r="J523" s="17">
        <f>IF(OR($B523="",$C523="",N($D523)=0),"",IF($B523="Venda",1,IF($B523="Devolução de venda",-1,0))*$D523*IFERROR(INDEX(Produtos!$L$6:$L$505,MATCH($C523,Produtos!$B$6:$B$505,0)),0))</f>
        <v/>
      </c>
      <c r="K523" s="17">
        <f>IF(I523="","",IF($B523="Venda",I523-J523,IF($B523="Devolução de venda",-I523-J523,0)))</f>
        <v/>
      </c>
      <c r="L523" s="20">
        <f>IF($A523="","",IF($G523&lt;&gt;"",$G523,$A523))</f>
        <v/>
      </c>
      <c r="M523" s="17">
        <f>IF(I523="","",IF($B523="Venda",I523,IF(OR($B523="Compra",$B523="Devolução de venda"),-I523,0)))</f>
        <v/>
      </c>
    </row>
    <row r="524">
      <c r="A524" s="22" t="n"/>
      <c r="B524" s="14" t="n"/>
      <c r="C524" s="14" t="n"/>
      <c r="D524" s="14" t="n"/>
      <c r="E524" s="15" t="n"/>
      <c r="F524" s="14" t="n"/>
      <c r="G524" s="22" t="n"/>
      <c r="H524" s="14" t="n"/>
      <c r="I524" s="17">
        <f>IF(OR($B524="",$C524="",N($D524)=0),"",IF(OR($B524="Ajuste para mais",$B524="Ajuste para menos"),0,$D524*IF(N($E524)&lt;&gt;0,$E524,IF(OR($B524="Venda",$B524="Devolução de venda"),IFERROR(INDEX(Produtos!$D$6:$D$505,MATCH($C524,Produtos!$B$6:$B$505,0)),0),0))))</f>
        <v/>
      </c>
      <c r="J524" s="17">
        <f>IF(OR($B524="",$C524="",N($D524)=0),"",IF($B524="Venda",1,IF($B524="Devolução de venda",-1,0))*$D524*IFERROR(INDEX(Produtos!$L$6:$L$505,MATCH($C524,Produtos!$B$6:$B$505,0)),0))</f>
        <v/>
      </c>
      <c r="K524" s="17">
        <f>IF(I524="","",IF($B524="Venda",I524-J524,IF($B524="Devolução de venda",-I524-J524,0)))</f>
        <v/>
      </c>
      <c r="L524" s="20">
        <f>IF($A524="","",IF($G524&lt;&gt;"",$G524,$A524))</f>
        <v/>
      </c>
      <c r="M524" s="17">
        <f>IF(I524="","",IF($B524="Venda",I524,IF(OR($B524="Compra",$B524="Devolução de venda"),-I524,0)))</f>
        <v/>
      </c>
    </row>
    <row r="525">
      <c r="A525" s="22" t="n"/>
      <c r="B525" s="14" t="n"/>
      <c r="C525" s="14" t="n"/>
      <c r="D525" s="14" t="n"/>
      <c r="E525" s="15" t="n"/>
      <c r="F525" s="14" t="n"/>
      <c r="G525" s="22" t="n"/>
      <c r="H525" s="14" t="n"/>
      <c r="I525" s="17">
        <f>IF(OR($B525="",$C525="",N($D525)=0),"",IF(OR($B525="Ajuste para mais",$B525="Ajuste para menos"),0,$D525*IF(N($E525)&lt;&gt;0,$E525,IF(OR($B525="Venda",$B525="Devolução de venda"),IFERROR(INDEX(Produtos!$D$6:$D$505,MATCH($C525,Produtos!$B$6:$B$505,0)),0),0))))</f>
        <v/>
      </c>
      <c r="J525" s="17">
        <f>IF(OR($B525="",$C525="",N($D525)=0),"",IF($B525="Venda",1,IF($B525="Devolução de venda",-1,0))*$D525*IFERROR(INDEX(Produtos!$L$6:$L$505,MATCH($C525,Produtos!$B$6:$B$505,0)),0))</f>
        <v/>
      </c>
      <c r="K525" s="17">
        <f>IF(I525="","",IF($B525="Venda",I525-J525,IF($B525="Devolução de venda",-I525-J525,0)))</f>
        <v/>
      </c>
      <c r="L525" s="20">
        <f>IF($A525="","",IF($G525&lt;&gt;"",$G525,$A525))</f>
        <v/>
      </c>
      <c r="M525" s="17">
        <f>IF(I525="","",IF($B525="Venda",I525,IF(OR($B525="Compra",$B525="Devolução de venda"),-I525,0)))</f>
        <v/>
      </c>
    </row>
    <row r="526">
      <c r="A526" s="22" t="n"/>
      <c r="B526" s="14" t="n"/>
      <c r="C526" s="14" t="n"/>
      <c r="D526" s="14" t="n"/>
      <c r="E526" s="15" t="n"/>
      <c r="F526" s="14" t="n"/>
      <c r="G526" s="22" t="n"/>
      <c r="H526" s="14" t="n"/>
      <c r="I526" s="17">
        <f>IF(OR($B526="",$C526="",N($D526)=0),"",IF(OR($B526="Ajuste para mais",$B526="Ajuste para menos"),0,$D526*IF(N($E526)&lt;&gt;0,$E526,IF(OR($B526="Venda",$B526="Devolução de venda"),IFERROR(INDEX(Produtos!$D$6:$D$505,MATCH($C526,Produtos!$B$6:$B$505,0)),0),0))))</f>
        <v/>
      </c>
      <c r="J526" s="17">
        <f>IF(OR($B526="",$C526="",N($D526)=0),"",IF($B526="Venda",1,IF($B526="Devolução de venda",-1,0))*$D526*IFERROR(INDEX(Produtos!$L$6:$L$505,MATCH($C526,Produtos!$B$6:$B$505,0)),0))</f>
        <v/>
      </c>
      <c r="K526" s="17">
        <f>IF(I526="","",IF($B526="Venda",I526-J526,IF($B526="Devolução de venda",-I526-J526,0)))</f>
        <v/>
      </c>
      <c r="L526" s="20">
        <f>IF($A526="","",IF($G526&lt;&gt;"",$G526,$A526))</f>
        <v/>
      </c>
      <c r="M526" s="17">
        <f>IF(I526="","",IF($B526="Venda",I526,IF(OR($B526="Compra",$B526="Devolução de venda"),-I526,0)))</f>
        <v/>
      </c>
    </row>
    <row r="527">
      <c r="A527" s="22" t="n"/>
      <c r="B527" s="14" t="n"/>
      <c r="C527" s="14" t="n"/>
      <c r="D527" s="14" t="n"/>
      <c r="E527" s="15" t="n"/>
      <c r="F527" s="14" t="n"/>
      <c r="G527" s="22" t="n"/>
      <c r="H527" s="14" t="n"/>
      <c r="I527" s="17">
        <f>IF(OR($B527="",$C527="",N($D527)=0),"",IF(OR($B527="Ajuste para mais",$B527="Ajuste para menos"),0,$D527*IF(N($E527)&lt;&gt;0,$E527,IF(OR($B527="Venda",$B527="Devolução de venda"),IFERROR(INDEX(Produtos!$D$6:$D$505,MATCH($C527,Produtos!$B$6:$B$505,0)),0),0))))</f>
        <v/>
      </c>
      <c r="J527" s="17">
        <f>IF(OR($B527="",$C527="",N($D527)=0),"",IF($B527="Venda",1,IF($B527="Devolução de venda",-1,0))*$D527*IFERROR(INDEX(Produtos!$L$6:$L$505,MATCH($C527,Produtos!$B$6:$B$505,0)),0))</f>
        <v/>
      </c>
      <c r="K527" s="17">
        <f>IF(I527="","",IF($B527="Venda",I527-J527,IF($B527="Devolução de venda",-I527-J527,0)))</f>
        <v/>
      </c>
      <c r="L527" s="20">
        <f>IF($A527="","",IF($G527&lt;&gt;"",$G527,$A527))</f>
        <v/>
      </c>
      <c r="M527" s="17">
        <f>IF(I527="","",IF($B527="Venda",I527,IF(OR($B527="Compra",$B527="Devolução de venda"),-I527,0)))</f>
        <v/>
      </c>
    </row>
    <row r="528">
      <c r="A528" s="22" t="n"/>
      <c r="B528" s="14" t="n"/>
      <c r="C528" s="14" t="n"/>
      <c r="D528" s="14" t="n"/>
      <c r="E528" s="15" t="n"/>
      <c r="F528" s="14" t="n"/>
      <c r="G528" s="22" t="n"/>
      <c r="H528" s="14" t="n"/>
      <c r="I528" s="17">
        <f>IF(OR($B528="",$C528="",N($D528)=0),"",IF(OR($B528="Ajuste para mais",$B528="Ajuste para menos"),0,$D528*IF(N($E528)&lt;&gt;0,$E528,IF(OR($B528="Venda",$B528="Devolução de venda"),IFERROR(INDEX(Produtos!$D$6:$D$505,MATCH($C528,Produtos!$B$6:$B$505,0)),0),0))))</f>
        <v/>
      </c>
      <c r="J528" s="17">
        <f>IF(OR($B528="",$C528="",N($D528)=0),"",IF($B528="Venda",1,IF($B528="Devolução de venda",-1,0))*$D528*IFERROR(INDEX(Produtos!$L$6:$L$505,MATCH($C528,Produtos!$B$6:$B$505,0)),0))</f>
        <v/>
      </c>
      <c r="K528" s="17">
        <f>IF(I528="","",IF($B528="Venda",I528-J528,IF($B528="Devolução de venda",-I528-J528,0)))</f>
        <v/>
      </c>
      <c r="L528" s="20">
        <f>IF($A528="","",IF($G528&lt;&gt;"",$G528,$A528))</f>
        <v/>
      </c>
      <c r="M528" s="17">
        <f>IF(I528="","",IF($B528="Venda",I528,IF(OR($B528="Compra",$B528="Devolução de venda"),-I528,0)))</f>
        <v/>
      </c>
    </row>
    <row r="529">
      <c r="A529" s="22" t="n"/>
      <c r="B529" s="14" t="n"/>
      <c r="C529" s="14" t="n"/>
      <c r="D529" s="14" t="n"/>
      <c r="E529" s="15" t="n"/>
      <c r="F529" s="14" t="n"/>
      <c r="G529" s="22" t="n"/>
      <c r="H529" s="14" t="n"/>
      <c r="I529" s="17">
        <f>IF(OR($B529="",$C529="",N($D529)=0),"",IF(OR($B529="Ajuste para mais",$B529="Ajuste para menos"),0,$D529*IF(N($E529)&lt;&gt;0,$E529,IF(OR($B529="Venda",$B529="Devolução de venda"),IFERROR(INDEX(Produtos!$D$6:$D$505,MATCH($C529,Produtos!$B$6:$B$505,0)),0),0))))</f>
        <v/>
      </c>
      <c r="J529" s="17">
        <f>IF(OR($B529="",$C529="",N($D529)=0),"",IF($B529="Venda",1,IF($B529="Devolução de venda",-1,0))*$D529*IFERROR(INDEX(Produtos!$L$6:$L$505,MATCH($C529,Produtos!$B$6:$B$505,0)),0))</f>
        <v/>
      </c>
      <c r="K529" s="17">
        <f>IF(I529="","",IF($B529="Venda",I529-J529,IF($B529="Devolução de venda",-I529-J529,0)))</f>
        <v/>
      </c>
      <c r="L529" s="20">
        <f>IF($A529="","",IF($G529&lt;&gt;"",$G529,$A529))</f>
        <v/>
      </c>
      <c r="M529" s="17">
        <f>IF(I529="","",IF($B529="Venda",I529,IF(OR($B529="Compra",$B529="Devolução de venda"),-I529,0)))</f>
        <v/>
      </c>
    </row>
    <row r="530">
      <c r="A530" s="22" t="n"/>
      <c r="B530" s="14" t="n"/>
      <c r="C530" s="14" t="n"/>
      <c r="D530" s="14" t="n"/>
      <c r="E530" s="15" t="n"/>
      <c r="F530" s="14" t="n"/>
      <c r="G530" s="22" t="n"/>
      <c r="H530" s="14" t="n"/>
      <c r="I530" s="17">
        <f>IF(OR($B530="",$C530="",N($D530)=0),"",IF(OR($B530="Ajuste para mais",$B530="Ajuste para menos"),0,$D530*IF(N($E530)&lt;&gt;0,$E530,IF(OR($B530="Venda",$B530="Devolução de venda"),IFERROR(INDEX(Produtos!$D$6:$D$505,MATCH($C530,Produtos!$B$6:$B$505,0)),0),0))))</f>
        <v/>
      </c>
      <c r="J530" s="17">
        <f>IF(OR($B530="",$C530="",N($D530)=0),"",IF($B530="Venda",1,IF($B530="Devolução de venda",-1,0))*$D530*IFERROR(INDEX(Produtos!$L$6:$L$505,MATCH($C530,Produtos!$B$6:$B$505,0)),0))</f>
        <v/>
      </c>
      <c r="K530" s="17">
        <f>IF(I530="","",IF($B530="Venda",I530-J530,IF($B530="Devolução de venda",-I530-J530,0)))</f>
        <v/>
      </c>
      <c r="L530" s="20">
        <f>IF($A530="","",IF($G530&lt;&gt;"",$G530,$A530))</f>
        <v/>
      </c>
      <c r="M530" s="17">
        <f>IF(I530="","",IF($B530="Venda",I530,IF(OR($B530="Compra",$B530="Devolução de venda"),-I530,0)))</f>
        <v/>
      </c>
    </row>
    <row r="531">
      <c r="A531" s="22" t="n"/>
      <c r="B531" s="14" t="n"/>
      <c r="C531" s="14" t="n"/>
      <c r="D531" s="14" t="n"/>
      <c r="E531" s="15" t="n"/>
      <c r="F531" s="14" t="n"/>
      <c r="G531" s="22" t="n"/>
      <c r="H531" s="14" t="n"/>
      <c r="I531" s="17">
        <f>IF(OR($B531="",$C531="",N($D531)=0),"",IF(OR($B531="Ajuste para mais",$B531="Ajuste para menos"),0,$D531*IF(N($E531)&lt;&gt;0,$E531,IF(OR($B531="Venda",$B531="Devolução de venda"),IFERROR(INDEX(Produtos!$D$6:$D$505,MATCH($C531,Produtos!$B$6:$B$505,0)),0),0))))</f>
        <v/>
      </c>
      <c r="J531" s="17">
        <f>IF(OR($B531="",$C531="",N($D531)=0),"",IF($B531="Venda",1,IF($B531="Devolução de venda",-1,0))*$D531*IFERROR(INDEX(Produtos!$L$6:$L$505,MATCH($C531,Produtos!$B$6:$B$505,0)),0))</f>
        <v/>
      </c>
      <c r="K531" s="17">
        <f>IF(I531="","",IF($B531="Venda",I531-J531,IF($B531="Devolução de venda",-I531-J531,0)))</f>
        <v/>
      </c>
      <c r="L531" s="20">
        <f>IF($A531="","",IF($G531&lt;&gt;"",$G531,$A531))</f>
        <v/>
      </c>
      <c r="M531" s="17">
        <f>IF(I531="","",IF($B531="Venda",I531,IF(OR($B531="Compra",$B531="Devolução de venda"),-I531,0)))</f>
        <v/>
      </c>
    </row>
    <row r="532">
      <c r="A532" s="22" t="n"/>
      <c r="B532" s="14" t="n"/>
      <c r="C532" s="14" t="n"/>
      <c r="D532" s="14" t="n"/>
      <c r="E532" s="15" t="n"/>
      <c r="F532" s="14" t="n"/>
      <c r="G532" s="22" t="n"/>
      <c r="H532" s="14" t="n"/>
      <c r="I532" s="17">
        <f>IF(OR($B532="",$C532="",N($D532)=0),"",IF(OR($B532="Ajuste para mais",$B532="Ajuste para menos"),0,$D532*IF(N($E532)&lt;&gt;0,$E532,IF(OR($B532="Venda",$B532="Devolução de venda"),IFERROR(INDEX(Produtos!$D$6:$D$505,MATCH($C532,Produtos!$B$6:$B$505,0)),0),0))))</f>
        <v/>
      </c>
      <c r="J532" s="17">
        <f>IF(OR($B532="",$C532="",N($D532)=0),"",IF($B532="Venda",1,IF($B532="Devolução de venda",-1,0))*$D532*IFERROR(INDEX(Produtos!$L$6:$L$505,MATCH($C532,Produtos!$B$6:$B$505,0)),0))</f>
        <v/>
      </c>
      <c r="K532" s="17">
        <f>IF(I532="","",IF($B532="Venda",I532-J532,IF($B532="Devolução de venda",-I532-J532,0)))</f>
        <v/>
      </c>
      <c r="L532" s="20">
        <f>IF($A532="","",IF($G532&lt;&gt;"",$G532,$A532))</f>
        <v/>
      </c>
      <c r="M532" s="17">
        <f>IF(I532="","",IF($B532="Venda",I532,IF(OR($B532="Compra",$B532="Devolução de venda"),-I532,0)))</f>
        <v/>
      </c>
    </row>
    <row r="533">
      <c r="A533" s="22" t="n"/>
      <c r="B533" s="14" t="n"/>
      <c r="C533" s="14" t="n"/>
      <c r="D533" s="14" t="n"/>
      <c r="E533" s="15" t="n"/>
      <c r="F533" s="14" t="n"/>
      <c r="G533" s="22" t="n"/>
      <c r="H533" s="14" t="n"/>
      <c r="I533" s="17">
        <f>IF(OR($B533="",$C533="",N($D533)=0),"",IF(OR($B533="Ajuste para mais",$B533="Ajuste para menos"),0,$D533*IF(N($E533)&lt;&gt;0,$E533,IF(OR($B533="Venda",$B533="Devolução de venda"),IFERROR(INDEX(Produtos!$D$6:$D$505,MATCH($C533,Produtos!$B$6:$B$505,0)),0),0))))</f>
        <v/>
      </c>
      <c r="J533" s="17">
        <f>IF(OR($B533="",$C533="",N($D533)=0),"",IF($B533="Venda",1,IF($B533="Devolução de venda",-1,0))*$D533*IFERROR(INDEX(Produtos!$L$6:$L$505,MATCH($C533,Produtos!$B$6:$B$505,0)),0))</f>
        <v/>
      </c>
      <c r="K533" s="17">
        <f>IF(I533="","",IF($B533="Venda",I533-J533,IF($B533="Devolução de venda",-I533-J533,0)))</f>
        <v/>
      </c>
      <c r="L533" s="20">
        <f>IF($A533="","",IF($G533&lt;&gt;"",$G533,$A533))</f>
        <v/>
      </c>
      <c r="M533" s="17">
        <f>IF(I533="","",IF($B533="Venda",I533,IF(OR($B533="Compra",$B533="Devolução de venda"),-I533,0)))</f>
        <v/>
      </c>
    </row>
    <row r="534">
      <c r="A534" s="22" t="n"/>
      <c r="B534" s="14" t="n"/>
      <c r="C534" s="14" t="n"/>
      <c r="D534" s="14" t="n"/>
      <c r="E534" s="15" t="n"/>
      <c r="F534" s="14" t="n"/>
      <c r="G534" s="22" t="n"/>
      <c r="H534" s="14" t="n"/>
      <c r="I534" s="17">
        <f>IF(OR($B534="",$C534="",N($D534)=0),"",IF(OR($B534="Ajuste para mais",$B534="Ajuste para menos"),0,$D534*IF(N($E534)&lt;&gt;0,$E534,IF(OR($B534="Venda",$B534="Devolução de venda"),IFERROR(INDEX(Produtos!$D$6:$D$505,MATCH($C534,Produtos!$B$6:$B$505,0)),0),0))))</f>
        <v/>
      </c>
      <c r="J534" s="17">
        <f>IF(OR($B534="",$C534="",N($D534)=0),"",IF($B534="Venda",1,IF($B534="Devolução de venda",-1,0))*$D534*IFERROR(INDEX(Produtos!$L$6:$L$505,MATCH($C534,Produtos!$B$6:$B$505,0)),0))</f>
        <v/>
      </c>
      <c r="K534" s="17">
        <f>IF(I534="","",IF($B534="Venda",I534-J534,IF($B534="Devolução de venda",-I534-J534,0)))</f>
        <v/>
      </c>
      <c r="L534" s="20">
        <f>IF($A534="","",IF($G534&lt;&gt;"",$G534,$A534))</f>
        <v/>
      </c>
      <c r="M534" s="17">
        <f>IF(I534="","",IF($B534="Venda",I534,IF(OR($B534="Compra",$B534="Devolução de venda"),-I534,0)))</f>
        <v/>
      </c>
    </row>
    <row r="535">
      <c r="A535" s="22" t="n"/>
      <c r="B535" s="14" t="n"/>
      <c r="C535" s="14" t="n"/>
      <c r="D535" s="14" t="n"/>
      <c r="E535" s="15" t="n"/>
      <c r="F535" s="14" t="n"/>
      <c r="G535" s="22" t="n"/>
      <c r="H535" s="14" t="n"/>
      <c r="I535" s="17">
        <f>IF(OR($B535="",$C535="",N($D535)=0),"",IF(OR($B535="Ajuste para mais",$B535="Ajuste para menos"),0,$D535*IF(N($E535)&lt;&gt;0,$E535,IF(OR($B535="Venda",$B535="Devolução de venda"),IFERROR(INDEX(Produtos!$D$6:$D$505,MATCH($C535,Produtos!$B$6:$B$505,0)),0),0))))</f>
        <v/>
      </c>
      <c r="J535" s="17">
        <f>IF(OR($B535="",$C535="",N($D535)=0),"",IF($B535="Venda",1,IF($B535="Devolução de venda",-1,0))*$D535*IFERROR(INDEX(Produtos!$L$6:$L$505,MATCH($C535,Produtos!$B$6:$B$505,0)),0))</f>
        <v/>
      </c>
      <c r="K535" s="17">
        <f>IF(I535="","",IF($B535="Venda",I535-J535,IF($B535="Devolução de venda",-I535-J535,0)))</f>
        <v/>
      </c>
      <c r="L535" s="20">
        <f>IF($A535="","",IF($G535&lt;&gt;"",$G535,$A535))</f>
        <v/>
      </c>
      <c r="M535" s="17">
        <f>IF(I535="","",IF($B535="Venda",I535,IF(OR($B535="Compra",$B535="Devolução de venda"),-I535,0)))</f>
        <v/>
      </c>
    </row>
    <row r="536">
      <c r="A536" s="22" t="n"/>
      <c r="B536" s="14" t="n"/>
      <c r="C536" s="14" t="n"/>
      <c r="D536" s="14" t="n"/>
      <c r="E536" s="15" t="n"/>
      <c r="F536" s="14" t="n"/>
      <c r="G536" s="22" t="n"/>
      <c r="H536" s="14" t="n"/>
      <c r="I536" s="17">
        <f>IF(OR($B536="",$C536="",N($D536)=0),"",IF(OR($B536="Ajuste para mais",$B536="Ajuste para menos"),0,$D536*IF(N($E536)&lt;&gt;0,$E536,IF(OR($B536="Venda",$B536="Devolução de venda"),IFERROR(INDEX(Produtos!$D$6:$D$505,MATCH($C536,Produtos!$B$6:$B$505,0)),0),0))))</f>
        <v/>
      </c>
      <c r="J536" s="17">
        <f>IF(OR($B536="",$C536="",N($D536)=0),"",IF($B536="Venda",1,IF($B536="Devolução de venda",-1,0))*$D536*IFERROR(INDEX(Produtos!$L$6:$L$505,MATCH($C536,Produtos!$B$6:$B$505,0)),0))</f>
        <v/>
      </c>
      <c r="K536" s="17">
        <f>IF(I536="","",IF($B536="Venda",I536-J536,IF($B536="Devolução de venda",-I536-J536,0)))</f>
        <v/>
      </c>
      <c r="L536" s="20">
        <f>IF($A536="","",IF($G536&lt;&gt;"",$G536,$A536))</f>
        <v/>
      </c>
      <c r="M536" s="17">
        <f>IF(I536="","",IF($B536="Venda",I536,IF(OR($B536="Compra",$B536="Devolução de venda"),-I536,0)))</f>
        <v/>
      </c>
    </row>
    <row r="537">
      <c r="A537" s="22" t="n"/>
      <c r="B537" s="14" t="n"/>
      <c r="C537" s="14" t="n"/>
      <c r="D537" s="14" t="n"/>
      <c r="E537" s="15" t="n"/>
      <c r="F537" s="14" t="n"/>
      <c r="G537" s="22" t="n"/>
      <c r="H537" s="14" t="n"/>
      <c r="I537" s="17">
        <f>IF(OR($B537="",$C537="",N($D537)=0),"",IF(OR($B537="Ajuste para mais",$B537="Ajuste para menos"),0,$D537*IF(N($E537)&lt;&gt;0,$E537,IF(OR($B537="Venda",$B537="Devolução de venda"),IFERROR(INDEX(Produtos!$D$6:$D$505,MATCH($C537,Produtos!$B$6:$B$505,0)),0),0))))</f>
        <v/>
      </c>
      <c r="J537" s="17">
        <f>IF(OR($B537="",$C537="",N($D537)=0),"",IF($B537="Venda",1,IF($B537="Devolução de venda",-1,0))*$D537*IFERROR(INDEX(Produtos!$L$6:$L$505,MATCH($C537,Produtos!$B$6:$B$505,0)),0))</f>
        <v/>
      </c>
      <c r="K537" s="17">
        <f>IF(I537="","",IF($B537="Venda",I537-J537,IF($B537="Devolução de venda",-I537-J537,0)))</f>
        <v/>
      </c>
      <c r="L537" s="20">
        <f>IF($A537="","",IF($G537&lt;&gt;"",$G537,$A537))</f>
        <v/>
      </c>
      <c r="M537" s="17">
        <f>IF(I537="","",IF($B537="Venda",I537,IF(OR($B537="Compra",$B537="Devolução de venda"),-I537,0)))</f>
        <v/>
      </c>
    </row>
    <row r="538">
      <c r="A538" s="22" t="n"/>
      <c r="B538" s="14" t="n"/>
      <c r="C538" s="14" t="n"/>
      <c r="D538" s="14" t="n"/>
      <c r="E538" s="15" t="n"/>
      <c r="F538" s="14" t="n"/>
      <c r="G538" s="22" t="n"/>
      <c r="H538" s="14" t="n"/>
      <c r="I538" s="17">
        <f>IF(OR($B538="",$C538="",N($D538)=0),"",IF(OR($B538="Ajuste para mais",$B538="Ajuste para menos"),0,$D538*IF(N($E538)&lt;&gt;0,$E538,IF(OR($B538="Venda",$B538="Devolução de venda"),IFERROR(INDEX(Produtos!$D$6:$D$505,MATCH($C538,Produtos!$B$6:$B$505,0)),0),0))))</f>
        <v/>
      </c>
      <c r="J538" s="17">
        <f>IF(OR($B538="",$C538="",N($D538)=0),"",IF($B538="Venda",1,IF($B538="Devolução de venda",-1,0))*$D538*IFERROR(INDEX(Produtos!$L$6:$L$505,MATCH($C538,Produtos!$B$6:$B$505,0)),0))</f>
        <v/>
      </c>
      <c r="K538" s="17">
        <f>IF(I538="","",IF($B538="Venda",I538-J538,IF($B538="Devolução de venda",-I538-J538,0)))</f>
        <v/>
      </c>
      <c r="L538" s="20">
        <f>IF($A538="","",IF($G538&lt;&gt;"",$G538,$A538))</f>
        <v/>
      </c>
      <c r="M538" s="17">
        <f>IF(I538="","",IF($B538="Venda",I538,IF(OR($B538="Compra",$B538="Devolução de venda"),-I538,0)))</f>
        <v/>
      </c>
    </row>
    <row r="539">
      <c r="A539" s="22" t="n"/>
      <c r="B539" s="14" t="n"/>
      <c r="C539" s="14" t="n"/>
      <c r="D539" s="14" t="n"/>
      <c r="E539" s="15" t="n"/>
      <c r="F539" s="14" t="n"/>
      <c r="G539" s="22" t="n"/>
      <c r="H539" s="14" t="n"/>
      <c r="I539" s="17">
        <f>IF(OR($B539="",$C539="",N($D539)=0),"",IF(OR($B539="Ajuste para mais",$B539="Ajuste para menos"),0,$D539*IF(N($E539)&lt;&gt;0,$E539,IF(OR($B539="Venda",$B539="Devolução de venda"),IFERROR(INDEX(Produtos!$D$6:$D$505,MATCH($C539,Produtos!$B$6:$B$505,0)),0),0))))</f>
        <v/>
      </c>
      <c r="J539" s="17">
        <f>IF(OR($B539="",$C539="",N($D539)=0),"",IF($B539="Venda",1,IF($B539="Devolução de venda",-1,0))*$D539*IFERROR(INDEX(Produtos!$L$6:$L$505,MATCH($C539,Produtos!$B$6:$B$505,0)),0))</f>
        <v/>
      </c>
      <c r="K539" s="17">
        <f>IF(I539="","",IF($B539="Venda",I539-J539,IF($B539="Devolução de venda",-I539-J539,0)))</f>
        <v/>
      </c>
      <c r="L539" s="20">
        <f>IF($A539="","",IF($G539&lt;&gt;"",$G539,$A539))</f>
        <v/>
      </c>
      <c r="M539" s="17">
        <f>IF(I539="","",IF($B539="Venda",I539,IF(OR($B539="Compra",$B539="Devolução de venda"),-I539,0)))</f>
        <v/>
      </c>
    </row>
    <row r="540">
      <c r="A540" s="22" t="n"/>
      <c r="B540" s="14" t="n"/>
      <c r="C540" s="14" t="n"/>
      <c r="D540" s="14" t="n"/>
      <c r="E540" s="15" t="n"/>
      <c r="F540" s="14" t="n"/>
      <c r="G540" s="22" t="n"/>
      <c r="H540" s="14" t="n"/>
      <c r="I540" s="17">
        <f>IF(OR($B540="",$C540="",N($D540)=0),"",IF(OR($B540="Ajuste para mais",$B540="Ajuste para menos"),0,$D540*IF(N($E540)&lt;&gt;0,$E540,IF(OR($B540="Venda",$B540="Devolução de venda"),IFERROR(INDEX(Produtos!$D$6:$D$505,MATCH($C540,Produtos!$B$6:$B$505,0)),0),0))))</f>
        <v/>
      </c>
      <c r="J540" s="17">
        <f>IF(OR($B540="",$C540="",N($D540)=0),"",IF($B540="Venda",1,IF($B540="Devolução de venda",-1,0))*$D540*IFERROR(INDEX(Produtos!$L$6:$L$505,MATCH($C540,Produtos!$B$6:$B$505,0)),0))</f>
        <v/>
      </c>
      <c r="K540" s="17">
        <f>IF(I540="","",IF($B540="Venda",I540-J540,IF($B540="Devolução de venda",-I540-J540,0)))</f>
        <v/>
      </c>
      <c r="L540" s="20">
        <f>IF($A540="","",IF($G540&lt;&gt;"",$G540,$A540))</f>
        <v/>
      </c>
      <c r="M540" s="17">
        <f>IF(I540="","",IF($B540="Venda",I540,IF(OR($B540="Compra",$B540="Devolução de venda"),-I540,0)))</f>
        <v/>
      </c>
    </row>
    <row r="541">
      <c r="A541" s="22" t="n"/>
      <c r="B541" s="14" t="n"/>
      <c r="C541" s="14" t="n"/>
      <c r="D541" s="14" t="n"/>
      <c r="E541" s="15" t="n"/>
      <c r="F541" s="14" t="n"/>
      <c r="G541" s="22" t="n"/>
      <c r="H541" s="14" t="n"/>
      <c r="I541" s="17">
        <f>IF(OR($B541="",$C541="",N($D541)=0),"",IF(OR($B541="Ajuste para mais",$B541="Ajuste para menos"),0,$D541*IF(N($E541)&lt;&gt;0,$E541,IF(OR($B541="Venda",$B541="Devolução de venda"),IFERROR(INDEX(Produtos!$D$6:$D$505,MATCH($C541,Produtos!$B$6:$B$505,0)),0),0))))</f>
        <v/>
      </c>
      <c r="J541" s="17">
        <f>IF(OR($B541="",$C541="",N($D541)=0),"",IF($B541="Venda",1,IF($B541="Devolução de venda",-1,0))*$D541*IFERROR(INDEX(Produtos!$L$6:$L$505,MATCH($C541,Produtos!$B$6:$B$505,0)),0))</f>
        <v/>
      </c>
      <c r="K541" s="17">
        <f>IF(I541="","",IF($B541="Venda",I541-J541,IF($B541="Devolução de venda",-I541-J541,0)))</f>
        <v/>
      </c>
      <c r="L541" s="20">
        <f>IF($A541="","",IF($G541&lt;&gt;"",$G541,$A541))</f>
        <v/>
      </c>
      <c r="M541" s="17">
        <f>IF(I541="","",IF($B541="Venda",I541,IF(OR($B541="Compra",$B541="Devolução de venda"),-I541,0)))</f>
        <v/>
      </c>
    </row>
    <row r="542">
      <c r="A542" s="22" t="n"/>
      <c r="B542" s="14" t="n"/>
      <c r="C542" s="14" t="n"/>
      <c r="D542" s="14" t="n"/>
      <c r="E542" s="15" t="n"/>
      <c r="F542" s="14" t="n"/>
      <c r="G542" s="22" t="n"/>
      <c r="H542" s="14" t="n"/>
      <c r="I542" s="17">
        <f>IF(OR($B542="",$C542="",N($D542)=0),"",IF(OR($B542="Ajuste para mais",$B542="Ajuste para menos"),0,$D542*IF(N($E542)&lt;&gt;0,$E542,IF(OR($B542="Venda",$B542="Devolução de venda"),IFERROR(INDEX(Produtos!$D$6:$D$505,MATCH($C542,Produtos!$B$6:$B$505,0)),0),0))))</f>
        <v/>
      </c>
      <c r="J542" s="17">
        <f>IF(OR($B542="",$C542="",N($D542)=0),"",IF($B542="Venda",1,IF($B542="Devolução de venda",-1,0))*$D542*IFERROR(INDEX(Produtos!$L$6:$L$505,MATCH($C542,Produtos!$B$6:$B$505,0)),0))</f>
        <v/>
      </c>
      <c r="K542" s="17">
        <f>IF(I542="","",IF($B542="Venda",I542-J542,IF($B542="Devolução de venda",-I542-J542,0)))</f>
        <v/>
      </c>
      <c r="L542" s="20">
        <f>IF($A542="","",IF($G542&lt;&gt;"",$G542,$A542))</f>
        <v/>
      </c>
      <c r="M542" s="17">
        <f>IF(I542="","",IF($B542="Venda",I542,IF(OR($B542="Compra",$B542="Devolução de venda"),-I542,0)))</f>
        <v/>
      </c>
    </row>
    <row r="543">
      <c r="A543" s="22" t="n"/>
      <c r="B543" s="14" t="n"/>
      <c r="C543" s="14" t="n"/>
      <c r="D543" s="14" t="n"/>
      <c r="E543" s="15" t="n"/>
      <c r="F543" s="14" t="n"/>
      <c r="G543" s="22" t="n"/>
      <c r="H543" s="14" t="n"/>
      <c r="I543" s="17">
        <f>IF(OR($B543="",$C543="",N($D543)=0),"",IF(OR($B543="Ajuste para mais",$B543="Ajuste para menos"),0,$D543*IF(N($E543)&lt;&gt;0,$E543,IF(OR($B543="Venda",$B543="Devolução de venda"),IFERROR(INDEX(Produtos!$D$6:$D$505,MATCH($C543,Produtos!$B$6:$B$505,0)),0),0))))</f>
        <v/>
      </c>
      <c r="J543" s="17">
        <f>IF(OR($B543="",$C543="",N($D543)=0),"",IF($B543="Venda",1,IF($B543="Devolução de venda",-1,0))*$D543*IFERROR(INDEX(Produtos!$L$6:$L$505,MATCH($C543,Produtos!$B$6:$B$505,0)),0))</f>
        <v/>
      </c>
      <c r="K543" s="17">
        <f>IF(I543="","",IF($B543="Venda",I543-J543,IF($B543="Devolução de venda",-I543-J543,0)))</f>
        <v/>
      </c>
      <c r="L543" s="20">
        <f>IF($A543="","",IF($G543&lt;&gt;"",$G543,$A543))</f>
        <v/>
      </c>
      <c r="M543" s="17">
        <f>IF(I543="","",IF($B543="Venda",I543,IF(OR($B543="Compra",$B543="Devolução de venda"),-I543,0)))</f>
        <v/>
      </c>
    </row>
    <row r="544">
      <c r="A544" s="22" t="n"/>
      <c r="B544" s="14" t="n"/>
      <c r="C544" s="14" t="n"/>
      <c r="D544" s="14" t="n"/>
      <c r="E544" s="15" t="n"/>
      <c r="F544" s="14" t="n"/>
      <c r="G544" s="22" t="n"/>
      <c r="H544" s="14" t="n"/>
      <c r="I544" s="17">
        <f>IF(OR($B544="",$C544="",N($D544)=0),"",IF(OR($B544="Ajuste para mais",$B544="Ajuste para menos"),0,$D544*IF(N($E544)&lt;&gt;0,$E544,IF(OR($B544="Venda",$B544="Devolução de venda"),IFERROR(INDEX(Produtos!$D$6:$D$505,MATCH($C544,Produtos!$B$6:$B$505,0)),0),0))))</f>
        <v/>
      </c>
      <c r="J544" s="17">
        <f>IF(OR($B544="",$C544="",N($D544)=0),"",IF($B544="Venda",1,IF($B544="Devolução de venda",-1,0))*$D544*IFERROR(INDEX(Produtos!$L$6:$L$505,MATCH($C544,Produtos!$B$6:$B$505,0)),0))</f>
        <v/>
      </c>
      <c r="K544" s="17">
        <f>IF(I544="","",IF($B544="Venda",I544-J544,IF($B544="Devolução de venda",-I544-J544,0)))</f>
        <v/>
      </c>
      <c r="L544" s="20">
        <f>IF($A544="","",IF($G544&lt;&gt;"",$G544,$A544))</f>
        <v/>
      </c>
      <c r="M544" s="17">
        <f>IF(I544="","",IF($B544="Venda",I544,IF(OR($B544="Compra",$B544="Devolução de venda"),-I544,0)))</f>
        <v/>
      </c>
    </row>
    <row r="545">
      <c r="A545" s="22" t="n"/>
      <c r="B545" s="14" t="n"/>
      <c r="C545" s="14" t="n"/>
      <c r="D545" s="14" t="n"/>
      <c r="E545" s="15" t="n"/>
      <c r="F545" s="14" t="n"/>
      <c r="G545" s="22" t="n"/>
      <c r="H545" s="14" t="n"/>
      <c r="I545" s="17">
        <f>IF(OR($B545="",$C545="",N($D545)=0),"",IF(OR($B545="Ajuste para mais",$B545="Ajuste para menos"),0,$D545*IF(N($E545)&lt;&gt;0,$E545,IF(OR($B545="Venda",$B545="Devolução de venda"),IFERROR(INDEX(Produtos!$D$6:$D$505,MATCH($C545,Produtos!$B$6:$B$505,0)),0),0))))</f>
        <v/>
      </c>
      <c r="J545" s="17">
        <f>IF(OR($B545="",$C545="",N($D545)=0),"",IF($B545="Venda",1,IF($B545="Devolução de venda",-1,0))*$D545*IFERROR(INDEX(Produtos!$L$6:$L$505,MATCH($C545,Produtos!$B$6:$B$505,0)),0))</f>
        <v/>
      </c>
      <c r="K545" s="17">
        <f>IF(I545="","",IF($B545="Venda",I545-J545,IF($B545="Devolução de venda",-I545-J545,0)))</f>
        <v/>
      </c>
      <c r="L545" s="20">
        <f>IF($A545="","",IF($G545&lt;&gt;"",$G545,$A545))</f>
        <v/>
      </c>
      <c r="M545" s="17">
        <f>IF(I545="","",IF($B545="Venda",I545,IF(OR($B545="Compra",$B545="Devolução de venda"),-I545,0)))</f>
        <v/>
      </c>
    </row>
    <row r="546">
      <c r="A546" s="22" t="n"/>
      <c r="B546" s="14" t="n"/>
      <c r="C546" s="14" t="n"/>
      <c r="D546" s="14" t="n"/>
      <c r="E546" s="15" t="n"/>
      <c r="F546" s="14" t="n"/>
      <c r="G546" s="22" t="n"/>
      <c r="H546" s="14" t="n"/>
      <c r="I546" s="17">
        <f>IF(OR($B546="",$C546="",N($D546)=0),"",IF(OR($B546="Ajuste para mais",$B546="Ajuste para menos"),0,$D546*IF(N($E546)&lt;&gt;0,$E546,IF(OR($B546="Venda",$B546="Devolução de venda"),IFERROR(INDEX(Produtos!$D$6:$D$505,MATCH($C546,Produtos!$B$6:$B$505,0)),0),0))))</f>
        <v/>
      </c>
      <c r="J546" s="17">
        <f>IF(OR($B546="",$C546="",N($D546)=0),"",IF($B546="Venda",1,IF($B546="Devolução de venda",-1,0))*$D546*IFERROR(INDEX(Produtos!$L$6:$L$505,MATCH($C546,Produtos!$B$6:$B$505,0)),0))</f>
        <v/>
      </c>
      <c r="K546" s="17">
        <f>IF(I546="","",IF($B546="Venda",I546-J546,IF($B546="Devolução de venda",-I546-J546,0)))</f>
        <v/>
      </c>
      <c r="L546" s="20">
        <f>IF($A546="","",IF($G546&lt;&gt;"",$G546,$A546))</f>
        <v/>
      </c>
      <c r="M546" s="17">
        <f>IF(I546="","",IF($B546="Venda",I546,IF(OR($B546="Compra",$B546="Devolução de venda"),-I546,0)))</f>
        <v/>
      </c>
    </row>
    <row r="547">
      <c r="A547" s="22" t="n"/>
      <c r="B547" s="14" t="n"/>
      <c r="C547" s="14" t="n"/>
      <c r="D547" s="14" t="n"/>
      <c r="E547" s="15" t="n"/>
      <c r="F547" s="14" t="n"/>
      <c r="G547" s="22" t="n"/>
      <c r="H547" s="14" t="n"/>
      <c r="I547" s="17">
        <f>IF(OR($B547="",$C547="",N($D547)=0),"",IF(OR($B547="Ajuste para mais",$B547="Ajuste para menos"),0,$D547*IF(N($E547)&lt;&gt;0,$E547,IF(OR($B547="Venda",$B547="Devolução de venda"),IFERROR(INDEX(Produtos!$D$6:$D$505,MATCH($C547,Produtos!$B$6:$B$505,0)),0),0))))</f>
        <v/>
      </c>
      <c r="J547" s="17">
        <f>IF(OR($B547="",$C547="",N($D547)=0),"",IF($B547="Venda",1,IF($B547="Devolução de venda",-1,0))*$D547*IFERROR(INDEX(Produtos!$L$6:$L$505,MATCH($C547,Produtos!$B$6:$B$505,0)),0))</f>
        <v/>
      </c>
      <c r="K547" s="17">
        <f>IF(I547="","",IF($B547="Venda",I547-J547,IF($B547="Devolução de venda",-I547-J547,0)))</f>
        <v/>
      </c>
      <c r="L547" s="20">
        <f>IF($A547="","",IF($G547&lt;&gt;"",$G547,$A547))</f>
        <v/>
      </c>
      <c r="M547" s="17">
        <f>IF(I547="","",IF($B547="Venda",I547,IF(OR($B547="Compra",$B547="Devolução de venda"),-I547,0)))</f>
        <v/>
      </c>
    </row>
    <row r="548">
      <c r="A548" s="22" t="n"/>
      <c r="B548" s="14" t="n"/>
      <c r="C548" s="14" t="n"/>
      <c r="D548" s="14" t="n"/>
      <c r="E548" s="15" t="n"/>
      <c r="F548" s="14" t="n"/>
      <c r="G548" s="22" t="n"/>
      <c r="H548" s="14" t="n"/>
      <c r="I548" s="17">
        <f>IF(OR($B548="",$C548="",N($D548)=0),"",IF(OR($B548="Ajuste para mais",$B548="Ajuste para menos"),0,$D548*IF(N($E548)&lt;&gt;0,$E548,IF(OR($B548="Venda",$B548="Devolução de venda"),IFERROR(INDEX(Produtos!$D$6:$D$505,MATCH($C548,Produtos!$B$6:$B$505,0)),0),0))))</f>
        <v/>
      </c>
      <c r="J548" s="17">
        <f>IF(OR($B548="",$C548="",N($D548)=0),"",IF($B548="Venda",1,IF($B548="Devolução de venda",-1,0))*$D548*IFERROR(INDEX(Produtos!$L$6:$L$505,MATCH($C548,Produtos!$B$6:$B$505,0)),0))</f>
        <v/>
      </c>
      <c r="K548" s="17">
        <f>IF(I548="","",IF($B548="Venda",I548-J548,IF($B548="Devolução de venda",-I548-J548,0)))</f>
        <v/>
      </c>
      <c r="L548" s="20">
        <f>IF($A548="","",IF($G548&lt;&gt;"",$G548,$A548))</f>
        <v/>
      </c>
      <c r="M548" s="17">
        <f>IF(I548="","",IF($B548="Venda",I548,IF(OR($B548="Compra",$B548="Devolução de venda"),-I548,0)))</f>
        <v/>
      </c>
    </row>
    <row r="549">
      <c r="A549" s="22" t="n"/>
      <c r="B549" s="14" t="n"/>
      <c r="C549" s="14" t="n"/>
      <c r="D549" s="14" t="n"/>
      <c r="E549" s="15" t="n"/>
      <c r="F549" s="14" t="n"/>
      <c r="G549" s="22" t="n"/>
      <c r="H549" s="14" t="n"/>
      <c r="I549" s="17">
        <f>IF(OR($B549="",$C549="",N($D549)=0),"",IF(OR($B549="Ajuste para mais",$B549="Ajuste para menos"),0,$D549*IF(N($E549)&lt;&gt;0,$E549,IF(OR($B549="Venda",$B549="Devolução de venda"),IFERROR(INDEX(Produtos!$D$6:$D$505,MATCH($C549,Produtos!$B$6:$B$505,0)),0),0))))</f>
        <v/>
      </c>
      <c r="J549" s="17">
        <f>IF(OR($B549="",$C549="",N($D549)=0),"",IF($B549="Venda",1,IF($B549="Devolução de venda",-1,0))*$D549*IFERROR(INDEX(Produtos!$L$6:$L$505,MATCH($C549,Produtos!$B$6:$B$505,0)),0))</f>
        <v/>
      </c>
      <c r="K549" s="17">
        <f>IF(I549="","",IF($B549="Venda",I549-J549,IF($B549="Devolução de venda",-I549-J549,0)))</f>
        <v/>
      </c>
      <c r="L549" s="20">
        <f>IF($A549="","",IF($G549&lt;&gt;"",$G549,$A549))</f>
        <v/>
      </c>
      <c r="M549" s="17">
        <f>IF(I549="","",IF($B549="Venda",I549,IF(OR($B549="Compra",$B549="Devolução de venda"),-I549,0)))</f>
        <v/>
      </c>
    </row>
    <row r="550">
      <c r="A550" s="22" t="n"/>
      <c r="B550" s="14" t="n"/>
      <c r="C550" s="14" t="n"/>
      <c r="D550" s="14" t="n"/>
      <c r="E550" s="15" t="n"/>
      <c r="F550" s="14" t="n"/>
      <c r="G550" s="22" t="n"/>
      <c r="H550" s="14" t="n"/>
      <c r="I550" s="17">
        <f>IF(OR($B550="",$C550="",N($D550)=0),"",IF(OR($B550="Ajuste para mais",$B550="Ajuste para menos"),0,$D550*IF(N($E550)&lt;&gt;0,$E550,IF(OR($B550="Venda",$B550="Devolução de venda"),IFERROR(INDEX(Produtos!$D$6:$D$505,MATCH($C550,Produtos!$B$6:$B$505,0)),0),0))))</f>
        <v/>
      </c>
      <c r="J550" s="17">
        <f>IF(OR($B550="",$C550="",N($D550)=0),"",IF($B550="Venda",1,IF($B550="Devolução de venda",-1,0))*$D550*IFERROR(INDEX(Produtos!$L$6:$L$505,MATCH($C550,Produtos!$B$6:$B$505,0)),0))</f>
        <v/>
      </c>
      <c r="K550" s="17">
        <f>IF(I550="","",IF($B550="Venda",I550-J550,IF($B550="Devolução de venda",-I550-J550,0)))</f>
        <v/>
      </c>
      <c r="L550" s="20">
        <f>IF($A550="","",IF($G550&lt;&gt;"",$G550,$A550))</f>
        <v/>
      </c>
      <c r="M550" s="17">
        <f>IF(I550="","",IF($B550="Venda",I550,IF(OR($B550="Compra",$B550="Devolução de venda"),-I550,0)))</f>
        <v/>
      </c>
    </row>
    <row r="551">
      <c r="A551" s="22" t="n"/>
      <c r="B551" s="14" t="n"/>
      <c r="C551" s="14" t="n"/>
      <c r="D551" s="14" t="n"/>
      <c r="E551" s="15" t="n"/>
      <c r="F551" s="14" t="n"/>
      <c r="G551" s="22" t="n"/>
      <c r="H551" s="14" t="n"/>
      <c r="I551" s="17">
        <f>IF(OR($B551="",$C551="",N($D551)=0),"",IF(OR($B551="Ajuste para mais",$B551="Ajuste para menos"),0,$D551*IF(N($E551)&lt;&gt;0,$E551,IF(OR($B551="Venda",$B551="Devolução de venda"),IFERROR(INDEX(Produtos!$D$6:$D$505,MATCH($C551,Produtos!$B$6:$B$505,0)),0),0))))</f>
        <v/>
      </c>
      <c r="J551" s="17">
        <f>IF(OR($B551="",$C551="",N($D551)=0),"",IF($B551="Venda",1,IF($B551="Devolução de venda",-1,0))*$D551*IFERROR(INDEX(Produtos!$L$6:$L$505,MATCH($C551,Produtos!$B$6:$B$505,0)),0))</f>
        <v/>
      </c>
      <c r="K551" s="17">
        <f>IF(I551="","",IF($B551="Venda",I551-J551,IF($B551="Devolução de venda",-I551-J551,0)))</f>
        <v/>
      </c>
      <c r="L551" s="20">
        <f>IF($A551="","",IF($G551&lt;&gt;"",$G551,$A551))</f>
        <v/>
      </c>
      <c r="M551" s="17">
        <f>IF(I551="","",IF($B551="Venda",I551,IF(OR($B551="Compra",$B551="Devolução de venda"),-I551,0)))</f>
        <v/>
      </c>
    </row>
    <row r="552">
      <c r="A552" s="22" t="n"/>
      <c r="B552" s="14" t="n"/>
      <c r="C552" s="14" t="n"/>
      <c r="D552" s="14" t="n"/>
      <c r="E552" s="15" t="n"/>
      <c r="F552" s="14" t="n"/>
      <c r="G552" s="22" t="n"/>
      <c r="H552" s="14" t="n"/>
      <c r="I552" s="17">
        <f>IF(OR($B552="",$C552="",N($D552)=0),"",IF(OR($B552="Ajuste para mais",$B552="Ajuste para menos"),0,$D552*IF(N($E552)&lt;&gt;0,$E552,IF(OR($B552="Venda",$B552="Devolução de venda"),IFERROR(INDEX(Produtos!$D$6:$D$505,MATCH($C552,Produtos!$B$6:$B$505,0)),0),0))))</f>
        <v/>
      </c>
      <c r="J552" s="17">
        <f>IF(OR($B552="",$C552="",N($D552)=0),"",IF($B552="Venda",1,IF($B552="Devolução de venda",-1,0))*$D552*IFERROR(INDEX(Produtos!$L$6:$L$505,MATCH($C552,Produtos!$B$6:$B$505,0)),0))</f>
        <v/>
      </c>
      <c r="K552" s="17">
        <f>IF(I552="","",IF($B552="Venda",I552-J552,IF($B552="Devolução de venda",-I552-J552,0)))</f>
        <v/>
      </c>
      <c r="L552" s="20">
        <f>IF($A552="","",IF($G552&lt;&gt;"",$G552,$A552))</f>
        <v/>
      </c>
      <c r="M552" s="17">
        <f>IF(I552="","",IF($B552="Venda",I552,IF(OR($B552="Compra",$B552="Devolução de venda"),-I552,0)))</f>
        <v/>
      </c>
    </row>
    <row r="553">
      <c r="A553" s="22" t="n"/>
      <c r="B553" s="14" t="n"/>
      <c r="C553" s="14" t="n"/>
      <c r="D553" s="14" t="n"/>
      <c r="E553" s="15" t="n"/>
      <c r="F553" s="14" t="n"/>
      <c r="G553" s="22" t="n"/>
      <c r="H553" s="14" t="n"/>
      <c r="I553" s="17">
        <f>IF(OR($B553="",$C553="",N($D553)=0),"",IF(OR($B553="Ajuste para mais",$B553="Ajuste para menos"),0,$D553*IF(N($E553)&lt;&gt;0,$E553,IF(OR($B553="Venda",$B553="Devolução de venda"),IFERROR(INDEX(Produtos!$D$6:$D$505,MATCH($C553,Produtos!$B$6:$B$505,0)),0),0))))</f>
        <v/>
      </c>
      <c r="J553" s="17">
        <f>IF(OR($B553="",$C553="",N($D553)=0),"",IF($B553="Venda",1,IF($B553="Devolução de venda",-1,0))*$D553*IFERROR(INDEX(Produtos!$L$6:$L$505,MATCH($C553,Produtos!$B$6:$B$505,0)),0))</f>
        <v/>
      </c>
      <c r="K553" s="17">
        <f>IF(I553="","",IF($B553="Venda",I553-J553,IF($B553="Devolução de venda",-I553-J553,0)))</f>
        <v/>
      </c>
      <c r="L553" s="20">
        <f>IF($A553="","",IF($G553&lt;&gt;"",$G553,$A553))</f>
        <v/>
      </c>
      <c r="M553" s="17">
        <f>IF(I553="","",IF($B553="Venda",I553,IF(OR($B553="Compra",$B553="Devolução de venda"),-I553,0)))</f>
        <v/>
      </c>
    </row>
    <row r="554">
      <c r="A554" s="22" t="n"/>
      <c r="B554" s="14" t="n"/>
      <c r="C554" s="14" t="n"/>
      <c r="D554" s="14" t="n"/>
      <c r="E554" s="15" t="n"/>
      <c r="F554" s="14" t="n"/>
      <c r="G554" s="22" t="n"/>
      <c r="H554" s="14" t="n"/>
      <c r="I554" s="17">
        <f>IF(OR($B554="",$C554="",N($D554)=0),"",IF(OR($B554="Ajuste para mais",$B554="Ajuste para menos"),0,$D554*IF(N($E554)&lt;&gt;0,$E554,IF(OR($B554="Venda",$B554="Devolução de venda"),IFERROR(INDEX(Produtos!$D$6:$D$505,MATCH($C554,Produtos!$B$6:$B$505,0)),0),0))))</f>
        <v/>
      </c>
      <c r="J554" s="17">
        <f>IF(OR($B554="",$C554="",N($D554)=0),"",IF($B554="Venda",1,IF($B554="Devolução de venda",-1,0))*$D554*IFERROR(INDEX(Produtos!$L$6:$L$505,MATCH($C554,Produtos!$B$6:$B$505,0)),0))</f>
        <v/>
      </c>
      <c r="K554" s="17">
        <f>IF(I554="","",IF($B554="Venda",I554-J554,IF($B554="Devolução de venda",-I554-J554,0)))</f>
        <v/>
      </c>
      <c r="L554" s="20">
        <f>IF($A554="","",IF($G554&lt;&gt;"",$G554,$A554))</f>
        <v/>
      </c>
      <c r="M554" s="17">
        <f>IF(I554="","",IF($B554="Venda",I554,IF(OR($B554="Compra",$B554="Devolução de venda"),-I554,0)))</f>
        <v/>
      </c>
    </row>
    <row r="555">
      <c r="A555" s="22" t="n"/>
      <c r="B555" s="14" t="n"/>
      <c r="C555" s="14" t="n"/>
      <c r="D555" s="14" t="n"/>
      <c r="E555" s="15" t="n"/>
      <c r="F555" s="14" t="n"/>
      <c r="G555" s="22" t="n"/>
      <c r="H555" s="14" t="n"/>
      <c r="I555" s="17">
        <f>IF(OR($B555="",$C555="",N($D555)=0),"",IF(OR($B555="Ajuste para mais",$B555="Ajuste para menos"),0,$D555*IF(N($E555)&lt;&gt;0,$E555,IF(OR($B555="Venda",$B555="Devolução de venda"),IFERROR(INDEX(Produtos!$D$6:$D$505,MATCH($C555,Produtos!$B$6:$B$505,0)),0),0))))</f>
        <v/>
      </c>
      <c r="J555" s="17">
        <f>IF(OR($B555="",$C555="",N($D555)=0),"",IF($B555="Venda",1,IF($B555="Devolução de venda",-1,0))*$D555*IFERROR(INDEX(Produtos!$L$6:$L$505,MATCH($C555,Produtos!$B$6:$B$505,0)),0))</f>
        <v/>
      </c>
      <c r="K555" s="17">
        <f>IF(I555="","",IF($B555="Venda",I555-J555,IF($B555="Devolução de venda",-I555-J555,0)))</f>
        <v/>
      </c>
      <c r="L555" s="20">
        <f>IF($A555="","",IF($G555&lt;&gt;"",$G555,$A555))</f>
        <v/>
      </c>
      <c r="M555" s="17">
        <f>IF(I555="","",IF($B555="Venda",I555,IF(OR($B555="Compra",$B555="Devolução de venda"),-I555,0)))</f>
        <v/>
      </c>
    </row>
    <row r="556">
      <c r="A556" s="22" t="n"/>
      <c r="B556" s="14" t="n"/>
      <c r="C556" s="14" t="n"/>
      <c r="D556" s="14" t="n"/>
      <c r="E556" s="15" t="n"/>
      <c r="F556" s="14" t="n"/>
      <c r="G556" s="22" t="n"/>
      <c r="H556" s="14" t="n"/>
      <c r="I556" s="17">
        <f>IF(OR($B556="",$C556="",N($D556)=0),"",IF(OR($B556="Ajuste para mais",$B556="Ajuste para menos"),0,$D556*IF(N($E556)&lt;&gt;0,$E556,IF(OR($B556="Venda",$B556="Devolução de venda"),IFERROR(INDEX(Produtos!$D$6:$D$505,MATCH($C556,Produtos!$B$6:$B$505,0)),0),0))))</f>
        <v/>
      </c>
      <c r="J556" s="17">
        <f>IF(OR($B556="",$C556="",N($D556)=0),"",IF($B556="Venda",1,IF($B556="Devolução de venda",-1,0))*$D556*IFERROR(INDEX(Produtos!$L$6:$L$505,MATCH($C556,Produtos!$B$6:$B$505,0)),0))</f>
        <v/>
      </c>
      <c r="K556" s="17">
        <f>IF(I556="","",IF($B556="Venda",I556-J556,IF($B556="Devolução de venda",-I556-J556,0)))</f>
        <v/>
      </c>
      <c r="L556" s="20">
        <f>IF($A556="","",IF($G556&lt;&gt;"",$G556,$A556))</f>
        <v/>
      </c>
      <c r="M556" s="17">
        <f>IF(I556="","",IF($B556="Venda",I556,IF(OR($B556="Compra",$B556="Devolução de venda"),-I556,0)))</f>
        <v/>
      </c>
    </row>
    <row r="557">
      <c r="A557" s="22" t="n"/>
      <c r="B557" s="14" t="n"/>
      <c r="C557" s="14" t="n"/>
      <c r="D557" s="14" t="n"/>
      <c r="E557" s="15" t="n"/>
      <c r="F557" s="14" t="n"/>
      <c r="G557" s="22" t="n"/>
      <c r="H557" s="14" t="n"/>
      <c r="I557" s="17">
        <f>IF(OR($B557="",$C557="",N($D557)=0),"",IF(OR($B557="Ajuste para mais",$B557="Ajuste para menos"),0,$D557*IF(N($E557)&lt;&gt;0,$E557,IF(OR($B557="Venda",$B557="Devolução de venda"),IFERROR(INDEX(Produtos!$D$6:$D$505,MATCH($C557,Produtos!$B$6:$B$505,0)),0),0))))</f>
        <v/>
      </c>
      <c r="J557" s="17">
        <f>IF(OR($B557="",$C557="",N($D557)=0),"",IF($B557="Venda",1,IF($B557="Devolução de venda",-1,0))*$D557*IFERROR(INDEX(Produtos!$L$6:$L$505,MATCH($C557,Produtos!$B$6:$B$505,0)),0))</f>
        <v/>
      </c>
      <c r="K557" s="17">
        <f>IF(I557="","",IF($B557="Venda",I557-J557,IF($B557="Devolução de venda",-I557-J557,0)))</f>
        <v/>
      </c>
      <c r="L557" s="20">
        <f>IF($A557="","",IF($G557&lt;&gt;"",$G557,$A557))</f>
        <v/>
      </c>
      <c r="M557" s="17">
        <f>IF(I557="","",IF($B557="Venda",I557,IF(OR($B557="Compra",$B557="Devolução de venda"),-I557,0)))</f>
        <v/>
      </c>
    </row>
    <row r="558">
      <c r="A558" s="22" t="n"/>
      <c r="B558" s="14" t="n"/>
      <c r="C558" s="14" t="n"/>
      <c r="D558" s="14" t="n"/>
      <c r="E558" s="15" t="n"/>
      <c r="F558" s="14" t="n"/>
      <c r="G558" s="22" t="n"/>
      <c r="H558" s="14" t="n"/>
      <c r="I558" s="17">
        <f>IF(OR($B558="",$C558="",N($D558)=0),"",IF(OR($B558="Ajuste para mais",$B558="Ajuste para menos"),0,$D558*IF(N($E558)&lt;&gt;0,$E558,IF(OR($B558="Venda",$B558="Devolução de venda"),IFERROR(INDEX(Produtos!$D$6:$D$505,MATCH($C558,Produtos!$B$6:$B$505,0)),0),0))))</f>
        <v/>
      </c>
      <c r="J558" s="17">
        <f>IF(OR($B558="",$C558="",N($D558)=0),"",IF($B558="Venda",1,IF($B558="Devolução de venda",-1,0))*$D558*IFERROR(INDEX(Produtos!$L$6:$L$505,MATCH($C558,Produtos!$B$6:$B$505,0)),0))</f>
        <v/>
      </c>
      <c r="K558" s="17">
        <f>IF(I558="","",IF($B558="Venda",I558-J558,IF($B558="Devolução de venda",-I558-J558,0)))</f>
        <v/>
      </c>
      <c r="L558" s="20">
        <f>IF($A558="","",IF($G558&lt;&gt;"",$G558,$A558))</f>
        <v/>
      </c>
      <c r="M558" s="17">
        <f>IF(I558="","",IF($B558="Venda",I558,IF(OR($B558="Compra",$B558="Devolução de venda"),-I558,0)))</f>
        <v/>
      </c>
    </row>
    <row r="559">
      <c r="A559" s="22" t="n"/>
      <c r="B559" s="14" t="n"/>
      <c r="C559" s="14" t="n"/>
      <c r="D559" s="14" t="n"/>
      <c r="E559" s="15" t="n"/>
      <c r="F559" s="14" t="n"/>
      <c r="G559" s="22" t="n"/>
      <c r="H559" s="14" t="n"/>
      <c r="I559" s="17">
        <f>IF(OR($B559="",$C559="",N($D559)=0),"",IF(OR($B559="Ajuste para mais",$B559="Ajuste para menos"),0,$D559*IF(N($E559)&lt;&gt;0,$E559,IF(OR($B559="Venda",$B559="Devolução de venda"),IFERROR(INDEX(Produtos!$D$6:$D$505,MATCH($C559,Produtos!$B$6:$B$505,0)),0),0))))</f>
        <v/>
      </c>
      <c r="J559" s="17">
        <f>IF(OR($B559="",$C559="",N($D559)=0),"",IF($B559="Venda",1,IF($B559="Devolução de venda",-1,0))*$D559*IFERROR(INDEX(Produtos!$L$6:$L$505,MATCH($C559,Produtos!$B$6:$B$505,0)),0))</f>
        <v/>
      </c>
      <c r="K559" s="17">
        <f>IF(I559="","",IF($B559="Venda",I559-J559,IF($B559="Devolução de venda",-I559-J559,0)))</f>
        <v/>
      </c>
      <c r="L559" s="20">
        <f>IF($A559="","",IF($G559&lt;&gt;"",$G559,$A559))</f>
        <v/>
      </c>
      <c r="M559" s="17">
        <f>IF(I559="","",IF($B559="Venda",I559,IF(OR($B559="Compra",$B559="Devolução de venda"),-I559,0)))</f>
        <v/>
      </c>
    </row>
    <row r="560">
      <c r="A560" s="22" t="n"/>
      <c r="B560" s="14" t="n"/>
      <c r="C560" s="14" t="n"/>
      <c r="D560" s="14" t="n"/>
      <c r="E560" s="15" t="n"/>
      <c r="F560" s="14" t="n"/>
      <c r="G560" s="22" t="n"/>
      <c r="H560" s="14" t="n"/>
      <c r="I560" s="17">
        <f>IF(OR($B560="",$C560="",N($D560)=0),"",IF(OR($B560="Ajuste para mais",$B560="Ajuste para menos"),0,$D560*IF(N($E560)&lt;&gt;0,$E560,IF(OR($B560="Venda",$B560="Devolução de venda"),IFERROR(INDEX(Produtos!$D$6:$D$505,MATCH($C560,Produtos!$B$6:$B$505,0)),0),0))))</f>
        <v/>
      </c>
      <c r="J560" s="17">
        <f>IF(OR($B560="",$C560="",N($D560)=0),"",IF($B560="Venda",1,IF($B560="Devolução de venda",-1,0))*$D560*IFERROR(INDEX(Produtos!$L$6:$L$505,MATCH($C560,Produtos!$B$6:$B$505,0)),0))</f>
        <v/>
      </c>
      <c r="K560" s="17">
        <f>IF(I560="","",IF($B560="Venda",I560-J560,IF($B560="Devolução de venda",-I560-J560,0)))</f>
        <v/>
      </c>
      <c r="L560" s="20">
        <f>IF($A560="","",IF($G560&lt;&gt;"",$G560,$A560))</f>
        <v/>
      </c>
      <c r="M560" s="17">
        <f>IF(I560="","",IF($B560="Venda",I560,IF(OR($B560="Compra",$B560="Devolução de venda"),-I560,0)))</f>
        <v/>
      </c>
    </row>
    <row r="561">
      <c r="A561" s="22" t="n"/>
      <c r="B561" s="14" t="n"/>
      <c r="C561" s="14" t="n"/>
      <c r="D561" s="14" t="n"/>
      <c r="E561" s="15" t="n"/>
      <c r="F561" s="14" t="n"/>
      <c r="G561" s="22" t="n"/>
      <c r="H561" s="14" t="n"/>
      <c r="I561" s="17">
        <f>IF(OR($B561="",$C561="",N($D561)=0),"",IF(OR($B561="Ajuste para mais",$B561="Ajuste para menos"),0,$D561*IF(N($E561)&lt;&gt;0,$E561,IF(OR($B561="Venda",$B561="Devolução de venda"),IFERROR(INDEX(Produtos!$D$6:$D$505,MATCH($C561,Produtos!$B$6:$B$505,0)),0),0))))</f>
        <v/>
      </c>
      <c r="J561" s="17">
        <f>IF(OR($B561="",$C561="",N($D561)=0),"",IF($B561="Venda",1,IF($B561="Devolução de venda",-1,0))*$D561*IFERROR(INDEX(Produtos!$L$6:$L$505,MATCH($C561,Produtos!$B$6:$B$505,0)),0))</f>
        <v/>
      </c>
      <c r="K561" s="17">
        <f>IF(I561="","",IF($B561="Venda",I561-J561,IF($B561="Devolução de venda",-I561-J561,0)))</f>
        <v/>
      </c>
      <c r="L561" s="20">
        <f>IF($A561="","",IF($G561&lt;&gt;"",$G561,$A561))</f>
        <v/>
      </c>
      <c r="M561" s="17">
        <f>IF(I561="","",IF($B561="Venda",I561,IF(OR($B561="Compra",$B561="Devolução de venda"),-I561,0)))</f>
        <v/>
      </c>
    </row>
    <row r="562">
      <c r="A562" s="22" t="n"/>
      <c r="B562" s="14" t="n"/>
      <c r="C562" s="14" t="n"/>
      <c r="D562" s="14" t="n"/>
      <c r="E562" s="15" t="n"/>
      <c r="F562" s="14" t="n"/>
      <c r="G562" s="22" t="n"/>
      <c r="H562" s="14" t="n"/>
      <c r="I562" s="17">
        <f>IF(OR($B562="",$C562="",N($D562)=0),"",IF(OR($B562="Ajuste para mais",$B562="Ajuste para menos"),0,$D562*IF(N($E562)&lt;&gt;0,$E562,IF(OR($B562="Venda",$B562="Devolução de venda"),IFERROR(INDEX(Produtos!$D$6:$D$505,MATCH($C562,Produtos!$B$6:$B$505,0)),0),0))))</f>
        <v/>
      </c>
      <c r="J562" s="17">
        <f>IF(OR($B562="",$C562="",N($D562)=0),"",IF($B562="Venda",1,IF($B562="Devolução de venda",-1,0))*$D562*IFERROR(INDEX(Produtos!$L$6:$L$505,MATCH($C562,Produtos!$B$6:$B$505,0)),0))</f>
        <v/>
      </c>
      <c r="K562" s="17">
        <f>IF(I562="","",IF($B562="Venda",I562-J562,IF($B562="Devolução de venda",-I562-J562,0)))</f>
        <v/>
      </c>
      <c r="L562" s="20">
        <f>IF($A562="","",IF($G562&lt;&gt;"",$G562,$A562))</f>
        <v/>
      </c>
      <c r="M562" s="17">
        <f>IF(I562="","",IF($B562="Venda",I562,IF(OR($B562="Compra",$B562="Devolução de venda"),-I562,0)))</f>
        <v/>
      </c>
    </row>
    <row r="563">
      <c r="A563" s="22" t="n"/>
      <c r="B563" s="14" t="n"/>
      <c r="C563" s="14" t="n"/>
      <c r="D563" s="14" t="n"/>
      <c r="E563" s="15" t="n"/>
      <c r="F563" s="14" t="n"/>
      <c r="G563" s="22" t="n"/>
      <c r="H563" s="14" t="n"/>
      <c r="I563" s="17">
        <f>IF(OR($B563="",$C563="",N($D563)=0),"",IF(OR($B563="Ajuste para mais",$B563="Ajuste para menos"),0,$D563*IF(N($E563)&lt;&gt;0,$E563,IF(OR($B563="Venda",$B563="Devolução de venda"),IFERROR(INDEX(Produtos!$D$6:$D$505,MATCH($C563,Produtos!$B$6:$B$505,0)),0),0))))</f>
        <v/>
      </c>
      <c r="J563" s="17">
        <f>IF(OR($B563="",$C563="",N($D563)=0),"",IF($B563="Venda",1,IF($B563="Devolução de venda",-1,0))*$D563*IFERROR(INDEX(Produtos!$L$6:$L$505,MATCH($C563,Produtos!$B$6:$B$505,0)),0))</f>
        <v/>
      </c>
      <c r="K563" s="17">
        <f>IF(I563="","",IF($B563="Venda",I563-J563,IF($B563="Devolução de venda",-I563-J563,0)))</f>
        <v/>
      </c>
      <c r="L563" s="20">
        <f>IF($A563="","",IF($G563&lt;&gt;"",$G563,$A563))</f>
        <v/>
      </c>
      <c r="M563" s="17">
        <f>IF(I563="","",IF($B563="Venda",I563,IF(OR($B563="Compra",$B563="Devolução de venda"),-I563,0)))</f>
        <v/>
      </c>
    </row>
    <row r="564">
      <c r="A564" s="22" t="n"/>
      <c r="B564" s="14" t="n"/>
      <c r="C564" s="14" t="n"/>
      <c r="D564" s="14" t="n"/>
      <c r="E564" s="15" t="n"/>
      <c r="F564" s="14" t="n"/>
      <c r="G564" s="22" t="n"/>
      <c r="H564" s="14" t="n"/>
      <c r="I564" s="17">
        <f>IF(OR($B564="",$C564="",N($D564)=0),"",IF(OR($B564="Ajuste para mais",$B564="Ajuste para menos"),0,$D564*IF(N($E564)&lt;&gt;0,$E564,IF(OR($B564="Venda",$B564="Devolução de venda"),IFERROR(INDEX(Produtos!$D$6:$D$505,MATCH($C564,Produtos!$B$6:$B$505,0)),0),0))))</f>
        <v/>
      </c>
      <c r="J564" s="17">
        <f>IF(OR($B564="",$C564="",N($D564)=0),"",IF($B564="Venda",1,IF($B564="Devolução de venda",-1,0))*$D564*IFERROR(INDEX(Produtos!$L$6:$L$505,MATCH($C564,Produtos!$B$6:$B$505,0)),0))</f>
        <v/>
      </c>
      <c r="K564" s="17">
        <f>IF(I564="","",IF($B564="Venda",I564-J564,IF($B564="Devolução de venda",-I564-J564,0)))</f>
        <v/>
      </c>
      <c r="L564" s="20">
        <f>IF($A564="","",IF($G564&lt;&gt;"",$G564,$A564))</f>
        <v/>
      </c>
      <c r="M564" s="17">
        <f>IF(I564="","",IF($B564="Venda",I564,IF(OR($B564="Compra",$B564="Devolução de venda"),-I564,0)))</f>
        <v/>
      </c>
    </row>
    <row r="565">
      <c r="A565" s="22" t="n"/>
      <c r="B565" s="14" t="n"/>
      <c r="C565" s="14" t="n"/>
      <c r="D565" s="14" t="n"/>
      <c r="E565" s="15" t="n"/>
      <c r="F565" s="14" t="n"/>
      <c r="G565" s="22" t="n"/>
      <c r="H565" s="14" t="n"/>
      <c r="I565" s="17">
        <f>IF(OR($B565="",$C565="",N($D565)=0),"",IF(OR($B565="Ajuste para mais",$B565="Ajuste para menos"),0,$D565*IF(N($E565)&lt;&gt;0,$E565,IF(OR($B565="Venda",$B565="Devolução de venda"),IFERROR(INDEX(Produtos!$D$6:$D$505,MATCH($C565,Produtos!$B$6:$B$505,0)),0),0))))</f>
        <v/>
      </c>
      <c r="J565" s="17">
        <f>IF(OR($B565="",$C565="",N($D565)=0),"",IF($B565="Venda",1,IF($B565="Devolução de venda",-1,0))*$D565*IFERROR(INDEX(Produtos!$L$6:$L$505,MATCH($C565,Produtos!$B$6:$B$505,0)),0))</f>
        <v/>
      </c>
      <c r="K565" s="17">
        <f>IF(I565="","",IF($B565="Venda",I565-J565,IF($B565="Devolução de venda",-I565-J565,0)))</f>
        <v/>
      </c>
      <c r="L565" s="20">
        <f>IF($A565="","",IF($G565&lt;&gt;"",$G565,$A565))</f>
        <v/>
      </c>
      <c r="M565" s="17">
        <f>IF(I565="","",IF($B565="Venda",I565,IF(OR($B565="Compra",$B565="Devolução de venda"),-I565,0)))</f>
        <v/>
      </c>
    </row>
    <row r="566">
      <c r="A566" s="22" t="n"/>
      <c r="B566" s="14" t="n"/>
      <c r="C566" s="14" t="n"/>
      <c r="D566" s="14" t="n"/>
      <c r="E566" s="15" t="n"/>
      <c r="F566" s="14" t="n"/>
      <c r="G566" s="22" t="n"/>
      <c r="H566" s="14" t="n"/>
      <c r="I566" s="17">
        <f>IF(OR($B566="",$C566="",N($D566)=0),"",IF(OR($B566="Ajuste para mais",$B566="Ajuste para menos"),0,$D566*IF(N($E566)&lt;&gt;0,$E566,IF(OR($B566="Venda",$B566="Devolução de venda"),IFERROR(INDEX(Produtos!$D$6:$D$505,MATCH($C566,Produtos!$B$6:$B$505,0)),0),0))))</f>
        <v/>
      </c>
      <c r="J566" s="17">
        <f>IF(OR($B566="",$C566="",N($D566)=0),"",IF($B566="Venda",1,IF($B566="Devolução de venda",-1,0))*$D566*IFERROR(INDEX(Produtos!$L$6:$L$505,MATCH($C566,Produtos!$B$6:$B$505,0)),0))</f>
        <v/>
      </c>
      <c r="K566" s="17">
        <f>IF(I566="","",IF($B566="Venda",I566-J566,IF($B566="Devolução de venda",-I566-J566,0)))</f>
        <v/>
      </c>
      <c r="L566" s="20">
        <f>IF($A566="","",IF($G566&lt;&gt;"",$G566,$A566))</f>
        <v/>
      </c>
      <c r="M566" s="17">
        <f>IF(I566="","",IF($B566="Venda",I566,IF(OR($B566="Compra",$B566="Devolução de venda"),-I566,0)))</f>
        <v/>
      </c>
    </row>
    <row r="567">
      <c r="A567" s="22" t="n"/>
      <c r="B567" s="14" t="n"/>
      <c r="C567" s="14" t="n"/>
      <c r="D567" s="14" t="n"/>
      <c r="E567" s="15" t="n"/>
      <c r="F567" s="14" t="n"/>
      <c r="G567" s="22" t="n"/>
      <c r="H567" s="14" t="n"/>
      <c r="I567" s="17">
        <f>IF(OR($B567="",$C567="",N($D567)=0),"",IF(OR($B567="Ajuste para mais",$B567="Ajuste para menos"),0,$D567*IF(N($E567)&lt;&gt;0,$E567,IF(OR($B567="Venda",$B567="Devolução de venda"),IFERROR(INDEX(Produtos!$D$6:$D$505,MATCH($C567,Produtos!$B$6:$B$505,0)),0),0))))</f>
        <v/>
      </c>
      <c r="J567" s="17">
        <f>IF(OR($B567="",$C567="",N($D567)=0),"",IF($B567="Venda",1,IF($B567="Devolução de venda",-1,0))*$D567*IFERROR(INDEX(Produtos!$L$6:$L$505,MATCH($C567,Produtos!$B$6:$B$505,0)),0))</f>
        <v/>
      </c>
      <c r="K567" s="17">
        <f>IF(I567="","",IF($B567="Venda",I567-J567,IF($B567="Devolução de venda",-I567-J567,0)))</f>
        <v/>
      </c>
      <c r="L567" s="20">
        <f>IF($A567="","",IF($G567&lt;&gt;"",$G567,$A567))</f>
        <v/>
      </c>
      <c r="M567" s="17">
        <f>IF(I567="","",IF($B567="Venda",I567,IF(OR($B567="Compra",$B567="Devolução de venda"),-I567,0)))</f>
        <v/>
      </c>
    </row>
    <row r="568">
      <c r="A568" s="22" t="n"/>
      <c r="B568" s="14" t="n"/>
      <c r="C568" s="14" t="n"/>
      <c r="D568" s="14" t="n"/>
      <c r="E568" s="15" t="n"/>
      <c r="F568" s="14" t="n"/>
      <c r="G568" s="22" t="n"/>
      <c r="H568" s="14" t="n"/>
      <c r="I568" s="17">
        <f>IF(OR($B568="",$C568="",N($D568)=0),"",IF(OR($B568="Ajuste para mais",$B568="Ajuste para menos"),0,$D568*IF(N($E568)&lt;&gt;0,$E568,IF(OR($B568="Venda",$B568="Devolução de venda"),IFERROR(INDEX(Produtos!$D$6:$D$505,MATCH($C568,Produtos!$B$6:$B$505,0)),0),0))))</f>
        <v/>
      </c>
      <c r="J568" s="17">
        <f>IF(OR($B568="",$C568="",N($D568)=0),"",IF($B568="Venda",1,IF($B568="Devolução de venda",-1,0))*$D568*IFERROR(INDEX(Produtos!$L$6:$L$505,MATCH($C568,Produtos!$B$6:$B$505,0)),0))</f>
        <v/>
      </c>
      <c r="K568" s="17">
        <f>IF(I568="","",IF($B568="Venda",I568-J568,IF($B568="Devolução de venda",-I568-J568,0)))</f>
        <v/>
      </c>
      <c r="L568" s="20">
        <f>IF($A568="","",IF($G568&lt;&gt;"",$G568,$A568))</f>
        <v/>
      </c>
      <c r="M568" s="17">
        <f>IF(I568="","",IF($B568="Venda",I568,IF(OR($B568="Compra",$B568="Devolução de venda"),-I568,0)))</f>
        <v/>
      </c>
    </row>
    <row r="569">
      <c r="A569" s="22" t="n"/>
      <c r="B569" s="14" t="n"/>
      <c r="C569" s="14" t="n"/>
      <c r="D569" s="14" t="n"/>
      <c r="E569" s="15" t="n"/>
      <c r="F569" s="14" t="n"/>
      <c r="G569" s="22" t="n"/>
      <c r="H569" s="14" t="n"/>
      <c r="I569" s="17">
        <f>IF(OR($B569="",$C569="",N($D569)=0),"",IF(OR($B569="Ajuste para mais",$B569="Ajuste para menos"),0,$D569*IF(N($E569)&lt;&gt;0,$E569,IF(OR($B569="Venda",$B569="Devolução de venda"),IFERROR(INDEX(Produtos!$D$6:$D$505,MATCH($C569,Produtos!$B$6:$B$505,0)),0),0))))</f>
        <v/>
      </c>
      <c r="J569" s="17">
        <f>IF(OR($B569="",$C569="",N($D569)=0),"",IF($B569="Venda",1,IF($B569="Devolução de venda",-1,0))*$D569*IFERROR(INDEX(Produtos!$L$6:$L$505,MATCH($C569,Produtos!$B$6:$B$505,0)),0))</f>
        <v/>
      </c>
      <c r="K569" s="17">
        <f>IF(I569="","",IF($B569="Venda",I569-J569,IF($B569="Devolução de venda",-I569-J569,0)))</f>
        <v/>
      </c>
      <c r="L569" s="20">
        <f>IF($A569="","",IF($G569&lt;&gt;"",$G569,$A569))</f>
        <v/>
      </c>
      <c r="M569" s="17">
        <f>IF(I569="","",IF($B569="Venda",I569,IF(OR($B569="Compra",$B569="Devolução de venda"),-I569,0)))</f>
        <v/>
      </c>
    </row>
    <row r="570">
      <c r="A570" s="22" t="n"/>
      <c r="B570" s="14" t="n"/>
      <c r="C570" s="14" t="n"/>
      <c r="D570" s="14" t="n"/>
      <c r="E570" s="15" t="n"/>
      <c r="F570" s="14" t="n"/>
      <c r="G570" s="22" t="n"/>
      <c r="H570" s="14" t="n"/>
      <c r="I570" s="17">
        <f>IF(OR($B570="",$C570="",N($D570)=0),"",IF(OR($B570="Ajuste para mais",$B570="Ajuste para menos"),0,$D570*IF(N($E570)&lt;&gt;0,$E570,IF(OR($B570="Venda",$B570="Devolução de venda"),IFERROR(INDEX(Produtos!$D$6:$D$505,MATCH($C570,Produtos!$B$6:$B$505,0)),0),0))))</f>
        <v/>
      </c>
      <c r="J570" s="17">
        <f>IF(OR($B570="",$C570="",N($D570)=0),"",IF($B570="Venda",1,IF($B570="Devolução de venda",-1,0))*$D570*IFERROR(INDEX(Produtos!$L$6:$L$505,MATCH($C570,Produtos!$B$6:$B$505,0)),0))</f>
        <v/>
      </c>
      <c r="K570" s="17">
        <f>IF(I570="","",IF($B570="Venda",I570-J570,IF($B570="Devolução de venda",-I570-J570,0)))</f>
        <v/>
      </c>
      <c r="L570" s="20">
        <f>IF($A570="","",IF($G570&lt;&gt;"",$G570,$A570))</f>
        <v/>
      </c>
      <c r="M570" s="17">
        <f>IF(I570="","",IF($B570="Venda",I570,IF(OR($B570="Compra",$B570="Devolução de venda"),-I570,0)))</f>
        <v/>
      </c>
    </row>
    <row r="571">
      <c r="A571" s="22" t="n"/>
      <c r="B571" s="14" t="n"/>
      <c r="C571" s="14" t="n"/>
      <c r="D571" s="14" t="n"/>
      <c r="E571" s="15" t="n"/>
      <c r="F571" s="14" t="n"/>
      <c r="G571" s="22" t="n"/>
      <c r="H571" s="14" t="n"/>
      <c r="I571" s="17">
        <f>IF(OR($B571="",$C571="",N($D571)=0),"",IF(OR($B571="Ajuste para mais",$B571="Ajuste para menos"),0,$D571*IF(N($E571)&lt;&gt;0,$E571,IF(OR($B571="Venda",$B571="Devolução de venda"),IFERROR(INDEX(Produtos!$D$6:$D$505,MATCH($C571,Produtos!$B$6:$B$505,0)),0),0))))</f>
        <v/>
      </c>
      <c r="J571" s="17">
        <f>IF(OR($B571="",$C571="",N($D571)=0),"",IF($B571="Venda",1,IF($B571="Devolução de venda",-1,0))*$D571*IFERROR(INDEX(Produtos!$L$6:$L$505,MATCH($C571,Produtos!$B$6:$B$505,0)),0))</f>
        <v/>
      </c>
      <c r="K571" s="17">
        <f>IF(I571="","",IF($B571="Venda",I571-J571,IF($B571="Devolução de venda",-I571-J571,0)))</f>
        <v/>
      </c>
      <c r="L571" s="20">
        <f>IF($A571="","",IF($G571&lt;&gt;"",$G571,$A571))</f>
        <v/>
      </c>
      <c r="M571" s="17">
        <f>IF(I571="","",IF($B571="Venda",I571,IF(OR($B571="Compra",$B571="Devolução de venda"),-I571,0)))</f>
        <v/>
      </c>
    </row>
    <row r="572">
      <c r="A572" s="22" t="n"/>
      <c r="B572" s="14" t="n"/>
      <c r="C572" s="14" t="n"/>
      <c r="D572" s="14" t="n"/>
      <c r="E572" s="15" t="n"/>
      <c r="F572" s="14" t="n"/>
      <c r="G572" s="22" t="n"/>
      <c r="H572" s="14" t="n"/>
      <c r="I572" s="17">
        <f>IF(OR($B572="",$C572="",N($D572)=0),"",IF(OR($B572="Ajuste para mais",$B572="Ajuste para menos"),0,$D572*IF(N($E572)&lt;&gt;0,$E572,IF(OR($B572="Venda",$B572="Devolução de venda"),IFERROR(INDEX(Produtos!$D$6:$D$505,MATCH($C572,Produtos!$B$6:$B$505,0)),0),0))))</f>
        <v/>
      </c>
      <c r="J572" s="17">
        <f>IF(OR($B572="",$C572="",N($D572)=0),"",IF($B572="Venda",1,IF($B572="Devolução de venda",-1,0))*$D572*IFERROR(INDEX(Produtos!$L$6:$L$505,MATCH($C572,Produtos!$B$6:$B$505,0)),0))</f>
        <v/>
      </c>
      <c r="K572" s="17">
        <f>IF(I572="","",IF($B572="Venda",I572-J572,IF($B572="Devolução de venda",-I572-J572,0)))</f>
        <v/>
      </c>
      <c r="L572" s="20">
        <f>IF($A572="","",IF($G572&lt;&gt;"",$G572,$A572))</f>
        <v/>
      </c>
      <c r="M572" s="17">
        <f>IF(I572="","",IF($B572="Venda",I572,IF(OR($B572="Compra",$B572="Devolução de venda"),-I572,0)))</f>
        <v/>
      </c>
    </row>
    <row r="573">
      <c r="A573" s="22" t="n"/>
      <c r="B573" s="14" t="n"/>
      <c r="C573" s="14" t="n"/>
      <c r="D573" s="14" t="n"/>
      <c r="E573" s="15" t="n"/>
      <c r="F573" s="14" t="n"/>
      <c r="G573" s="22" t="n"/>
      <c r="H573" s="14" t="n"/>
      <c r="I573" s="17">
        <f>IF(OR($B573="",$C573="",N($D573)=0),"",IF(OR($B573="Ajuste para mais",$B573="Ajuste para menos"),0,$D573*IF(N($E573)&lt;&gt;0,$E573,IF(OR($B573="Venda",$B573="Devolução de venda"),IFERROR(INDEX(Produtos!$D$6:$D$505,MATCH($C573,Produtos!$B$6:$B$505,0)),0),0))))</f>
        <v/>
      </c>
      <c r="J573" s="17">
        <f>IF(OR($B573="",$C573="",N($D573)=0),"",IF($B573="Venda",1,IF($B573="Devolução de venda",-1,0))*$D573*IFERROR(INDEX(Produtos!$L$6:$L$505,MATCH($C573,Produtos!$B$6:$B$505,0)),0))</f>
        <v/>
      </c>
      <c r="K573" s="17">
        <f>IF(I573="","",IF($B573="Venda",I573-J573,IF($B573="Devolução de venda",-I573-J573,0)))</f>
        <v/>
      </c>
      <c r="L573" s="20">
        <f>IF($A573="","",IF($G573&lt;&gt;"",$G573,$A573))</f>
        <v/>
      </c>
      <c r="M573" s="17">
        <f>IF(I573="","",IF($B573="Venda",I573,IF(OR($B573="Compra",$B573="Devolução de venda"),-I573,0)))</f>
        <v/>
      </c>
    </row>
    <row r="574">
      <c r="A574" s="22" t="n"/>
      <c r="B574" s="14" t="n"/>
      <c r="C574" s="14" t="n"/>
      <c r="D574" s="14" t="n"/>
      <c r="E574" s="15" t="n"/>
      <c r="F574" s="14" t="n"/>
      <c r="G574" s="22" t="n"/>
      <c r="H574" s="14" t="n"/>
      <c r="I574" s="17">
        <f>IF(OR($B574="",$C574="",N($D574)=0),"",IF(OR($B574="Ajuste para mais",$B574="Ajuste para menos"),0,$D574*IF(N($E574)&lt;&gt;0,$E574,IF(OR($B574="Venda",$B574="Devolução de venda"),IFERROR(INDEX(Produtos!$D$6:$D$505,MATCH($C574,Produtos!$B$6:$B$505,0)),0),0))))</f>
        <v/>
      </c>
      <c r="J574" s="17">
        <f>IF(OR($B574="",$C574="",N($D574)=0),"",IF($B574="Venda",1,IF($B574="Devolução de venda",-1,0))*$D574*IFERROR(INDEX(Produtos!$L$6:$L$505,MATCH($C574,Produtos!$B$6:$B$505,0)),0))</f>
        <v/>
      </c>
      <c r="K574" s="17">
        <f>IF(I574="","",IF($B574="Venda",I574-J574,IF($B574="Devolução de venda",-I574-J574,0)))</f>
        <v/>
      </c>
      <c r="L574" s="20">
        <f>IF($A574="","",IF($G574&lt;&gt;"",$G574,$A574))</f>
        <v/>
      </c>
      <c r="M574" s="17">
        <f>IF(I574="","",IF($B574="Venda",I574,IF(OR($B574="Compra",$B574="Devolução de venda"),-I574,0)))</f>
        <v/>
      </c>
    </row>
    <row r="575">
      <c r="A575" s="22" t="n"/>
      <c r="B575" s="14" t="n"/>
      <c r="C575" s="14" t="n"/>
      <c r="D575" s="14" t="n"/>
      <c r="E575" s="15" t="n"/>
      <c r="F575" s="14" t="n"/>
      <c r="G575" s="22" t="n"/>
      <c r="H575" s="14" t="n"/>
      <c r="I575" s="17">
        <f>IF(OR($B575="",$C575="",N($D575)=0),"",IF(OR($B575="Ajuste para mais",$B575="Ajuste para menos"),0,$D575*IF(N($E575)&lt;&gt;0,$E575,IF(OR($B575="Venda",$B575="Devolução de venda"),IFERROR(INDEX(Produtos!$D$6:$D$505,MATCH($C575,Produtos!$B$6:$B$505,0)),0),0))))</f>
        <v/>
      </c>
      <c r="J575" s="17">
        <f>IF(OR($B575="",$C575="",N($D575)=0),"",IF($B575="Venda",1,IF($B575="Devolução de venda",-1,0))*$D575*IFERROR(INDEX(Produtos!$L$6:$L$505,MATCH($C575,Produtos!$B$6:$B$505,0)),0))</f>
        <v/>
      </c>
      <c r="K575" s="17">
        <f>IF(I575="","",IF($B575="Venda",I575-J575,IF($B575="Devolução de venda",-I575-J575,0)))</f>
        <v/>
      </c>
      <c r="L575" s="20">
        <f>IF($A575="","",IF($G575&lt;&gt;"",$G575,$A575))</f>
        <v/>
      </c>
      <c r="M575" s="17">
        <f>IF(I575="","",IF($B575="Venda",I575,IF(OR($B575="Compra",$B575="Devolução de venda"),-I575,0)))</f>
        <v/>
      </c>
    </row>
    <row r="576">
      <c r="A576" s="22" t="n"/>
      <c r="B576" s="14" t="n"/>
      <c r="C576" s="14" t="n"/>
      <c r="D576" s="14" t="n"/>
      <c r="E576" s="15" t="n"/>
      <c r="F576" s="14" t="n"/>
      <c r="G576" s="22" t="n"/>
      <c r="H576" s="14" t="n"/>
      <c r="I576" s="17">
        <f>IF(OR($B576="",$C576="",N($D576)=0),"",IF(OR($B576="Ajuste para mais",$B576="Ajuste para menos"),0,$D576*IF(N($E576)&lt;&gt;0,$E576,IF(OR($B576="Venda",$B576="Devolução de venda"),IFERROR(INDEX(Produtos!$D$6:$D$505,MATCH($C576,Produtos!$B$6:$B$505,0)),0),0))))</f>
        <v/>
      </c>
      <c r="J576" s="17">
        <f>IF(OR($B576="",$C576="",N($D576)=0),"",IF($B576="Venda",1,IF($B576="Devolução de venda",-1,0))*$D576*IFERROR(INDEX(Produtos!$L$6:$L$505,MATCH($C576,Produtos!$B$6:$B$505,0)),0))</f>
        <v/>
      </c>
      <c r="K576" s="17">
        <f>IF(I576="","",IF($B576="Venda",I576-J576,IF($B576="Devolução de venda",-I576-J576,0)))</f>
        <v/>
      </c>
      <c r="L576" s="20">
        <f>IF($A576="","",IF($G576&lt;&gt;"",$G576,$A576))</f>
        <v/>
      </c>
      <c r="M576" s="17">
        <f>IF(I576="","",IF($B576="Venda",I576,IF(OR($B576="Compra",$B576="Devolução de venda"),-I576,0)))</f>
        <v/>
      </c>
    </row>
    <row r="577">
      <c r="A577" s="22" t="n"/>
      <c r="B577" s="14" t="n"/>
      <c r="C577" s="14" t="n"/>
      <c r="D577" s="14" t="n"/>
      <c r="E577" s="15" t="n"/>
      <c r="F577" s="14" t="n"/>
      <c r="G577" s="22" t="n"/>
      <c r="H577" s="14" t="n"/>
      <c r="I577" s="17">
        <f>IF(OR($B577="",$C577="",N($D577)=0),"",IF(OR($B577="Ajuste para mais",$B577="Ajuste para menos"),0,$D577*IF(N($E577)&lt;&gt;0,$E577,IF(OR($B577="Venda",$B577="Devolução de venda"),IFERROR(INDEX(Produtos!$D$6:$D$505,MATCH($C577,Produtos!$B$6:$B$505,0)),0),0))))</f>
        <v/>
      </c>
      <c r="J577" s="17">
        <f>IF(OR($B577="",$C577="",N($D577)=0),"",IF($B577="Venda",1,IF($B577="Devolução de venda",-1,0))*$D577*IFERROR(INDEX(Produtos!$L$6:$L$505,MATCH($C577,Produtos!$B$6:$B$505,0)),0))</f>
        <v/>
      </c>
      <c r="K577" s="17">
        <f>IF(I577="","",IF($B577="Venda",I577-J577,IF($B577="Devolução de venda",-I577-J577,0)))</f>
        <v/>
      </c>
      <c r="L577" s="20">
        <f>IF($A577="","",IF($G577&lt;&gt;"",$G577,$A577))</f>
        <v/>
      </c>
      <c r="M577" s="17">
        <f>IF(I577="","",IF($B577="Venda",I577,IF(OR($B577="Compra",$B577="Devolução de venda"),-I577,0)))</f>
        <v/>
      </c>
    </row>
    <row r="578">
      <c r="A578" s="22" t="n"/>
      <c r="B578" s="14" t="n"/>
      <c r="C578" s="14" t="n"/>
      <c r="D578" s="14" t="n"/>
      <c r="E578" s="15" t="n"/>
      <c r="F578" s="14" t="n"/>
      <c r="G578" s="22" t="n"/>
      <c r="H578" s="14" t="n"/>
      <c r="I578" s="17">
        <f>IF(OR($B578="",$C578="",N($D578)=0),"",IF(OR($B578="Ajuste para mais",$B578="Ajuste para menos"),0,$D578*IF(N($E578)&lt;&gt;0,$E578,IF(OR($B578="Venda",$B578="Devolução de venda"),IFERROR(INDEX(Produtos!$D$6:$D$505,MATCH($C578,Produtos!$B$6:$B$505,0)),0),0))))</f>
        <v/>
      </c>
      <c r="J578" s="17">
        <f>IF(OR($B578="",$C578="",N($D578)=0),"",IF($B578="Venda",1,IF($B578="Devolução de venda",-1,0))*$D578*IFERROR(INDEX(Produtos!$L$6:$L$505,MATCH($C578,Produtos!$B$6:$B$505,0)),0))</f>
        <v/>
      </c>
      <c r="K578" s="17">
        <f>IF(I578="","",IF($B578="Venda",I578-J578,IF($B578="Devolução de venda",-I578-J578,0)))</f>
        <v/>
      </c>
      <c r="L578" s="20">
        <f>IF($A578="","",IF($G578&lt;&gt;"",$G578,$A578))</f>
        <v/>
      </c>
      <c r="M578" s="17">
        <f>IF(I578="","",IF($B578="Venda",I578,IF(OR($B578="Compra",$B578="Devolução de venda"),-I578,0)))</f>
        <v/>
      </c>
    </row>
    <row r="579">
      <c r="A579" s="22" t="n"/>
      <c r="B579" s="14" t="n"/>
      <c r="C579" s="14" t="n"/>
      <c r="D579" s="14" t="n"/>
      <c r="E579" s="15" t="n"/>
      <c r="F579" s="14" t="n"/>
      <c r="G579" s="22" t="n"/>
      <c r="H579" s="14" t="n"/>
      <c r="I579" s="17">
        <f>IF(OR($B579="",$C579="",N($D579)=0),"",IF(OR($B579="Ajuste para mais",$B579="Ajuste para menos"),0,$D579*IF(N($E579)&lt;&gt;0,$E579,IF(OR($B579="Venda",$B579="Devolução de venda"),IFERROR(INDEX(Produtos!$D$6:$D$505,MATCH($C579,Produtos!$B$6:$B$505,0)),0),0))))</f>
        <v/>
      </c>
      <c r="J579" s="17">
        <f>IF(OR($B579="",$C579="",N($D579)=0),"",IF($B579="Venda",1,IF($B579="Devolução de venda",-1,0))*$D579*IFERROR(INDEX(Produtos!$L$6:$L$505,MATCH($C579,Produtos!$B$6:$B$505,0)),0))</f>
        <v/>
      </c>
      <c r="K579" s="17">
        <f>IF(I579="","",IF($B579="Venda",I579-J579,IF($B579="Devolução de venda",-I579-J579,0)))</f>
        <v/>
      </c>
      <c r="L579" s="20">
        <f>IF($A579="","",IF($G579&lt;&gt;"",$G579,$A579))</f>
        <v/>
      </c>
      <c r="M579" s="17">
        <f>IF(I579="","",IF($B579="Venda",I579,IF(OR($B579="Compra",$B579="Devolução de venda"),-I579,0)))</f>
        <v/>
      </c>
    </row>
    <row r="580">
      <c r="A580" s="22" t="n"/>
      <c r="B580" s="14" t="n"/>
      <c r="C580" s="14" t="n"/>
      <c r="D580" s="14" t="n"/>
      <c r="E580" s="15" t="n"/>
      <c r="F580" s="14" t="n"/>
      <c r="G580" s="22" t="n"/>
      <c r="H580" s="14" t="n"/>
      <c r="I580" s="17">
        <f>IF(OR($B580="",$C580="",N($D580)=0),"",IF(OR($B580="Ajuste para mais",$B580="Ajuste para menos"),0,$D580*IF(N($E580)&lt;&gt;0,$E580,IF(OR($B580="Venda",$B580="Devolução de venda"),IFERROR(INDEX(Produtos!$D$6:$D$505,MATCH($C580,Produtos!$B$6:$B$505,0)),0),0))))</f>
        <v/>
      </c>
      <c r="J580" s="17">
        <f>IF(OR($B580="",$C580="",N($D580)=0),"",IF($B580="Venda",1,IF($B580="Devolução de venda",-1,0))*$D580*IFERROR(INDEX(Produtos!$L$6:$L$505,MATCH($C580,Produtos!$B$6:$B$505,0)),0))</f>
        <v/>
      </c>
      <c r="K580" s="17">
        <f>IF(I580="","",IF($B580="Venda",I580-J580,IF($B580="Devolução de venda",-I580-J580,0)))</f>
        <v/>
      </c>
      <c r="L580" s="20">
        <f>IF($A580="","",IF($G580&lt;&gt;"",$G580,$A580))</f>
        <v/>
      </c>
      <c r="M580" s="17">
        <f>IF(I580="","",IF($B580="Venda",I580,IF(OR($B580="Compra",$B580="Devolução de venda"),-I580,0)))</f>
        <v/>
      </c>
    </row>
    <row r="581">
      <c r="A581" s="22" t="n"/>
      <c r="B581" s="14" t="n"/>
      <c r="C581" s="14" t="n"/>
      <c r="D581" s="14" t="n"/>
      <c r="E581" s="15" t="n"/>
      <c r="F581" s="14" t="n"/>
      <c r="G581" s="22" t="n"/>
      <c r="H581" s="14" t="n"/>
      <c r="I581" s="17">
        <f>IF(OR($B581="",$C581="",N($D581)=0),"",IF(OR($B581="Ajuste para mais",$B581="Ajuste para menos"),0,$D581*IF(N($E581)&lt;&gt;0,$E581,IF(OR($B581="Venda",$B581="Devolução de venda"),IFERROR(INDEX(Produtos!$D$6:$D$505,MATCH($C581,Produtos!$B$6:$B$505,0)),0),0))))</f>
        <v/>
      </c>
      <c r="J581" s="17">
        <f>IF(OR($B581="",$C581="",N($D581)=0),"",IF($B581="Venda",1,IF($B581="Devolução de venda",-1,0))*$D581*IFERROR(INDEX(Produtos!$L$6:$L$505,MATCH($C581,Produtos!$B$6:$B$505,0)),0))</f>
        <v/>
      </c>
      <c r="K581" s="17">
        <f>IF(I581="","",IF($B581="Venda",I581-J581,IF($B581="Devolução de venda",-I581-J581,0)))</f>
        <v/>
      </c>
      <c r="L581" s="20">
        <f>IF($A581="","",IF($G581&lt;&gt;"",$G581,$A581))</f>
        <v/>
      </c>
      <c r="M581" s="17">
        <f>IF(I581="","",IF($B581="Venda",I581,IF(OR($B581="Compra",$B581="Devolução de venda"),-I581,0)))</f>
        <v/>
      </c>
    </row>
    <row r="582">
      <c r="A582" s="22" t="n"/>
      <c r="B582" s="14" t="n"/>
      <c r="C582" s="14" t="n"/>
      <c r="D582" s="14" t="n"/>
      <c r="E582" s="15" t="n"/>
      <c r="F582" s="14" t="n"/>
      <c r="G582" s="22" t="n"/>
      <c r="H582" s="14" t="n"/>
      <c r="I582" s="17">
        <f>IF(OR($B582="",$C582="",N($D582)=0),"",IF(OR($B582="Ajuste para mais",$B582="Ajuste para menos"),0,$D582*IF(N($E582)&lt;&gt;0,$E582,IF(OR($B582="Venda",$B582="Devolução de venda"),IFERROR(INDEX(Produtos!$D$6:$D$505,MATCH($C582,Produtos!$B$6:$B$505,0)),0),0))))</f>
        <v/>
      </c>
      <c r="J582" s="17">
        <f>IF(OR($B582="",$C582="",N($D582)=0),"",IF($B582="Venda",1,IF($B582="Devolução de venda",-1,0))*$D582*IFERROR(INDEX(Produtos!$L$6:$L$505,MATCH($C582,Produtos!$B$6:$B$505,0)),0))</f>
        <v/>
      </c>
      <c r="K582" s="17">
        <f>IF(I582="","",IF($B582="Venda",I582-J582,IF($B582="Devolução de venda",-I582-J582,0)))</f>
        <v/>
      </c>
      <c r="L582" s="20">
        <f>IF($A582="","",IF($G582&lt;&gt;"",$G582,$A582))</f>
        <v/>
      </c>
      <c r="M582" s="17">
        <f>IF(I582="","",IF($B582="Venda",I582,IF(OR($B582="Compra",$B582="Devolução de venda"),-I582,0)))</f>
        <v/>
      </c>
    </row>
    <row r="583">
      <c r="A583" s="22" t="n"/>
      <c r="B583" s="14" t="n"/>
      <c r="C583" s="14" t="n"/>
      <c r="D583" s="14" t="n"/>
      <c r="E583" s="15" t="n"/>
      <c r="F583" s="14" t="n"/>
      <c r="G583" s="22" t="n"/>
      <c r="H583" s="14" t="n"/>
      <c r="I583" s="17">
        <f>IF(OR($B583="",$C583="",N($D583)=0),"",IF(OR($B583="Ajuste para mais",$B583="Ajuste para menos"),0,$D583*IF(N($E583)&lt;&gt;0,$E583,IF(OR($B583="Venda",$B583="Devolução de venda"),IFERROR(INDEX(Produtos!$D$6:$D$505,MATCH($C583,Produtos!$B$6:$B$505,0)),0),0))))</f>
        <v/>
      </c>
      <c r="J583" s="17">
        <f>IF(OR($B583="",$C583="",N($D583)=0),"",IF($B583="Venda",1,IF($B583="Devolução de venda",-1,0))*$D583*IFERROR(INDEX(Produtos!$L$6:$L$505,MATCH($C583,Produtos!$B$6:$B$505,0)),0))</f>
        <v/>
      </c>
      <c r="K583" s="17">
        <f>IF(I583="","",IF($B583="Venda",I583-J583,IF($B583="Devolução de venda",-I583-J583,0)))</f>
        <v/>
      </c>
      <c r="L583" s="20">
        <f>IF($A583="","",IF($G583&lt;&gt;"",$G583,$A583))</f>
        <v/>
      </c>
      <c r="M583" s="17">
        <f>IF(I583="","",IF($B583="Venda",I583,IF(OR($B583="Compra",$B583="Devolução de venda"),-I583,0)))</f>
        <v/>
      </c>
    </row>
    <row r="584">
      <c r="A584" s="22" t="n"/>
      <c r="B584" s="14" t="n"/>
      <c r="C584" s="14" t="n"/>
      <c r="D584" s="14" t="n"/>
      <c r="E584" s="15" t="n"/>
      <c r="F584" s="14" t="n"/>
      <c r="G584" s="22" t="n"/>
      <c r="H584" s="14" t="n"/>
      <c r="I584" s="17">
        <f>IF(OR($B584="",$C584="",N($D584)=0),"",IF(OR($B584="Ajuste para mais",$B584="Ajuste para menos"),0,$D584*IF(N($E584)&lt;&gt;0,$E584,IF(OR($B584="Venda",$B584="Devolução de venda"),IFERROR(INDEX(Produtos!$D$6:$D$505,MATCH($C584,Produtos!$B$6:$B$505,0)),0),0))))</f>
        <v/>
      </c>
      <c r="J584" s="17">
        <f>IF(OR($B584="",$C584="",N($D584)=0),"",IF($B584="Venda",1,IF($B584="Devolução de venda",-1,0))*$D584*IFERROR(INDEX(Produtos!$L$6:$L$505,MATCH($C584,Produtos!$B$6:$B$505,0)),0))</f>
        <v/>
      </c>
      <c r="K584" s="17">
        <f>IF(I584="","",IF($B584="Venda",I584-J584,IF($B584="Devolução de venda",-I584-J584,0)))</f>
        <v/>
      </c>
      <c r="L584" s="20">
        <f>IF($A584="","",IF($G584&lt;&gt;"",$G584,$A584))</f>
        <v/>
      </c>
      <c r="M584" s="17">
        <f>IF(I584="","",IF($B584="Venda",I584,IF(OR($B584="Compra",$B584="Devolução de venda"),-I584,0)))</f>
        <v/>
      </c>
    </row>
    <row r="585">
      <c r="A585" s="22" t="n"/>
      <c r="B585" s="14" t="n"/>
      <c r="C585" s="14" t="n"/>
      <c r="D585" s="14" t="n"/>
      <c r="E585" s="15" t="n"/>
      <c r="F585" s="14" t="n"/>
      <c r="G585" s="22" t="n"/>
      <c r="H585" s="14" t="n"/>
      <c r="I585" s="17">
        <f>IF(OR($B585="",$C585="",N($D585)=0),"",IF(OR($B585="Ajuste para mais",$B585="Ajuste para menos"),0,$D585*IF(N($E585)&lt;&gt;0,$E585,IF(OR($B585="Venda",$B585="Devolução de venda"),IFERROR(INDEX(Produtos!$D$6:$D$505,MATCH($C585,Produtos!$B$6:$B$505,0)),0),0))))</f>
        <v/>
      </c>
      <c r="J585" s="17">
        <f>IF(OR($B585="",$C585="",N($D585)=0),"",IF($B585="Venda",1,IF($B585="Devolução de venda",-1,0))*$D585*IFERROR(INDEX(Produtos!$L$6:$L$505,MATCH($C585,Produtos!$B$6:$B$505,0)),0))</f>
        <v/>
      </c>
      <c r="K585" s="17">
        <f>IF(I585="","",IF($B585="Venda",I585-J585,IF($B585="Devolução de venda",-I585-J585,0)))</f>
        <v/>
      </c>
      <c r="L585" s="20">
        <f>IF($A585="","",IF($G585&lt;&gt;"",$G585,$A585))</f>
        <v/>
      </c>
      <c r="M585" s="17">
        <f>IF(I585="","",IF($B585="Venda",I585,IF(OR($B585="Compra",$B585="Devolução de venda"),-I585,0)))</f>
        <v/>
      </c>
    </row>
    <row r="586">
      <c r="A586" s="22" t="n"/>
      <c r="B586" s="14" t="n"/>
      <c r="C586" s="14" t="n"/>
      <c r="D586" s="14" t="n"/>
      <c r="E586" s="15" t="n"/>
      <c r="F586" s="14" t="n"/>
      <c r="G586" s="22" t="n"/>
      <c r="H586" s="14" t="n"/>
      <c r="I586" s="17">
        <f>IF(OR($B586="",$C586="",N($D586)=0),"",IF(OR($B586="Ajuste para mais",$B586="Ajuste para menos"),0,$D586*IF(N($E586)&lt;&gt;0,$E586,IF(OR($B586="Venda",$B586="Devolução de venda"),IFERROR(INDEX(Produtos!$D$6:$D$505,MATCH($C586,Produtos!$B$6:$B$505,0)),0),0))))</f>
        <v/>
      </c>
      <c r="J586" s="17">
        <f>IF(OR($B586="",$C586="",N($D586)=0),"",IF($B586="Venda",1,IF($B586="Devolução de venda",-1,0))*$D586*IFERROR(INDEX(Produtos!$L$6:$L$505,MATCH($C586,Produtos!$B$6:$B$505,0)),0))</f>
        <v/>
      </c>
      <c r="K586" s="17">
        <f>IF(I586="","",IF($B586="Venda",I586-J586,IF($B586="Devolução de venda",-I586-J586,0)))</f>
        <v/>
      </c>
      <c r="L586" s="20">
        <f>IF($A586="","",IF($G586&lt;&gt;"",$G586,$A586))</f>
        <v/>
      </c>
      <c r="M586" s="17">
        <f>IF(I586="","",IF($B586="Venda",I586,IF(OR($B586="Compra",$B586="Devolução de venda"),-I586,0)))</f>
        <v/>
      </c>
    </row>
    <row r="587">
      <c r="A587" s="22" t="n"/>
      <c r="B587" s="14" t="n"/>
      <c r="C587" s="14" t="n"/>
      <c r="D587" s="14" t="n"/>
      <c r="E587" s="15" t="n"/>
      <c r="F587" s="14" t="n"/>
      <c r="G587" s="22" t="n"/>
      <c r="H587" s="14" t="n"/>
      <c r="I587" s="17">
        <f>IF(OR($B587="",$C587="",N($D587)=0),"",IF(OR($B587="Ajuste para mais",$B587="Ajuste para menos"),0,$D587*IF(N($E587)&lt;&gt;0,$E587,IF(OR($B587="Venda",$B587="Devolução de venda"),IFERROR(INDEX(Produtos!$D$6:$D$505,MATCH($C587,Produtos!$B$6:$B$505,0)),0),0))))</f>
        <v/>
      </c>
      <c r="J587" s="17">
        <f>IF(OR($B587="",$C587="",N($D587)=0),"",IF($B587="Venda",1,IF($B587="Devolução de venda",-1,0))*$D587*IFERROR(INDEX(Produtos!$L$6:$L$505,MATCH($C587,Produtos!$B$6:$B$505,0)),0))</f>
        <v/>
      </c>
      <c r="K587" s="17">
        <f>IF(I587="","",IF($B587="Venda",I587-J587,IF($B587="Devolução de venda",-I587-J587,0)))</f>
        <v/>
      </c>
      <c r="L587" s="20">
        <f>IF($A587="","",IF($G587&lt;&gt;"",$G587,$A587))</f>
        <v/>
      </c>
      <c r="M587" s="17">
        <f>IF(I587="","",IF($B587="Venda",I587,IF(OR($B587="Compra",$B587="Devolução de venda"),-I587,0)))</f>
        <v/>
      </c>
    </row>
    <row r="588">
      <c r="A588" s="22" t="n"/>
      <c r="B588" s="14" t="n"/>
      <c r="C588" s="14" t="n"/>
      <c r="D588" s="14" t="n"/>
      <c r="E588" s="15" t="n"/>
      <c r="F588" s="14" t="n"/>
      <c r="G588" s="22" t="n"/>
      <c r="H588" s="14" t="n"/>
      <c r="I588" s="17">
        <f>IF(OR($B588="",$C588="",N($D588)=0),"",IF(OR($B588="Ajuste para mais",$B588="Ajuste para menos"),0,$D588*IF(N($E588)&lt;&gt;0,$E588,IF(OR($B588="Venda",$B588="Devolução de venda"),IFERROR(INDEX(Produtos!$D$6:$D$505,MATCH($C588,Produtos!$B$6:$B$505,0)),0),0))))</f>
        <v/>
      </c>
      <c r="J588" s="17">
        <f>IF(OR($B588="",$C588="",N($D588)=0),"",IF($B588="Venda",1,IF($B588="Devolução de venda",-1,0))*$D588*IFERROR(INDEX(Produtos!$L$6:$L$505,MATCH($C588,Produtos!$B$6:$B$505,0)),0))</f>
        <v/>
      </c>
      <c r="K588" s="17">
        <f>IF(I588="","",IF($B588="Venda",I588-J588,IF($B588="Devolução de venda",-I588-J588,0)))</f>
        <v/>
      </c>
      <c r="L588" s="20">
        <f>IF($A588="","",IF($G588&lt;&gt;"",$G588,$A588))</f>
        <v/>
      </c>
      <c r="M588" s="17">
        <f>IF(I588="","",IF($B588="Venda",I588,IF(OR($B588="Compra",$B588="Devolução de venda"),-I588,0)))</f>
        <v/>
      </c>
    </row>
    <row r="589">
      <c r="A589" s="22" t="n"/>
      <c r="B589" s="14" t="n"/>
      <c r="C589" s="14" t="n"/>
      <c r="D589" s="14" t="n"/>
      <c r="E589" s="15" t="n"/>
      <c r="F589" s="14" t="n"/>
      <c r="G589" s="22" t="n"/>
      <c r="H589" s="14" t="n"/>
      <c r="I589" s="17">
        <f>IF(OR($B589="",$C589="",N($D589)=0),"",IF(OR($B589="Ajuste para mais",$B589="Ajuste para menos"),0,$D589*IF(N($E589)&lt;&gt;0,$E589,IF(OR($B589="Venda",$B589="Devolução de venda"),IFERROR(INDEX(Produtos!$D$6:$D$505,MATCH($C589,Produtos!$B$6:$B$505,0)),0),0))))</f>
        <v/>
      </c>
      <c r="J589" s="17">
        <f>IF(OR($B589="",$C589="",N($D589)=0),"",IF($B589="Venda",1,IF($B589="Devolução de venda",-1,0))*$D589*IFERROR(INDEX(Produtos!$L$6:$L$505,MATCH($C589,Produtos!$B$6:$B$505,0)),0))</f>
        <v/>
      </c>
      <c r="K589" s="17">
        <f>IF(I589="","",IF($B589="Venda",I589-J589,IF($B589="Devolução de venda",-I589-J589,0)))</f>
        <v/>
      </c>
      <c r="L589" s="20">
        <f>IF($A589="","",IF($G589&lt;&gt;"",$G589,$A589))</f>
        <v/>
      </c>
      <c r="M589" s="17">
        <f>IF(I589="","",IF($B589="Venda",I589,IF(OR($B589="Compra",$B589="Devolução de venda"),-I589,0)))</f>
        <v/>
      </c>
    </row>
    <row r="590">
      <c r="A590" s="22" t="n"/>
      <c r="B590" s="14" t="n"/>
      <c r="C590" s="14" t="n"/>
      <c r="D590" s="14" t="n"/>
      <c r="E590" s="15" t="n"/>
      <c r="F590" s="14" t="n"/>
      <c r="G590" s="22" t="n"/>
      <c r="H590" s="14" t="n"/>
      <c r="I590" s="17">
        <f>IF(OR($B590="",$C590="",N($D590)=0),"",IF(OR($B590="Ajuste para mais",$B590="Ajuste para menos"),0,$D590*IF(N($E590)&lt;&gt;0,$E590,IF(OR($B590="Venda",$B590="Devolução de venda"),IFERROR(INDEX(Produtos!$D$6:$D$505,MATCH($C590,Produtos!$B$6:$B$505,0)),0),0))))</f>
        <v/>
      </c>
      <c r="J590" s="17">
        <f>IF(OR($B590="",$C590="",N($D590)=0),"",IF($B590="Venda",1,IF($B590="Devolução de venda",-1,0))*$D590*IFERROR(INDEX(Produtos!$L$6:$L$505,MATCH($C590,Produtos!$B$6:$B$505,0)),0))</f>
        <v/>
      </c>
      <c r="K590" s="17">
        <f>IF(I590="","",IF($B590="Venda",I590-J590,IF($B590="Devolução de venda",-I590-J590,0)))</f>
        <v/>
      </c>
      <c r="L590" s="20">
        <f>IF($A590="","",IF($G590&lt;&gt;"",$G590,$A590))</f>
        <v/>
      </c>
      <c r="M590" s="17">
        <f>IF(I590="","",IF($B590="Venda",I590,IF(OR($B590="Compra",$B590="Devolução de venda"),-I590,0)))</f>
        <v/>
      </c>
    </row>
    <row r="591">
      <c r="A591" s="22" t="n"/>
      <c r="B591" s="14" t="n"/>
      <c r="C591" s="14" t="n"/>
      <c r="D591" s="14" t="n"/>
      <c r="E591" s="15" t="n"/>
      <c r="F591" s="14" t="n"/>
      <c r="G591" s="22" t="n"/>
      <c r="H591" s="14" t="n"/>
      <c r="I591" s="17">
        <f>IF(OR($B591="",$C591="",N($D591)=0),"",IF(OR($B591="Ajuste para mais",$B591="Ajuste para menos"),0,$D591*IF(N($E591)&lt;&gt;0,$E591,IF(OR($B591="Venda",$B591="Devolução de venda"),IFERROR(INDEX(Produtos!$D$6:$D$505,MATCH($C591,Produtos!$B$6:$B$505,0)),0),0))))</f>
        <v/>
      </c>
      <c r="J591" s="17">
        <f>IF(OR($B591="",$C591="",N($D591)=0),"",IF($B591="Venda",1,IF($B591="Devolução de venda",-1,0))*$D591*IFERROR(INDEX(Produtos!$L$6:$L$505,MATCH($C591,Produtos!$B$6:$B$505,0)),0))</f>
        <v/>
      </c>
      <c r="K591" s="17">
        <f>IF(I591="","",IF($B591="Venda",I591-J591,IF($B591="Devolução de venda",-I591-J591,0)))</f>
        <v/>
      </c>
      <c r="L591" s="20">
        <f>IF($A591="","",IF($G591&lt;&gt;"",$G591,$A591))</f>
        <v/>
      </c>
      <c r="M591" s="17">
        <f>IF(I591="","",IF($B591="Venda",I591,IF(OR($B591="Compra",$B591="Devolução de venda"),-I591,0)))</f>
        <v/>
      </c>
    </row>
    <row r="592">
      <c r="A592" s="22" t="n"/>
      <c r="B592" s="14" t="n"/>
      <c r="C592" s="14" t="n"/>
      <c r="D592" s="14" t="n"/>
      <c r="E592" s="15" t="n"/>
      <c r="F592" s="14" t="n"/>
      <c r="G592" s="22" t="n"/>
      <c r="H592" s="14" t="n"/>
      <c r="I592" s="17">
        <f>IF(OR($B592="",$C592="",N($D592)=0),"",IF(OR($B592="Ajuste para mais",$B592="Ajuste para menos"),0,$D592*IF(N($E592)&lt;&gt;0,$E592,IF(OR($B592="Venda",$B592="Devolução de venda"),IFERROR(INDEX(Produtos!$D$6:$D$505,MATCH($C592,Produtos!$B$6:$B$505,0)),0),0))))</f>
        <v/>
      </c>
      <c r="J592" s="17">
        <f>IF(OR($B592="",$C592="",N($D592)=0),"",IF($B592="Venda",1,IF($B592="Devolução de venda",-1,0))*$D592*IFERROR(INDEX(Produtos!$L$6:$L$505,MATCH($C592,Produtos!$B$6:$B$505,0)),0))</f>
        <v/>
      </c>
      <c r="K592" s="17">
        <f>IF(I592="","",IF($B592="Venda",I592-J592,IF($B592="Devolução de venda",-I592-J592,0)))</f>
        <v/>
      </c>
      <c r="L592" s="20">
        <f>IF($A592="","",IF($G592&lt;&gt;"",$G592,$A592))</f>
        <v/>
      </c>
      <c r="M592" s="17">
        <f>IF(I592="","",IF($B592="Venda",I592,IF(OR($B592="Compra",$B592="Devolução de venda"),-I592,0)))</f>
        <v/>
      </c>
    </row>
    <row r="593">
      <c r="A593" s="22" t="n"/>
      <c r="B593" s="14" t="n"/>
      <c r="C593" s="14" t="n"/>
      <c r="D593" s="14" t="n"/>
      <c r="E593" s="15" t="n"/>
      <c r="F593" s="14" t="n"/>
      <c r="G593" s="22" t="n"/>
      <c r="H593" s="14" t="n"/>
      <c r="I593" s="17">
        <f>IF(OR($B593="",$C593="",N($D593)=0),"",IF(OR($B593="Ajuste para mais",$B593="Ajuste para menos"),0,$D593*IF(N($E593)&lt;&gt;0,$E593,IF(OR($B593="Venda",$B593="Devolução de venda"),IFERROR(INDEX(Produtos!$D$6:$D$505,MATCH($C593,Produtos!$B$6:$B$505,0)),0),0))))</f>
        <v/>
      </c>
      <c r="J593" s="17">
        <f>IF(OR($B593="",$C593="",N($D593)=0),"",IF($B593="Venda",1,IF($B593="Devolução de venda",-1,0))*$D593*IFERROR(INDEX(Produtos!$L$6:$L$505,MATCH($C593,Produtos!$B$6:$B$505,0)),0))</f>
        <v/>
      </c>
      <c r="K593" s="17">
        <f>IF(I593="","",IF($B593="Venda",I593-J593,IF($B593="Devolução de venda",-I593-J593,0)))</f>
        <v/>
      </c>
      <c r="L593" s="20">
        <f>IF($A593="","",IF($G593&lt;&gt;"",$G593,$A593))</f>
        <v/>
      </c>
      <c r="M593" s="17">
        <f>IF(I593="","",IF($B593="Venda",I593,IF(OR($B593="Compra",$B593="Devolução de venda"),-I593,0)))</f>
        <v/>
      </c>
    </row>
    <row r="594">
      <c r="A594" s="22" t="n"/>
      <c r="B594" s="14" t="n"/>
      <c r="C594" s="14" t="n"/>
      <c r="D594" s="14" t="n"/>
      <c r="E594" s="15" t="n"/>
      <c r="F594" s="14" t="n"/>
      <c r="G594" s="22" t="n"/>
      <c r="H594" s="14" t="n"/>
      <c r="I594" s="17">
        <f>IF(OR($B594="",$C594="",N($D594)=0),"",IF(OR($B594="Ajuste para mais",$B594="Ajuste para menos"),0,$D594*IF(N($E594)&lt;&gt;0,$E594,IF(OR($B594="Venda",$B594="Devolução de venda"),IFERROR(INDEX(Produtos!$D$6:$D$505,MATCH($C594,Produtos!$B$6:$B$505,0)),0),0))))</f>
        <v/>
      </c>
      <c r="J594" s="17">
        <f>IF(OR($B594="",$C594="",N($D594)=0),"",IF($B594="Venda",1,IF($B594="Devolução de venda",-1,0))*$D594*IFERROR(INDEX(Produtos!$L$6:$L$505,MATCH($C594,Produtos!$B$6:$B$505,0)),0))</f>
        <v/>
      </c>
      <c r="K594" s="17">
        <f>IF(I594="","",IF($B594="Venda",I594-J594,IF($B594="Devolução de venda",-I594-J594,0)))</f>
        <v/>
      </c>
      <c r="L594" s="20">
        <f>IF($A594="","",IF($G594&lt;&gt;"",$G594,$A594))</f>
        <v/>
      </c>
      <c r="M594" s="17">
        <f>IF(I594="","",IF($B594="Venda",I594,IF(OR($B594="Compra",$B594="Devolução de venda"),-I594,0)))</f>
        <v/>
      </c>
    </row>
    <row r="595">
      <c r="A595" s="22" t="n"/>
      <c r="B595" s="14" t="n"/>
      <c r="C595" s="14" t="n"/>
      <c r="D595" s="14" t="n"/>
      <c r="E595" s="15" t="n"/>
      <c r="F595" s="14" t="n"/>
      <c r="G595" s="22" t="n"/>
      <c r="H595" s="14" t="n"/>
      <c r="I595" s="17">
        <f>IF(OR($B595="",$C595="",N($D595)=0),"",IF(OR($B595="Ajuste para mais",$B595="Ajuste para menos"),0,$D595*IF(N($E595)&lt;&gt;0,$E595,IF(OR($B595="Venda",$B595="Devolução de venda"),IFERROR(INDEX(Produtos!$D$6:$D$505,MATCH($C595,Produtos!$B$6:$B$505,0)),0),0))))</f>
        <v/>
      </c>
      <c r="J595" s="17">
        <f>IF(OR($B595="",$C595="",N($D595)=0),"",IF($B595="Venda",1,IF($B595="Devolução de venda",-1,0))*$D595*IFERROR(INDEX(Produtos!$L$6:$L$505,MATCH($C595,Produtos!$B$6:$B$505,0)),0))</f>
        <v/>
      </c>
      <c r="K595" s="17">
        <f>IF(I595="","",IF($B595="Venda",I595-J595,IF($B595="Devolução de venda",-I595-J595,0)))</f>
        <v/>
      </c>
      <c r="L595" s="20">
        <f>IF($A595="","",IF($G595&lt;&gt;"",$G595,$A595))</f>
        <v/>
      </c>
      <c r="M595" s="17">
        <f>IF(I595="","",IF($B595="Venda",I595,IF(OR($B595="Compra",$B595="Devolução de venda"),-I595,0)))</f>
        <v/>
      </c>
    </row>
    <row r="596">
      <c r="A596" s="22" t="n"/>
      <c r="B596" s="14" t="n"/>
      <c r="C596" s="14" t="n"/>
      <c r="D596" s="14" t="n"/>
      <c r="E596" s="15" t="n"/>
      <c r="F596" s="14" t="n"/>
      <c r="G596" s="22" t="n"/>
      <c r="H596" s="14" t="n"/>
      <c r="I596" s="17">
        <f>IF(OR($B596="",$C596="",N($D596)=0),"",IF(OR($B596="Ajuste para mais",$B596="Ajuste para menos"),0,$D596*IF(N($E596)&lt;&gt;0,$E596,IF(OR($B596="Venda",$B596="Devolução de venda"),IFERROR(INDEX(Produtos!$D$6:$D$505,MATCH($C596,Produtos!$B$6:$B$505,0)),0),0))))</f>
        <v/>
      </c>
      <c r="J596" s="17">
        <f>IF(OR($B596="",$C596="",N($D596)=0),"",IF($B596="Venda",1,IF($B596="Devolução de venda",-1,0))*$D596*IFERROR(INDEX(Produtos!$L$6:$L$505,MATCH($C596,Produtos!$B$6:$B$505,0)),0))</f>
        <v/>
      </c>
      <c r="K596" s="17">
        <f>IF(I596="","",IF($B596="Venda",I596-J596,IF($B596="Devolução de venda",-I596-J596,0)))</f>
        <v/>
      </c>
      <c r="L596" s="20">
        <f>IF($A596="","",IF($G596&lt;&gt;"",$G596,$A596))</f>
        <v/>
      </c>
      <c r="M596" s="17">
        <f>IF(I596="","",IF($B596="Venda",I596,IF(OR($B596="Compra",$B596="Devolução de venda"),-I596,0)))</f>
        <v/>
      </c>
    </row>
    <row r="597">
      <c r="A597" s="22" t="n"/>
      <c r="B597" s="14" t="n"/>
      <c r="C597" s="14" t="n"/>
      <c r="D597" s="14" t="n"/>
      <c r="E597" s="15" t="n"/>
      <c r="F597" s="14" t="n"/>
      <c r="G597" s="22" t="n"/>
      <c r="H597" s="14" t="n"/>
      <c r="I597" s="17">
        <f>IF(OR($B597="",$C597="",N($D597)=0),"",IF(OR($B597="Ajuste para mais",$B597="Ajuste para menos"),0,$D597*IF(N($E597)&lt;&gt;0,$E597,IF(OR($B597="Venda",$B597="Devolução de venda"),IFERROR(INDEX(Produtos!$D$6:$D$505,MATCH($C597,Produtos!$B$6:$B$505,0)),0),0))))</f>
        <v/>
      </c>
      <c r="J597" s="17">
        <f>IF(OR($B597="",$C597="",N($D597)=0),"",IF($B597="Venda",1,IF($B597="Devolução de venda",-1,0))*$D597*IFERROR(INDEX(Produtos!$L$6:$L$505,MATCH($C597,Produtos!$B$6:$B$505,0)),0))</f>
        <v/>
      </c>
      <c r="K597" s="17">
        <f>IF(I597="","",IF($B597="Venda",I597-J597,IF($B597="Devolução de venda",-I597-J597,0)))</f>
        <v/>
      </c>
      <c r="L597" s="20">
        <f>IF($A597="","",IF($G597&lt;&gt;"",$G597,$A597))</f>
        <v/>
      </c>
      <c r="M597" s="17">
        <f>IF(I597="","",IF($B597="Venda",I597,IF(OR($B597="Compra",$B597="Devolução de venda"),-I597,0)))</f>
        <v/>
      </c>
    </row>
    <row r="598">
      <c r="A598" s="22" t="n"/>
      <c r="B598" s="14" t="n"/>
      <c r="C598" s="14" t="n"/>
      <c r="D598" s="14" t="n"/>
      <c r="E598" s="15" t="n"/>
      <c r="F598" s="14" t="n"/>
      <c r="G598" s="22" t="n"/>
      <c r="H598" s="14" t="n"/>
      <c r="I598" s="17">
        <f>IF(OR($B598="",$C598="",N($D598)=0),"",IF(OR($B598="Ajuste para mais",$B598="Ajuste para menos"),0,$D598*IF(N($E598)&lt;&gt;0,$E598,IF(OR($B598="Venda",$B598="Devolução de venda"),IFERROR(INDEX(Produtos!$D$6:$D$505,MATCH($C598,Produtos!$B$6:$B$505,0)),0),0))))</f>
        <v/>
      </c>
      <c r="J598" s="17">
        <f>IF(OR($B598="",$C598="",N($D598)=0),"",IF($B598="Venda",1,IF($B598="Devolução de venda",-1,0))*$D598*IFERROR(INDEX(Produtos!$L$6:$L$505,MATCH($C598,Produtos!$B$6:$B$505,0)),0))</f>
        <v/>
      </c>
      <c r="K598" s="17">
        <f>IF(I598="","",IF($B598="Venda",I598-J598,IF($B598="Devolução de venda",-I598-J598,0)))</f>
        <v/>
      </c>
      <c r="L598" s="20">
        <f>IF($A598="","",IF($G598&lt;&gt;"",$G598,$A598))</f>
        <v/>
      </c>
      <c r="M598" s="17">
        <f>IF(I598="","",IF($B598="Venda",I598,IF(OR($B598="Compra",$B598="Devolução de venda"),-I598,0)))</f>
        <v/>
      </c>
    </row>
    <row r="599">
      <c r="A599" s="22" t="n"/>
      <c r="B599" s="14" t="n"/>
      <c r="C599" s="14" t="n"/>
      <c r="D599" s="14" t="n"/>
      <c r="E599" s="15" t="n"/>
      <c r="F599" s="14" t="n"/>
      <c r="G599" s="22" t="n"/>
      <c r="H599" s="14" t="n"/>
      <c r="I599" s="17">
        <f>IF(OR($B599="",$C599="",N($D599)=0),"",IF(OR($B599="Ajuste para mais",$B599="Ajuste para menos"),0,$D599*IF(N($E599)&lt;&gt;0,$E599,IF(OR($B599="Venda",$B599="Devolução de venda"),IFERROR(INDEX(Produtos!$D$6:$D$505,MATCH($C599,Produtos!$B$6:$B$505,0)),0),0))))</f>
        <v/>
      </c>
      <c r="J599" s="17">
        <f>IF(OR($B599="",$C599="",N($D599)=0),"",IF($B599="Venda",1,IF($B599="Devolução de venda",-1,0))*$D599*IFERROR(INDEX(Produtos!$L$6:$L$505,MATCH($C599,Produtos!$B$6:$B$505,0)),0))</f>
        <v/>
      </c>
      <c r="K599" s="17">
        <f>IF(I599="","",IF($B599="Venda",I599-J599,IF($B599="Devolução de venda",-I599-J599,0)))</f>
        <v/>
      </c>
      <c r="L599" s="20">
        <f>IF($A599="","",IF($G599&lt;&gt;"",$G599,$A599))</f>
        <v/>
      </c>
      <c r="M599" s="17">
        <f>IF(I599="","",IF($B599="Venda",I599,IF(OR($B599="Compra",$B599="Devolução de venda"),-I599,0)))</f>
        <v/>
      </c>
    </row>
    <row r="600">
      <c r="A600" s="22" t="n"/>
      <c r="B600" s="14" t="n"/>
      <c r="C600" s="14" t="n"/>
      <c r="D600" s="14" t="n"/>
      <c r="E600" s="15" t="n"/>
      <c r="F600" s="14" t="n"/>
      <c r="G600" s="22" t="n"/>
      <c r="H600" s="14" t="n"/>
      <c r="I600" s="17">
        <f>IF(OR($B600="",$C600="",N($D600)=0),"",IF(OR($B600="Ajuste para mais",$B600="Ajuste para menos"),0,$D600*IF(N($E600)&lt;&gt;0,$E600,IF(OR($B600="Venda",$B600="Devolução de venda"),IFERROR(INDEX(Produtos!$D$6:$D$505,MATCH($C600,Produtos!$B$6:$B$505,0)),0),0))))</f>
        <v/>
      </c>
      <c r="J600" s="17">
        <f>IF(OR($B600="",$C600="",N($D600)=0),"",IF($B600="Venda",1,IF($B600="Devolução de venda",-1,0))*$D600*IFERROR(INDEX(Produtos!$L$6:$L$505,MATCH($C600,Produtos!$B$6:$B$505,0)),0))</f>
        <v/>
      </c>
      <c r="K600" s="17">
        <f>IF(I600="","",IF($B600="Venda",I600-J600,IF($B600="Devolução de venda",-I600-J600,0)))</f>
        <v/>
      </c>
      <c r="L600" s="20">
        <f>IF($A600="","",IF($G600&lt;&gt;"",$G600,$A600))</f>
        <v/>
      </c>
      <c r="M600" s="17">
        <f>IF(I600="","",IF($B600="Venda",I600,IF(OR($B600="Compra",$B600="Devolução de venda"),-I600,0)))</f>
        <v/>
      </c>
    </row>
    <row r="601">
      <c r="A601" s="22" t="n"/>
      <c r="B601" s="14" t="n"/>
      <c r="C601" s="14" t="n"/>
      <c r="D601" s="14" t="n"/>
      <c r="E601" s="15" t="n"/>
      <c r="F601" s="14" t="n"/>
      <c r="G601" s="22" t="n"/>
      <c r="H601" s="14" t="n"/>
      <c r="I601" s="17">
        <f>IF(OR($B601="",$C601="",N($D601)=0),"",IF(OR($B601="Ajuste para mais",$B601="Ajuste para menos"),0,$D601*IF(N($E601)&lt;&gt;0,$E601,IF(OR($B601="Venda",$B601="Devolução de venda"),IFERROR(INDEX(Produtos!$D$6:$D$505,MATCH($C601,Produtos!$B$6:$B$505,0)),0),0))))</f>
        <v/>
      </c>
      <c r="J601" s="17">
        <f>IF(OR($B601="",$C601="",N($D601)=0),"",IF($B601="Venda",1,IF($B601="Devolução de venda",-1,0))*$D601*IFERROR(INDEX(Produtos!$L$6:$L$505,MATCH($C601,Produtos!$B$6:$B$505,0)),0))</f>
        <v/>
      </c>
      <c r="K601" s="17">
        <f>IF(I601="","",IF($B601="Venda",I601-J601,IF($B601="Devolução de venda",-I601-J601,0)))</f>
        <v/>
      </c>
      <c r="L601" s="20">
        <f>IF($A601="","",IF($G601&lt;&gt;"",$G601,$A601))</f>
        <v/>
      </c>
      <c r="M601" s="17">
        <f>IF(I601="","",IF($B601="Venda",I601,IF(OR($B601="Compra",$B601="Devolução de venda"),-I601,0)))</f>
        <v/>
      </c>
    </row>
    <row r="602">
      <c r="A602" s="22" t="n"/>
      <c r="B602" s="14" t="n"/>
      <c r="C602" s="14" t="n"/>
      <c r="D602" s="14" t="n"/>
      <c r="E602" s="15" t="n"/>
      <c r="F602" s="14" t="n"/>
      <c r="G602" s="22" t="n"/>
      <c r="H602" s="14" t="n"/>
      <c r="I602" s="17">
        <f>IF(OR($B602="",$C602="",N($D602)=0),"",IF(OR($B602="Ajuste para mais",$B602="Ajuste para menos"),0,$D602*IF(N($E602)&lt;&gt;0,$E602,IF(OR($B602="Venda",$B602="Devolução de venda"),IFERROR(INDEX(Produtos!$D$6:$D$505,MATCH($C602,Produtos!$B$6:$B$505,0)),0),0))))</f>
        <v/>
      </c>
      <c r="J602" s="17">
        <f>IF(OR($B602="",$C602="",N($D602)=0),"",IF($B602="Venda",1,IF($B602="Devolução de venda",-1,0))*$D602*IFERROR(INDEX(Produtos!$L$6:$L$505,MATCH($C602,Produtos!$B$6:$B$505,0)),0))</f>
        <v/>
      </c>
      <c r="K602" s="17">
        <f>IF(I602="","",IF($B602="Venda",I602-J602,IF($B602="Devolução de venda",-I602-J602,0)))</f>
        <v/>
      </c>
      <c r="L602" s="20">
        <f>IF($A602="","",IF($G602&lt;&gt;"",$G602,$A602))</f>
        <v/>
      </c>
      <c r="M602" s="17">
        <f>IF(I602="","",IF($B602="Venda",I602,IF(OR($B602="Compra",$B602="Devolução de venda"),-I602,0)))</f>
        <v/>
      </c>
    </row>
    <row r="603">
      <c r="A603" s="22" t="n"/>
      <c r="B603" s="14" t="n"/>
      <c r="C603" s="14" t="n"/>
      <c r="D603" s="14" t="n"/>
      <c r="E603" s="15" t="n"/>
      <c r="F603" s="14" t="n"/>
      <c r="G603" s="22" t="n"/>
      <c r="H603" s="14" t="n"/>
      <c r="I603" s="17">
        <f>IF(OR($B603="",$C603="",N($D603)=0),"",IF(OR($B603="Ajuste para mais",$B603="Ajuste para menos"),0,$D603*IF(N($E603)&lt;&gt;0,$E603,IF(OR($B603="Venda",$B603="Devolução de venda"),IFERROR(INDEX(Produtos!$D$6:$D$505,MATCH($C603,Produtos!$B$6:$B$505,0)),0),0))))</f>
        <v/>
      </c>
      <c r="J603" s="17">
        <f>IF(OR($B603="",$C603="",N($D603)=0),"",IF($B603="Venda",1,IF($B603="Devolução de venda",-1,0))*$D603*IFERROR(INDEX(Produtos!$L$6:$L$505,MATCH($C603,Produtos!$B$6:$B$505,0)),0))</f>
        <v/>
      </c>
      <c r="K603" s="17">
        <f>IF(I603="","",IF($B603="Venda",I603-J603,IF($B603="Devolução de venda",-I603-J603,0)))</f>
        <v/>
      </c>
      <c r="L603" s="20">
        <f>IF($A603="","",IF($G603&lt;&gt;"",$G603,$A603))</f>
        <v/>
      </c>
      <c r="M603" s="17">
        <f>IF(I603="","",IF($B603="Venda",I603,IF(OR($B603="Compra",$B603="Devolução de venda"),-I603,0)))</f>
        <v/>
      </c>
    </row>
    <row r="604">
      <c r="A604" s="22" t="n"/>
      <c r="B604" s="14" t="n"/>
      <c r="C604" s="14" t="n"/>
      <c r="D604" s="14" t="n"/>
      <c r="E604" s="15" t="n"/>
      <c r="F604" s="14" t="n"/>
      <c r="G604" s="22" t="n"/>
      <c r="H604" s="14" t="n"/>
      <c r="I604" s="17">
        <f>IF(OR($B604="",$C604="",N($D604)=0),"",IF(OR($B604="Ajuste para mais",$B604="Ajuste para menos"),0,$D604*IF(N($E604)&lt;&gt;0,$E604,IF(OR($B604="Venda",$B604="Devolução de venda"),IFERROR(INDEX(Produtos!$D$6:$D$505,MATCH($C604,Produtos!$B$6:$B$505,0)),0),0))))</f>
        <v/>
      </c>
      <c r="J604" s="17">
        <f>IF(OR($B604="",$C604="",N($D604)=0),"",IF($B604="Venda",1,IF($B604="Devolução de venda",-1,0))*$D604*IFERROR(INDEX(Produtos!$L$6:$L$505,MATCH($C604,Produtos!$B$6:$B$505,0)),0))</f>
        <v/>
      </c>
      <c r="K604" s="17">
        <f>IF(I604="","",IF($B604="Venda",I604-J604,IF($B604="Devolução de venda",-I604-J604,0)))</f>
        <v/>
      </c>
      <c r="L604" s="20">
        <f>IF($A604="","",IF($G604&lt;&gt;"",$G604,$A604))</f>
        <v/>
      </c>
      <c r="M604" s="17">
        <f>IF(I604="","",IF($B604="Venda",I604,IF(OR($B604="Compra",$B604="Devolução de venda"),-I604,0)))</f>
        <v/>
      </c>
    </row>
    <row r="605">
      <c r="A605" s="22" t="n"/>
      <c r="B605" s="14" t="n"/>
      <c r="C605" s="14" t="n"/>
      <c r="D605" s="14" t="n"/>
      <c r="E605" s="15" t="n"/>
      <c r="F605" s="14" t="n"/>
      <c r="G605" s="22" t="n"/>
      <c r="H605" s="14" t="n"/>
      <c r="I605" s="17">
        <f>IF(OR($B605="",$C605="",N($D605)=0),"",IF(OR($B605="Ajuste para mais",$B605="Ajuste para menos"),0,$D605*IF(N($E605)&lt;&gt;0,$E605,IF(OR($B605="Venda",$B605="Devolução de venda"),IFERROR(INDEX(Produtos!$D$6:$D$505,MATCH($C605,Produtos!$B$6:$B$505,0)),0),0))))</f>
        <v/>
      </c>
      <c r="J605" s="17">
        <f>IF(OR($B605="",$C605="",N($D605)=0),"",IF($B605="Venda",1,IF($B605="Devolução de venda",-1,0))*$D605*IFERROR(INDEX(Produtos!$L$6:$L$505,MATCH($C605,Produtos!$B$6:$B$505,0)),0))</f>
        <v/>
      </c>
      <c r="K605" s="17">
        <f>IF(I605="","",IF($B605="Venda",I605-J605,IF($B605="Devolução de venda",-I605-J605,0)))</f>
        <v/>
      </c>
      <c r="L605" s="20">
        <f>IF($A605="","",IF($G605&lt;&gt;"",$G605,$A605))</f>
        <v/>
      </c>
      <c r="M605" s="17">
        <f>IF(I605="","",IF($B605="Venda",I605,IF(OR($B605="Compra",$B605="Devolução de venda"),-I605,0)))</f>
        <v/>
      </c>
    </row>
    <row r="606">
      <c r="A606" s="22" t="n"/>
      <c r="B606" s="14" t="n"/>
      <c r="C606" s="14" t="n"/>
      <c r="D606" s="14" t="n"/>
      <c r="E606" s="15" t="n"/>
      <c r="F606" s="14" t="n"/>
      <c r="G606" s="22" t="n"/>
      <c r="H606" s="14" t="n"/>
      <c r="I606" s="17">
        <f>IF(OR($B606="",$C606="",N($D606)=0),"",IF(OR($B606="Ajuste para mais",$B606="Ajuste para menos"),0,$D606*IF(N($E606)&lt;&gt;0,$E606,IF(OR($B606="Venda",$B606="Devolução de venda"),IFERROR(INDEX(Produtos!$D$6:$D$505,MATCH($C606,Produtos!$B$6:$B$505,0)),0),0))))</f>
        <v/>
      </c>
      <c r="J606" s="17">
        <f>IF(OR($B606="",$C606="",N($D606)=0),"",IF($B606="Venda",1,IF($B606="Devolução de venda",-1,0))*$D606*IFERROR(INDEX(Produtos!$L$6:$L$505,MATCH($C606,Produtos!$B$6:$B$505,0)),0))</f>
        <v/>
      </c>
      <c r="K606" s="17">
        <f>IF(I606="","",IF($B606="Venda",I606-J606,IF($B606="Devolução de venda",-I606-J606,0)))</f>
        <v/>
      </c>
      <c r="L606" s="20">
        <f>IF($A606="","",IF($G606&lt;&gt;"",$G606,$A606))</f>
        <v/>
      </c>
      <c r="M606" s="17">
        <f>IF(I606="","",IF($B606="Venda",I606,IF(OR($B606="Compra",$B606="Devolução de venda"),-I606,0)))</f>
        <v/>
      </c>
    </row>
    <row r="607">
      <c r="A607" s="22" t="n"/>
      <c r="B607" s="14" t="n"/>
      <c r="C607" s="14" t="n"/>
      <c r="D607" s="14" t="n"/>
      <c r="E607" s="15" t="n"/>
      <c r="F607" s="14" t="n"/>
      <c r="G607" s="22" t="n"/>
      <c r="H607" s="14" t="n"/>
      <c r="I607" s="17">
        <f>IF(OR($B607="",$C607="",N($D607)=0),"",IF(OR($B607="Ajuste para mais",$B607="Ajuste para menos"),0,$D607*IF(N($E607)&lt;&gt;0,$E607,IF(OR($B607="Venda",$B607="Devolução de venda"),IFERROR(INDEX(Produtos!$D$6:$D$505,MATCH($C607,Produtos!$B$6:$B$505,0)),0),0))))</f>
        <v/>
      </c>
      <c r="J607" s="17">
        <f>IF(OR($B607="",$C607="",N($D607)=0),"",IF($B607="Venda",1,IF($B607="Devolução de venda",-1,0))*$D607*IFERROR(INDEX(Produtos!$L$6:$L$505,MATCH($C607,Produtos!$B$6:$B$505,0)),0))</f>
        <v/>
      </c>
      <c r="K607" s="17">
        <f>IF(I607="","",IF($B607="Venda",I607-J607,IF($B607="Devolução de venda",-I607-J607,0)))</f>
        <v/>
      </c>
      <c r="L607" s="20">
        <f>IF($A607="","",IF($G607&lt;&gt;"",$G607,$A607))</f>
        <v/>
      </c>
      <c r="M607" s="17">
        <f>IF(I607="","",IF($B607="Venda",I607,IF(OR($B607="Compra",$B607="Devolução de venda"),-I607,0)))</f>
        <v/>
      </c>
    </row>
    <row r="608">
      <c r="A608" s="22" t="n"/>
      <c r="B608" s="14" t="n"/>
      <c r="C608" s="14" t="n"/>
      <c r="D608" s="14" t="n"/>
      <c r="E608" s="15" t="n"/>
      <c r="F608" s="14" t="n"/>
      <c r="G608" s="22" t="n"/>
      <c r="H608" s="14" t="n"/>
      <c r="I608" s="17">
        <f>IF(OR($B608="",$C608="",N($D608)=0),"",IF(OR($B608="Ajuste para mais",$B608="Ajuste para menos"),0,$D608*IF(N($E608)&lt;&gt;0,$E608,IF(OR($B608="Venda",$B608="Devolução de venda"),IFERROR(INDEX(Produtos!$D$6:$D$505,MATCH($C608,Produtos!$B$6:$B$505,0)),0),0))))</f>
        <v/>
      </c>
      <c r="J608" s="17">
        <f>IF(OR($B608="",$C608="",N($D608)=0),"",IF($B608="Venda",1,IF($B608="Devolução de venda",-1,0))*$D608*IFERROR(INDEX(Produtos!$L$6:$L$505,MATCH($C608,Produtos!$B$6:$B$505,0)),0))</f>
        <v/>
      </c>
      <c r="K608" s="17">
        <f>IF(I608="","",IF($B608="Venda",I608-J608,IF($B608="Devolução de venda",-I608-J608,0)))</f>
        <v/>
      </c>
      <c r="L608" s="20">
        <f>IF($A608="","",IF($G608&lt;&gt;"",$G608,$A608))</f>
        <v/>
      </c>
      <c r="M608" s="17">
        <f>IF(I608="","",IF($B608="Venda",I608,IF(OR($B608="Compra",$B608="Devolução de venda"),-I608,0)))</f>
        <v/>
      </c>
    </row>
    <row r="609">
      <c r="A609" s="22" t="n"/>
      <c r="B609" s="14" t="n"/>
      <c r="C609" s="14" t="n"/>
      <c r="D609" s="14" t="n"/>
      <c r="E609" s="15" t="n"/>
      <c r="F609" s="14" t="n"/>
      <c r="G609" s="22" t="n"/>
      <c r="H609" s="14" t="n"/>
      <c r="I609" s="17">
        <f>IF(OR($B609="",$C609="",N($D609)=0),"",IF(OR($B609="Ajuste para mais",$B609="Ajuste para menos"),0,$D609*IF(N($E609)&lt;&gt;0,$E609,IF(OR($B609="Venda",$B609="Devolução de venda"),IFERROR(INDEX(Produtos!$D$6:$D$505,MATCH($C609,Produtos!$B$6:$B$505,0)),0),0))))</f>
        <v/>
      </c>
      <c r="J609" s="17">
        <f>IF(OR($B609="",$C609="",N($D609)=0),"",IF($B609="Venda",1,IF($B609="Devolução de venda",-1,0))*$D609*IFERROR(INDEX(Produtos!$L$6:$L$505,MATCH($C609,Produtos!$B$6:$B$505,0)),0))</f>
        <v/>
      </c>
      <c r="K609" s="17">
        <f>IF(I609="","",IF($B609="Venda",I609-J609,IF($B609="Devolução de venda",-I609-J609,0)))</f>
        <v/>
      </c>
      <c r="L609" s="20">
        <f>IF($A609="","",IF($G609&lt;&gt;"",$G609,$A609))</f>
        <v/>
      </c>
      <c r="M609" s="17">
        <f>IF(I609="","",IF($B609="Venda",I609,IF(OR($B609="Compra",$B609="Devolução de venda"),-I609,0)))</f>
        <v/>
      </c>
    </row>
    <row r="610">
      <c r="A610" s="22" t="n"/>
      <c r="B610" s="14" t="n"/>
      <c r="C610" s="14" t="n"/>
      <c r="D610" s="14" t="n"/>
      <c r="E610" s="15" t="n"/>
      <c r="F610" s="14" t="n"/>
      <c r="G610" s="22" t="n"/>
      <c r="H610" s="14" t="n"/>
      <c r="I610" s="17">
        <f>IF(OR($B610="",$C610="",N($D610)=0),"",IF(OR($B610="Ajuste para mais",$B610="Ajuste para menos"),0,$D610*IF(N($E610)&lt;&gt;0,$E610,IF(OR($B610="Venda",$B610="Devolução de venda"),IFERROR(INDEX(Produtos!$D$6:$D$505,MATCH($C610,Produtos!$B$6:$B$505,0)),0),0))))</f>
        <v/>
      </c>
      <c r="J610" s="17">
        <f>IF(OR($B610="",$C610="",N($D610)=0),"",IF($B610="Venda",1,IF($B610="Devolução de venda",-1,0))*$D610*IFERROR(INDEX(Produtos!$L$6:$L$505,MATCH($C610,Produtos!$B$6:$B$505,0)),0))</f>
        <v/>
      </c>
      <c r="K610" s="17">
        <f>IF(I610="","",IF($B610="Venda",I610-J610,IF($B610="Devolução de venda",-I610-J610,0)))</f>
        <v/>
      </c>
      <c r="L610" s="20">
        <f>IF($A610="","",IF($G610&lt;&gt;"",$G610,$A610))</f>
        <v/>
      </c>
      <c r="M610" s="17">
        <f>IF(I610="","",IF($B610="Venda",I610,IF(OR($B610="Compra",$B610="Devolução de venda"),-I610,0)))</f>
        <v/>
      </c>
    </row>
    <row r="611">
      <c r="A611" s="22" t="n"/>
      <c r="B611" s="14" t="n"/>
      <c r="C611" s="14" t="n"/>
      <c r="D611" s="14" t="n"/>
      <c r="E611" s="15" t="n"/>
      <c r="F611" s="14" t="n"/>
      <c r="G611" s="22" t="n"/>
      <c r="H611" s="14" t="n"/>
      <c r="I611" s="17">
        <f>IF(OR($B611="",$C611="",N($D611)=0),"",IF(OR($B611="Ajuste para mais",$B611="Ajuste para menos"),0,$D611*IF(N($E611)&lt;&gt;0,$E611,IF(OR($B611="Venda",$B611="Devolução de venda"),IFERROR(INDEX(Produtos!$D$6:$D$505,MATCH($C611,Produtos!$B$6:$B$505,0)),0),0))))</f>
        <v/>
      </c>
      <c r="J611" s="17">
        <f>IF(OR($B611="",$C611="",N($D611)=0),"",IF($B611="Venda",1,IF($B611="Devolução de venda",-1,0))*$D611*IFERROR(INDEX(Produtos!$L$6:$L$505,MATCH($C611,Produtos!$B$6:$B$505,0)),0))</f>
        <v/>
      </c>
      <c r="K611" s="17">
        <f>IF(I611="","",IF($B611="Venda",I611-J611,IF($B611="Devolução de venda",-I611-J611,0)))</f>
        <v/>
      </c>
      <c r="L611" s="20">
        <f>IF($A611="","",IF($G611&lt;&gt;"",$G611,$A611))</f>
        <v/>
      </c>
      <c r="M611" s="17">
        <f>IF(I611="","",IF($B611="Venda",I611,IF(OR($B611="Compra",$B611="Devolução de venda"),-I611,0)))</f>
        <v/>
      </c>
    </row>
    <row r="612">
      <c r="A612" s="22" t="n"/>
      <c r="B612" s="14" t="n"/>
      <c r="C612" s="14" t="n"/>
      <c r="D612" s="14" t="n"/>
      <c r="E612" s="15" t="n"/>
      <c r="F612" s="14" t="n"/>
      <c r="G612" s="22" t="n"/>
      <c r="H612" s="14" t="n"/>
      <c r="I612" s="17">
        <f>IF(OR($B612="",$C612="",N($D612)=0),"",IF(OR($B612="Ajuste para mais",$B612="Ajuste para menos"),0,$D612*IF(N($E612)&lt;&gt;0,$E612,IF(OR($B612="Venda",$B612="Devolução de venda"),IFERROR(INDEX(Produtos!$D$6:$D$505,MATCH($C612,Produtos!$B$6:$B$505,0)),0),0))))</f>
        <v/>
      </c>
      <c r="J612" s="17">
        <f>IF(OR($B612="",$C612="",N($D612)=0),"",IF($B612="Venda",1,IF($B612="Devolução de venda",-1,0))*$D612*IFERROR(INDEX(Produtos!$L$6:$L$505,MATCH($C612,Produtos!$B$6:$B$505,0)),0))</f>
        <v/>
      </c>
      <c r="K612" s="17">
        <f>IF(I612="","",IF($B612="Venda",I612-J612,IF($B612="Devolução de venda",-I612-J612,0)))</f>
        <v/>
      </c>
      <c r="L612" s="20">
        <f>IF($A612="","",IF($G612&lt;&gt;"",$G612,$A612))</f>
        <v/>
      </c>
      <c r="M612" s="17">
        <f>IF(I612="","",IF($B612="Venda",I612,IF(OR($B612="Compra",$B612="Devolução de venda"),-I612,0)))</f>
        <v/>
      </c>
    </row>
    <row r="613">
      <c r="A613" s="22" t="n"/>
      <c r="B613" s="14" t="n"/>
      <c r="C613" s="14" t="n"/>
      <c r="D613" s="14" t="n"/>
      <c r="E613" s="15" t="n"/>
      <c r="F613" s="14" t="n"/>
      <c r="G613" s="22" t="n"/>
      <c r="H613" s="14" t="n"/>
      <c r="I613" s="17">
        <f>IF(OR($B613="",$C613="",N($D613)=0),"",IF(OR($B613="Ajuste para mais",$B613="Ajuste para menos"),0,$D613*IF(N($E613)&lt;&gt;0,$E613,IF(OR($B613="Venda",$B613="Devolução de venda"),IFERROR(INDEX(Produtos!$D$6:$D$505,MATCH($C613,Produtos!$B$6:$B$505,0)),0),0))))</f>
        <v/>
      </c>
      <c r="J613" s="17">
        <f>IF(OR($B613="",$C613="",N($D613)=0),"",IF($B613="Venda",1,IF($B613="Devolução de venda",-1,0))*$D613*IFERROR(INDEX(Produtos!$L$6:$L$505,MATCH($C613,Produtos!$B$6:$B$505,0)),0))</f>
        <v/>
      </c>
      <c r="K613" s="17">
        <f>IF(I613="","",IF($B613="Venda",I613-J613,IF($B613="Devolução de venda",-I613-J613,0)))</f>
        <v/>
      </c>
      <c r="L613" s="20">
        <f>IF($A613="","",IF($G613&lt;&gt;"",$G613,$A613))</f>
        <v/>
      </c>
      <c r="M613" s="17">
        <f>IF(I613="","",IF($B613="Venda",I613,IF(OR($B613="Compra",$B613="Devolução de venda"),-I613,0)))</f>
        <v/>
      </c>
    </row>
    <row r="614">
      <c r="A614" s="22" t="n"/>
      <c r="B614" s="14" t="n"/>
      <c r="C614" s="14" t="n"/>
      <c r="D614" s="14" t="n"/>
      <c r="E614" s="15" t="n"/>
      <c r="F614" s="14" t="n"/>
      <c r="G614" s="22" t="n"/>
      <c r="H614" s="14" t="n"/>
      <c r="I614" s="17">
        <f>IF(OR($B614="",$C614="",N($D614)=0),"",IF(OR($B614="Ajuste para mais",$B614="Ajuste para menos"),0,$D614*IF(N($E614)&lt;&gt;0,$E614,IF(OR($B614="Venda",$B614="Devolução de venda"),IFERROR(INDEX(Produtos!$D$6:$D$505,MATCH($C614,Produtos!$B$6:$B$505,0)),0),0))))</f>
        <v/>
      </c>
      <c r="J614" s="17">
        <f>IF(OR($B614="",$C614="",N($D614)=0),"",IF($B614="Venda",1,IF($B614="Devolução de venda",-1,0))*$D614*IFERROR(INDEX(Produtos!$L$6:$L$505,MATCH($C614,Produtos!$B$6:$B$505,0)),0))</f>
        <v/>
      </c>
      <c r="K614" s="17">
        <f>IF(I614="","",IF($B614="Venda",I614-J614,IF($B614="Devolução de venda",-I614-J614,0)))</f>
        <v/>
      </c>
      <c r="L614" s="20">
        <f>IF($A614="","",IF($G614&lt;&gt;"",$G614,$A614))</f>
        <v/>
      </c>
      <c r="M614" s="17">
        <f>IF(I614="","",IF($B614="Venda",I614,IF(OR($B614="Compra",$B614="Devolução de venda"),-I614,0)))</f>
        <v/>
      </c>
    </row>
    <row r="615">
      <c r="A615" s="22" t="n"/>
      <c r="B615" s="14" t="n"/>
      <c r="C615" s="14" t="n"/>
      <c r="D615" s="14" t="n"/>
      <c r="E615" s="15" t="n"/>
      <c r="F615" s="14" t="n"/>
      <c r="G615" s="22" t="n"/>
      <c r="H615" s="14" t="n"/>
      <c r="I615" s="17">
        <f>IF(OR($B615="",$C615="",N($D615)=0),"",IF(OR($B615="Ajuste para mais",$B615="Ajuste para menos"),0,$D615*IF(N($E615)&lt;&gt;0,$E615,IF(OR($B615="Venda",$B615="Devolução de venda"),IFERROR(INDEX(Produtos!$D$6:$D$505,MATCH($C615,Produtos!$B$6:$B$505,0)),0),0))))</f>
        <v/>
      </c>
      <c r="J615" s="17">
        <f>IF(OR($B615="",$C615="",N($D615)=0),"",IF($B615="Venda",1,IF($B615="Devolução de venda",-1,0))*$D615*IFERROR(INDEX(Produtos!$L$6:$L$505,MATCH($C615,Produtos!$B$6:$B$505,0)),0))</f>
        <v/>
      </c>
      <c r="K615" s="17">
        <f>IF(I615="","",IF($B615="Venda",I615-J615,IF($B615="Devolução de venda",-I615-J615,0)))</f>
        <v/>
      </c>
      <c r="L615" s="20">
        <f>IF($A615="","",IF($G615&lt;&gt;"",$G615,$A615))</f>
        <v/>
      </c>
      <c r="M615" s="17">
        <f>IF(I615="","",IF($B615="Venda",I615,IF(OR($B615="Compra",$B615="Devolução de venda"),-I615,0)))</f>
        <v/>
      </c>
    </row>
    <row r="616">
      <c r="A616" s="22" t="n"/>
      <c r="B616" s="14" t="n"/>
      <c r="C616" s="14" t="n"/>
      <c r="D616" s="14" t="n"/>
      <c r="E616" s="15" t="n"/>
      <c r="F616" s="14" t="n"/>
      <c r="G616" s="22" t="n"/>
      <c r="H616" s="14" t="n"/>
      <c r="I616" s="17">
        <f>IF(OR($B616="",$C616="",N($D616)=0),"",IF(OR($B616="Ajuste para mais",$B616="Ajuste para menos"),0,$D616*IF(N($E616)&lt;&gt;0,$E616,IF(OR($B616="Venda",$B616="Devolução de venda"),IFERROR(INDEX(Produtos!$D$6:$D$505,MATCH($C616,Produtos!$B$6:$B$505,0)),0),0))))</f>
        <v/>
      </c>
      <c r="J616" s="17">
        <f>IF(OR($B616="",$C616="",N($D616)=0),"",IF($B616="Venda",1,IF($B616="Devolução de venda",-1,0))*$D616*IFERROR(INDEX(Produtos!$L$6:$L$505,MATCH($C616,Produtos!$B$6:$B$505,0)),0))</f>
        <v/>
      </c>
      <c r="K616" s="17">
        <f>IF(I616="","",IF($B616="Venda",I616-J616,IF($B616="Devolução de venda",-I616-J616,0)))</f>
        <v/>
      </c>
      <c r="L616" s="20">
        <f>IF($A616="","",IF($G616&lt;&gt;"",$G616,$A616))</f>
        <v/>
      </c>
      <c r="M616" s="17">
        <f>IF(I616="","",IF($B616="Venda",I616,IF(OR($B616="Compra",$B616="Devolução de venda"),-I616,0)))</f>
        <v/>
      </c>
    </row>
    <row r="617">
      <c r="A617" s="22" t="n"/>
      <c r="B617" s="14" t="n"/>
      <c r="C617" s="14" t="n"/>
      <c r="D617" s="14" t="n"/>
      <c r="E617" s="15" t="n"/>
      <c r="F617" s="14" t="n"/>
      <c r="G617" s="22" t="n"/>
      <c r="H617" s="14" t="n"/>
      <c r="I617" s="17">
        <f>IF(OR($B617="",$C617="",N($D617)=0),"",IF(OR($B617="Ajuste para mais",$B617="Ajuste para menos"),0,$D617*IF(N($E617)&lt;&gt;0,$E617,IF(OR($B617="Venda",$B617="Devolução de venda"),IFERROR(INDEX(Produtos!$D$6:$D$505,MATCH($C617,Produtos!$B$6:$B$505,0)),0),0))))</f>
        <v/>
      </c>
      <c r="J617" s="17">
        <f>IF(OR($B617="",$C617="",N($D617)=0),"",IF($B617="Venda",1,IF($B617="Devolução de venda",-1,0))*$D617*IFERROR(INDEX(Produtos!$L$6:$L$505,MATCH($C617,Produtos!$B$6:$B$505,0)),0))</f>
        <v/>
      </c>
      <c r="K617" s="17">
        <f>IF(I617="","",IF($B617="Venda",I617-J617,IF($B617="Devolução de venda",-I617-J617,0)))</f>
        <v/>
      </c>
      <c r="L617" s="20">
        <f>IF($A617="","",IF($G617&lt;&gt;"",$G617,$A617))</f>
        <v/>
      </c>
      <c r="M617" s="17">
        <f>IF(I617="","",IF($B617="Venda",I617,IF(OR($B617="Compra",$B617="Devolução de venda"),-I617,0)))</f>
        <v/>
      </c>
    </row>
    <row r="618">
      <c r="A618" s="22" t="n"/>
      <c r="B618" s="14" t="n"/>
      <c r="C618" s="14" t="n"/>
      <c r="D618" s="14" t="n"/>
      <c r="E618" s="15" t="n"/>
      <c r="F618" s="14" t="n"/>
      <c r="G618" s="22" t="n"/>
      <c r="H618" s="14" t="n"/>
      <c r="I618" s="17">
        <f>IF(OR($B618="",$C618="",N($D618)=0),"",IF(OR($B618="Ajuste para mais",$B618="Ajuste para menos"),0,$D618*IF(N($E618)&lt;&gt;0,$E618,IF(OR($B618="Venda",$B618="Devolução de venda"),IFERROR(INDEX(Produtos!$D$6:$D$505,MATCH($C618,Produtos!$B$6:$B$505,0)),0),0))))</f>
        <v/>
      </c>
      <c r="J618" s="17">
        <f>IF(OR($B618="",$C618="",N($D618)=0),"",IF($B618="Venda",1,IF($B618="Devolução de venda",-1,0))*$D618*IFERROR(INDEX(Produtos!$L$6:$L$505,MATCH($C618,Produtos!$B$6:$B$505,0)),0))</f>
        <v/>
      </c>
      <c r="K618" s="17">
        <f>IF(I618="","",IF($B618="Venda",I618-J618,IF($B618="Devolução de venda",-I618-J618,0)))</f>
        <v/>
      </c>
      <c r="L618" s="20">
        <f>IF($A618="","",IF($G618&lt;&gt;"",$G618,$A618))</f>
        <v/>
      </c>
      <c r="M618" s="17">
        <f>IF(I618="","",IF($B618="Venda",I618,IF(OR($B618="Compra",$B618="Devolução de venda"),-I618,0)))</f>
        <v/>
      </c>
    </row>
    <row r="619">
      <c r="A619" s="22" t="n"/>
      <c r="B619" s="14" t="n"/>
      <c r="C619" s="14" t="n"/>
      <c r="D619" s="14" t="n"/>
      <c r="E619" s="15" t="n"/>
      <c r="F619" s="14" t="n"/>
      <c r="G619" s="22" t="n"/>
      <c r="H619" s="14" t="n"/>
      <c r="I619" s="17">
        <f>IF(OR($B619="",$C619="",N($D619)=0),"",IF(OR($B619="Ajuste para mais",$B619="Ajuste para menos"),0,$D619*IF(N($E619)&lt;&gt;0,$E619,IF(OR($B619="Venda",$B619="Devolução de venda"),IFERROR(INDEX(Produtos!$D$6:$D$505,MATCH($C619,Produtos!$B$6:$B$505,0)),0),0))))</f>
        <v/>
      </c>
      <c r="J619" s="17">
        <f>IF(OR($B619="",$C619="",N($D619)=0),"",IF($B619="Venda",1,IF($B619="Devolução de venda",-1,0))*$D619*IFERROR(INDEX(Produtos!$L$6:$L$505,MATCH($C619,Produtos!$B$6:$B$505,0)),0))</f>
        <v/>
      </c>
      <c r="K619" s="17">
        <f>IF(I619="","",IF($B619="Venda",I619-J619,IF($B619="Devolução de venda",-I619-J619,0)))</f>
        <v/>
      </c>
      <c r="L619" s="20">
        <f>IF($A619="","",IF($G619&lt;&gt;"",$G619,$A619))</f>
        <v/>
      </c>
      <c r="M619" s="17">
        <f>IF(I619="","",IF($B619="Venda",I619,IF(OR($B619="Compra",$B619="Devolução de venda"),-I619,0)))</f>
        <v/>
      </c>
    </row>
    <row r="620">
      <c r="A620" s="22" t="n"/>
      <c r="B620" s="14" t="n"/>
      <c r="C620" s="14" t="n"/>
      <c r="D620" s="14" t="n"/>
      <c r="E620" s="15" t="n"/>
      <c r="F620" s="14" t="n"/>
      <c r="G620" s="22" t="n"/>
      <c r="H620" s="14" t="n"/>
      <c r="I620" s="17">
        <f>IF(OR($B620="",$C620="",N($D620)=0),"",IF(OR($B620="Ajuste para mais",$B620="Ajuste para menos"),0,$D620*IF(N($E620)&lt;&gt;0,$E620,IF(OR($B620="Venda",$B620="Devolução de venda"),IFERROR(INDEX(Produtos!$D$6:$D$505,MATCH($C620,Produtos!$B$6:$B$505,0)),0),0))))</f>
        <v/>
      </c>
      <c r="J620" s="17">
        <f>IF(OR($B620="",$C620="",N($D620)=0),"",IF($B620="Venda",1,IF($B620="Devolução de venda",-1,0))*$D620*IFERROR(INDEX(Produtos!$L$6:$L$505,MATCH($C620,Produtos!$B$6:$B$505,0)),0))</f>
        <v/>
      </c>
      <c r="K620" s="17">
        <f>IF(I620="","",IF($B620="Venda",I620-J620,IF($B620="Devolução de venda",-I620-J620,0)))</f>
        <v/>
      </c>
      <c r="L620" s="20">
        <f>IF($A620="","",IF($G620&lt;&gt;"",$G620,$A620))</f>
        <v/>
      </c>
      <c r="M620" s="17">
        <f>IF(I620="","",IF($B620="Venda",I620,IF(OR($B620="Compra",$B620="Devolução de venda"),-I620,0)))</f>
        <v/>
      </c>
    </row>
    <row r="621">
      <c r="A621" s="22" t="n"/>
      <c r="B621" s="14" t="n"/>
      <c r="C621" s="14" t="n"/>
      <c r="D621" s="14" t="n"/>
      <c r="E621" s="15" t="n"/>
      <c r="F621" s="14" t="n"/>
      <c r="G621" s="22" t="n"/>
      <c r="H621" s="14" t="n"/>
      <c r="I621" s="17">
        <f>IF(OR($B621="",$C621="",N($D621)=0),"",IF(OR($B621="Ajuste para mais",$B621="Ajuste para menos"),0,$D621*IF(N($E621)&lt;&gt;0,$E621,IF(OR($B621="Venda",$B621="Devolução de venda"),IFERROR(INDEX(Produtos!$D$6:$D$505,MATCH($C621,Produtos!$B$6:$B$505,0)),0),0))))</f>
        <v/>
      </c>
      <c r="J621" s="17">
        <f>IF(OR($B621="",$C621="",N($D621)=0),"",IF($B621="Venda",1,IF($B621="Devolução de venda",-1,0))*$D621*IFERROR(INDEX(Produtos!$L$6:$L$505,MATCH($C621,Produtos!$B$6:$B$505,0)),0))</f>
        <v/>
      </c>
      <c r="K621" s="17">
        <f>IF(I621="","",IF($B621="Venda",I621-J621,IF($B621="Devolução de venda",-I621-J621,0)))</f>
        <v/>
      </c>
      <c r="L621" s="20">
        <f>IF($A621="","",IF($G621&lt;&gt;"",$G621,$A621))</f>
        <v/>
      </c>
      <c r="M621" s="17">
        <f>IF(I621="","",IF($B621="Venda",I621,IF(OR($B621="Compra",$B621="Devolução de venda"),-I621,0)))</f>
        <v/>
      </c>
    </row>
    <row r="622">
      <c r="A622" s="22" t="n"/>
      <c r="B622" s="14" t="n"/>
      <c r="C622" s="14" t="n"/>
      <c r="D622" s="14" t="n"/>
      <c r="E622" s="15" t="n"/>
      <c r="F622" s="14" t="n"/>
      <c r="G622" s="22" t="n"/>
      <c r="H622" s="14" t="n"/>
      <c r="I622" s="17">
        <f>IF(OR($B622="",$C622="",N($D622)=0),"",IF(OR($B622="Ajuste para mais",$B622="Ajuste para menos"),0,$D622*IF(N($E622)&lt;&gt;0,$E622,IF(OR($B622="Venda",$B622="Devolução de venda"),IFERROR(INDEX(Produtos!$D$6:$D$505,MATCH($C622,Produtos!$B$6:$B$505,0)),0),0))))</f>
        <v/>
      </c>
      <c r="J622" s="17">
        <f>IF(OR($B622="",$C622="",N($D622)=0),"",IF($B622="Venda",1,IF($B622="Devolução de venda",-1,0))*$D622*IFERROR(INDEX(Produtos!$L$6:$L$505,MATCH($C622,Produtos!$B$6:$B$505,0)),0))</f>
        <v/>
      </c>
      <c r="K622" s="17">
        <f>IF(I622="","",IF($B622="Venda",I622-J622,IF($B622="Devolução de venda",-I622-J622,0)))</f>
        <v/>
      </c>
      <c r="L622" s="20">
        <f>IF($A622="","",IF($G622&lt;&gt;"",$G622,$A622))</f>
        <v/>
      </c>
      <c r="M622" s="17">
        <f>IF(I622="","",IF($B622="Venda",I622,IF(OR($B622="Compra",$B622="Devolução de venda"),-I622,0)))</f>
        <v/>
      </c>
    </row>
    <row r="623">
      <c r="A623" s="22" t="n"/>
      <c r="B623" s="14" t="n"/>
      <c r="C623" s="14" t="n"/>
      <c r="D623" s="14" t="n"/>
      <c r="E623" s="15" t="n"/>
      <c r="F623" s="14" t="n"/>
      <c r="G623" s="22" t="n"/>
      <c r="H623" s="14" t="n"/>
      <c r="I623" s="17">
        <f>IF(OR($B623="",$C623="",N($D623)=0),"",IF(OR($B623="Ajuste para mais",$B623="Ajuste para menos"),0,$D623*IF(N($E623)&lt;&gt;0,$E623,IF(OR($B623="Venda",$B623="Devolução de venda"),IFERROR(INDEX(Produtos!$D$6:$D$505,MATCH($C623,Produtos!$B$6:$B$505,0)),0),0))))</f>
        <v/>
      </c>
      <c r="J623" s="17">
        <f>IF(OR($B623="",$C623="",N($D623)=0),"",IF($B623="Venda",1,IF($B623="Devolução de venda",-1,0))*$D623*IFERROR(INDEX(Produtos!$L$6:$L$505,MATCH($C623,Produtos!$B$6:$B$505,0)),0))</f>
        <v/>
      </c>
      <c r="K623" s="17">
        <f>IF(I623="","",IF($B623="Venda",I623-J623,IF($B623="Devolução de venda",-I623-J623,0)))</f>
        <v/>
      </c>
      <c r="L623" s="20">
        <f>IF($A623="","",IF($G623&lt;&gt;"",$G623,$A623))</f>
        <v/>
      </c>
      <c r="M623" s="17">
        <f>IF(I623="","",IF($B623="Venda",I623,IF(OR($B623="Compra",$B623="Devolução de venda"),-I623,0)))</f>
        <v/>
      </c>
    </row>
    <row r="624">
      <c r="A624" s="22" t="n"/>
      <c r="B624" s="14" t="n"/>
      <c r="C624" s="14" t="n"/>
      <c r="D624" s="14" t="n"/>
      <c r="E624" s="15" t="n"/>
      <c r="F624" s="14" t="n"/>
      <c r="G624" s="22" t="n"/>
      <c r="H624" s="14" t="n"/>
      <c r="I624" s="17">
        <f>IF(OR($B624="",$C624="",N($D624)=0),"",IF(OR($B624="Ajuste para mais",$B624="Ajuste para menos"),0,$D624*IF(N($E624)&lt;&gt;0,$E624,IF(OR($B624="Venda",$B624="Devolução de venda"),IFERROR(INDEX(Produtos!$D$6:$D$505,MATCH($C624,Produtos!$B$6:$B$505,0)),0),0))))</f>
        <v/>
      </c>
      <c r="J624" s="17">
        <f>IF(OR($B624="",$C624="",N($D624)=0),"",IF($B624="Venda",1,IF($B624="Devolução de venda",-1,0))*$D624*IFERROR(INDEX(Produtos!$L$6:$L$505,MATCH($C624,Produtos!$B$6:$B$505,0)),0))</f>
        <v/>
      </c>
      <c r="K624" s="17">
        <f>IF(I624="","",IF($B624="Venda",I624-J624,IF($B624="Devolução de venda",-I624-J624,0)))</f>
        <v/>
      </c>
      <c r="L624" s="20">
        <f>IF($A624="","",IF($G624&lt;&gt;"",$G624,$A624))</f>
        <v/>
      </c>
      <c r="M624" s="17">
        <f>IF(I624="","",IF($B624="Venda",I624,IF(OR($B624="Compra",$B624="Devolução de venda"),-I624,0)))</f>
        <v/>
      </c>
    </row>
    <row r="625">
      <c r="A625" s="22" t="n"/>
      <c r="B625" s="14" t="n"/>
      <c r="C625" s="14" t="n"/>
      <c r="D625" s="14" t="n"/>
      <c r="E625" s="15" t="n"/>
      <c r="F625" s="14" t="n"/>
      <c r="G625" s="22" t="n"/>
      <c r="H625" s="14" t="n"/>
      <c r="I625" s="17">
        <f>IF(OR($B625="",$C625="",N($D625)=0),"",IF(OR($B625="Ajuste para mais",$B625="Ajuste para menos"),0,$D625*IF(N($E625)&lt;&gt;0,$E625,IF(OR($B625="Venda",$B625="Devolução de venda"),IFERROR(INDEX(Produtos!$D$6:$D$505,MATCH($C625,Produtos!$B$6:$B$505,0)),0),0))))</f>
        <v/>
      </c>
      <c r="J625" s="17">
        <f>IF(OR($B625="",$C625="",N($D625)=0),"",IF($B625="Venda",1,IF($B625="Devolução de venda",-1,0))*$D625*IFERROR(INDEX(Produtos!$L$6:$L$505,MATCH($C625,Produtos!$B$6:$B$505,0)),0))</f>
        <v/>
      </c>
      <c r="K625" s="17">
        <f>IF(I625="","",IF($B625="Venda",I625-J625,IF($B625="Devolução de venda",-I625-J625,0)))</f>
        <v/>
      </c>
      <c r="L625" s="20">
        <f>IF($A625="","",IF($G625&lt;&gt;"",$G625,$A625))</f>
        <v/>
      </c>
      <c r="M625" s="17">
        <f>IF(I625="","",IF($B625="Venda",I625,IF(OR($B625="Compra",$B625="Devolução de venda"),-I625,0)))</f>
        <v/>
      </c>
    </row>
    <row r="626">
      <c r="A626" s="22" t="n"/>
      <c r="B626" s="14" t="n"/>
      <c r="C626" s="14" t="n"/>
      <c r="D626" s="14" t="n"/>
      <c r="E626" s="15" t="n"/>
      <c r="F626" s="14" t="n"/>
      <c r="G626" s="22" t="n"/>
      <c r="H626" s="14" t="n"/>
      <c r="I626" s="17">
        <f>IF(OR($B626="",$C626="",N($D626)=0),"",IF(OR($B626="Ajuste para mais",$B626="Ajuste para menos"),0,$D626*IF(N($E626)&lt;&gt;0,$E626,IF(OR($B626="Venda",$B626="Devolução de venda"),IFERROR(INDEX(Produtos!$D$6:$D$505,MATCH($C626,Produtos!$B$6:$B$505,0)),0),0))))</f>
        <v/>
      </c>
      <c r="J626" s="17">
        <f>IF(OR($B626="",$C626="",N($D626)=0),"",IF($B626="Venda",1,IF($B626="Devolução de venda",-1,0))*$D626*IFERROR(INDEX(Produtos!$L$6:$L$505,MATCH($C626,Produtos!$B$6:$B$505,0)),0))</f>
        <v/>
      </c>
      <c r="K626" s="17">
        <f>IF(I626="","",IF($B626="Venda",I626-J626,IF($B626="Devolução de venda",-I626-J626,0)))</f>
        <v/>
      </c>
      <c r="L626" s="20">
        <f>IF($A626="","",IF($G626&lt;&gt;"",$G626,$A626))</f>
        <v/>
      </c>
      <c r="M626" s="17">
        <f>IF(I626="","",IF($B626="Venda",I626,IF(OR($B626="Compra",$B626="Devolução de venda"),-I626,0)))</f>
        <v/>
      </c>
    </row>
    <row r="627">
      <c r="A627" s="22" t="n"/>
      <c r="B627" s="14" t="n"/>
      <c r="C627" s="14" t="n"/>
      <c r="D627" s="14" t="n"/>
      <c r="E627" s="15" t="n"/>
      <c r="F627" s="14" t="n"/>
      <c r="G627" s="22" t="n"/>
      <c r="H627" s="14" t="n"/>
      <c r="I627" s="17">
        <f>IF(OR($B627="",$C627="",N($D627)=0),"",IF(OR($B627="Ajuste para mais",$B627="Ajuste para menos"),0,$D627*IF(N($E627)&lt;&gt;0,$E627,IF(OR($B627="Venda",$B627="Devolução de venda"),IFERROR(INDEX(Produtos!$D$6:$D$505,MATCH($C627,Produtos!$B$6:$B$505,0)),0),0))))</f>
        <v/>
      </c>
      <c r="J627" s="17">
        <f>IF(OR($B627="",$C627="",N($D627)=0),"",IF($B627="Venda",1,IF($B627="Devolução de venda",-1,0))*$D627*IFERROR(INDEX(Produtos!$L$6:$L$505,MATCH($C627,Produtos!$B$6:$B$505,0)),0))</f>
        <v/>
      </c>
      <c r="K627" s="17">
        <f>IF(I627="","",IF($B627="Venda",I627-J627,IF($B627="Devolução de venda",-I627-J627,0)))</f>
        <v/>
      </c>
      <c r="L627" s="20">
        <f>IF($A627="","",IF($G627&lt;&gt;"",$G627,$A627))</f>
        <v/>
      </c>
      <c r="M627" s="17">
        <f>IF(I627="","",IF($B627="Venda",I627,IF(OR($B627="Compra",$B627="Devolução de venda"),-I627,0)))</f>
        <v/>
      </c>
    </row>
    <row r="628">
      <c r="A628" s="22" t="n"/>
      <c r="B628" s="14" t="n"/>
      <c r="C628" s="14" t="n"/>
      <c r="D628" s="14" t="n"/>
      <c r="E628" s="15" t="n"/>
      <c r="F628" s="14" t="n"/>
      <c r="G628" s="22" t="n"/>
      <c r="H628" s="14" t="n"/>
      <c r="I628" s="17">
        <f>IF(OR($B628="",$C628="",N($D628)=0),"",IF(OR($B628="Ajuste para mais",$B628="Ajuste para menos"),0,$D628*IF(N($E628)&lt;&gt;0,$E628,IF(OR($B628="Venda",$B628="Devolução de venda"),IFERROR(INDEX(Produtos!$D$6:$D$505,MATCH($C628,Produtos!$B$6:$B$505,0)),0),0))))</f>
        <v/>
      </c>
      <c r="J628" s="17">
        <f>IF(OR($B628="",$C628="",N($D628)=0),"",IF($B628="Venda",1,IF($B628="Devolução de venda",-1,0))*$D628*IFERROR(INDEX(Produtos!$L$6:$L$505,MATCH($C628,Produtos!$B$6:$B$505,0)),0))</f>
        <v/>
      </c>
      <c r="K628" s="17">
        <f>IF(I628="","",IF($B628="Venda",I628-J628,IF($B628="Devolução de venda",-I628-J628,0)))</f>
        <v/>
      </c>
      <c r="L628" s="20">
        <f>IF($A628="","",IF($G628&lt;&gt;"",$G628,$A628))</f>
        <v/>
      </c>
      <c r="M628" s="17">
        <f>IF(I628="","",IF($B628="Venda",I628,IF(OR($B628="Compra",$B628="Devolução de venda"),-I628,0)))</f>
        <v/>
      </c>
    </row>
    <row r="629">
      <c r="A629" s="22" t="n"/>
      <c r="B629" s="14" t="n"/>
      <c r="C629" s="14" t="n"/>
      <c r="D629" s="14" t="n"/>
      <c r="E629" s="15" t="n"/>
      <c r="F629" s="14" t="n"/>
      <c r="G629" s="22" t="n"/>
      <c r="H629" s="14" t="n"/>
      <c r="I629" s="17">
        <f>IF(OR($B629="",$C629="",N($D629)=0),"",IF(OR($B629="Ajuste para mais",$B629="Ajuste para menos"),0,$D629*IF(N($E629)&lt;&gt;0,$E629,IF(OR($B629="Venda",$B629="Devolução de venda"),IFERROR(INDEX(Produtos!$D$6:$D$505,MATCH($C629,Produtos!$B$6:$B$505,0)),0),0))))</f>
        <v/>
      </c>
      <c r="J629" s="17">
        <f>IF(OR($B629="",$C629="",N($D629)=0),"",IF($B629="Venda",1,IF($B629="Devolução de venda",-1,0))*$D629*IFERROR(INDEX(Produtos!$L$6:$L$505,MATCH($C629,Produtos!$B$6:$B$505,0)),0))</f>
        <v/>
      </c>
      <c r="K629" s="17">
        <f>IF(I629="","",IF($B629="Venda",I629-J629,IF($B629="Devolução de venda",-I629-J629,0)))</f>
        <v/>
      </c>
      <c r="L629" s="20">
        <f>IF($A629="","",IF($G629&lt;&gt;"",$G629,$A629))</f>
        <v/>
      </c>
      <c r="M629" s="17">
        <f>IF(I629="","",IF($B629="Venda",I629,IF(OR($B629="Compra",$B629="Devolução de venda"),-I629,0)))</f>
        <v/>
      </c>
    </row>
    <row r="630">
      <c r="A630" s="22" t="n"/>
      <c r="B630" s="14" t="n"/>
      <c r="C630" s="14" t="n"/>
      <c r="D630" s="14" t="n"/>
      <c r="E630" s="15" t="n"/>
      <c r="F630" s="14" t="n"/>
      <c r="G630" s="22" t="n"/>
      <c r="H630" s="14" t="n"/>
      <c r="I630" s="17">
        <f>IF(OR($B630="",$C630="",N($D630)=0),"",IF(OR($B630="Ajuste para mais",$B630="Ajuste para menos"),0,$D630*IF(N($E630)&lt;&gt;0,$E630,IF(OR($B630="Venda",$B630="Devolução de venda"),IFERROR(INDEX(Produtos!$D$6:$D$505,MATCH($C630,Produtos!$B$6:$B$505,0)),0),0))))</f>
        <v/>
      </c>
      <c r="J630" s="17">
        <f>IF(OR($B630="",$C630="",N($D630)=0),"",IF($B630="Venda",1,IF($B630="Devolução de venda",-1,0))*$D630*IFERROR(INDEX(Produtos!$L$6:$L$505,MATCH($C630,Produtos!$B$6:$B$505,0)),0))</f>
        <v/>
      </c>
      <c r="K630" s="17">
        <f>IF(I630="","",IF($B630="Venda",I630-J630,IF($B630="Devolução de venda",-I630-J630,0)))</f>
        <v/>
      </c>
      <c r="L630" s="20">
        <f>IF($A630="","",IF($G630&lt;&gt;"",$G630,$A630))</f>
        <v/>
      </c>
      <c r="M630" s="17">
        <f>IF(I630="","",IF($B630="Venda",I630,IF(OR($B630="Compra",$B630="Devolução de venda"),-I630,0)))</f>
        <v/>
      </c>
    </row>
    <row r="631">
      <c r="A631" s="22" t="n"/>
      <c r="B631" s="14" t="n"/>
      <c r="C631" s="14" t="n"/>
      <c r="D631" s="14" t="n"/>
      <c r="E631" s="15" t="n"/>
      <c r="F631" s="14" t="n"/>
      <c r="G631" s="22" t="n"/>
      <c r="H631" s="14" t="n"/>
      <c r="I631" s="17">
        <f>IF(OR($B631="",$C631="",N($D631)=0),"",IF(OR($B631="Ajuste para mais",$B631="Ajuste para menos"),0,$D631*IF(N($E631)&lt;&gt;0,$E631,IF(OR($B631="Venda",$B631="Devolução de venda"),IFERROR(INDEX(Produtos!$D$6:$D$505,MATCH($C631,Produtos!$B$6:$B$505,0)),0),0))))</f>
        <v/>
      </c>
      <c r="J631" s="17">
        <f>IF(OR($B631="",$C631="",N($D631)=0),"",IF($B631="Venda",1,IF($B631="Devolução de venda",-1,0))*$D631*IFERROR(INDEX(Produtos!$L$6:$L$505,MATCH($C631,Produtos!$B$6:$B$505,0)),0))</f>
        <v/>
      </c>
      <c r="K631" s="17">
        <f>IF(I631="","",IF($B631="Venda",I631-J631,IF($B631="Devolução de venda",-I631-J631,0)))</f>
        <v/>
      </c>
      <c r="L631" s="20">
        <f>IF($A631="","",IF($G631&lt;&gt;"",$G631,$A631))</f>
        <v/>
      </c>
      <c r="M631" s="17">
        <f>IF(I631="","",IF($B631="Venda",I631,IF(OR($B631="Compra",$B631="Devolução de venda"),-I631,0)))</f>
        <v/>
      </c>
    </row>
    <row r="632">
      <c r="A632" s="22" t="n"/>
      <c r="B632" s="14" t="n"/>
      <c r="C632" s="14" t="n"/>
      <c r="D632" s="14" t="n"/>
      <c r="E632" s="15" t="n"/>
      <c r="F632" s="14" t="n"/>
      <c r="G632" s="22" t="n"/>
      <c r="H632" s="14" t="n"/>
      <c r="I632" s="17">
        <f>IF(OR($B632="",$C632="",N($D632)=0),"",IF(OR($B632="Ajuste para mais",$B632="Ajuste para menos"),0,$D632*IF(N($E632)&lt;&gt;0,$E632,IF(OR($B632="Venda",$B632="Devolução de venda"),IFERROR(INDEX(Produtos!$D$6:$D$505,MATCH($C632,Produtos!$B$6:$B$505,0)),0),0))))</f>
        <v/>
      </c>
      <c r="J632" s="17">
        <f>IF(OR($B632="",$C632="",N($D632)=0),"",IF($B632="Venda",1,IF($B632="Devolução de venda",-1,0))*$D632*IFERROR(INDEX(Produtos!$L$6:$L$505,MATCH($C632,Produtos!$B$6:$B$505,0)),0))</f>
        <v/>
      </c>
      <c r="K632" s="17">
        <f>IF(I632="","",IF($B632="Venda",I632-J632,IF($B632="Devolução de venda",-I632-J632,0)))</f>
        <v/>
      </c>
      <c r="L632" s="20">
        <f>IF($A632="","",IF($G632&lt;&gt;"",$G632,$A632))</f>
        <v/>
      </c>
      <c r="M632" s="17">
        <f>IF(I632="","",IF($B632="Venda",I632,IF(OR($B632="Compra",$B632="Devolução de venda"),-I632,0)))</f>
        <v/>
      </c>
    </row>
    <row r="633">
      <c r="A633" s="22" t="n"/>
      <c r="B633" s="14" t="n"/>
      <c r="C633" s="14" t="n"/>
      <c r="D633" s="14" t="n"/>
      <c r="E633" s="15" t="n"/>
      <c r="F633" s="14" t="n"/>
      <c r="G633" s="22" t="n"/>
      <c r="H633" s="14" t="n"/>
      <c r="I633" s="17">
        <f>IF(OR($B633="",$C633="",N($D633)=0),"",IF(OR($B633="Ajuste para mais",$B633="Ajuste para menos"),0,$D633*IF(N($E633)&lt;&gt;0,$E633,IF(OR($B633="Venda",$B633="Devolução de venda"),IFERROR(INDEX(Produtos!$D$6:$D$505,MATCH($C633,Produtos!$B$6:$B$505,0)),0),0))))</f>
        <v/>
      </c>
      <c r="J633" s="17">
        <f>IF(OR($B633="",$C633="",N($D633)=0),"",IF($B633="Venda",1,IF($B633="Devolução de venda",-1,0))*$D633*IFERROR(INDEX(Produtos!$L$6:$L$505,MATCH($C633,Produtos!$B$6:$B$505,0)),0))</f>
        <v/>
      </c>
      <c r="K633" s="17">
        <f>IF(I633="","",IF($B633="Venda",I633-J633,IF($B633="Devolução de venda",-I633-J633,0)))</f>
        <v/>
      </c>
      <c r="L633" s="20">
        <f>IF($A633="","",IF($G633&lt;&gt;"",$G633,$A633))</f>
        <v/>
      </c>
      <c r="M633" s="17">
        <f>IF(I633="","",IF($B633="Venda",I633,IF(OR($B633="Compra",$B633="Devolução de venda"),-I633,0)))</f>
        <v/>
      </c>
    </row>
    <row r="634">
      <c r="A634" s="22" t="n"/>
      <c r="B634" s="14" t="n"/>
      <c r="C634" s="14" t="n"/>
      <c r="D634" s="14" t="n"/>
      <c r="E634" s="15" t="n"/>
      <c r="F634" s="14" t="n"/>
      <c r="G634" s="22" t="n"/>
      <c r="H634" s="14" t="n"/>
      <c r="I634" s="17">
        <f>IF(OR($B634="",$C634="",N($D634)=0),"",IF(OR($B634="Ajuste para mais",$B634="Ajuste para menos"),0,$D634*IF(N($E634)&lt;&gt;0,$E634,IF(OR($B634="Venda",$B634="Devolução de venda"),IFERROR(INDEX(Produtos!$D$6:$D$505,MATCH($C634,Produtos!$B$6:$B$505,0)),0),0))))</f>
        <v/>
      </c>
      <c r="J634" s="17">
        <f>IF(OR($B634="",$C634="",N($D634)=0),"",IF($B634="Venda",1,IF($B634="Devolução de venda",-1,0))*$D634*IFERROR(INDEX(Produtos!$L$6:$L$505,MATCH($C634,Produtos!$B$6:$B$505,0)),0))</f>
        <v/>
      </c>
      <c r="K634" s="17">
        <f>IF(I634="","",IF($B634="Venda",I634-J634,IF($B634="Devolução de venda",-I634-J634,0)))</f>
        <v/>
      </c>
      <c r="L634" s="20">
        <f>IF($A634="","",IF($G634&lt;&gt;"",$G634,$A634))</f>
        <v/>
      </c>
      <c r="M634" s="17">
        <f>IF(I634="","",IF($B634="Venda",I634,IF(OR($B634="Compra",$B634="Devolução de venda"),-I634,0)))</f>
        <v/>
      </c>
    </row>
    <row r="635">
      <c r="A635" s="22" t="n"/>
      <c r="B635" s="14" t="n"/>
      <c r="C635" s="14" t="n"/>
      <c r="D635" s="14" t="n"/>
      <c r="E635" s="15" t="n"/>
      <c r="F635" s="14" t="n"/>
      <c r="G635" s="22" t="n"/>
      <c r="H635" s="14" t="n"/>
      <c r="I635" s="17">
        <f>IF(OR($B635="",$C635="",N($D635)=0),"",IF(OR($B635="Ajuste para mais",$B635="Ajuste para menos"),0,$D635*IF(N($E635)&lt;&gt;0,$E635,IF(OR($B635="Venda",$B635="Devolução de venda"),IFERROR(INDEX(Produtos!$D$6:$D$505,MATCH($C635,Produtos!$B$6:$B$505,0)),0),0))))</f>
        <v/>
      </c>
      <c r="J635" s="17">
        <f>IF(OR($B635="",$C635="",N($D635)=0),"",IF($B635="Venda",1,IF($B635="Devolução de venda",-1,0))*$D635*IFERROR(INDEX(Produtos!$L$6:$L$505,MATCH($C635,Produtos!$B$6:$B$505,0)),0))</f>
        <v/>
      </c>
      <c r="K635" s="17">
        <f>IF(I635="","",IF($B635="Venda",I635-J635,IF($B635="Devolução de venda",-I635-J635,0)))</f>
        <v/>
      </c>
      <c r="L635" s="20">
        <f>IF($A635="","",IF($G635&lt;&gt;"",$G635,$A635))</f>
        <v/>
      </c>
      <c r="M635" s="17">
        <f>IF(I635="","",IF($B635="Venda",I635,IF(OR($B635="Compra",$B635="Devolução de venda"),-I635,0)))</f>
        <v/>
      </c>
    </row>
    <row r="636">
      <c r="A636" s="22" t="n"/>
      <c r="B636" s="14" t="n"/>
      <c r="C636" s="14" t="n"/>
      <c r="D636" s="14" t="n"/>
      <c r="E636" s="15" t="n"/>
      <c r="F636" s="14" t="n"/>
      <c r="G636" s="22" t="n"/>
      <c r="H636" s="14" t="n"/>
      <c r="I636" s="17">
        <f>IF(OR($B636="",$C636="",N($D636)=0),"",IF(OR($B636="Ajuste para mais",$B636="Ajuste para menos"),0,$D636*IF(N($E636)&lt;&gt;0,$E636,IF(OR($B636="Venda",$B636="Devolução de venda"),IFERROR(INDEX(Produtos!$D$6:$D$505,MATCH($C636,Produtos!$B$6:$B$505,0)),0),0))))</f>
        <v/>
      </c>
      <c r="J636" s="17">
        <f>IF(OR($B636="",$C636="",N($D636)=0),"",IF($B636="Venda",1,IF($B636="Devolução de venda",-1,0))*$D636*IFERROR(INDEX(Produtos!$L$6:$L$505,MATCH($C636,Produtos!$B$6:$B$505,0)),0))</f>
        <v/>
      </c>
      <c r="K636" s="17">
        <f>IF(I636="","",IF($B636="Venda",I636-J636,IF($B636="Devolução de venda",-I636-J636,0)))</f>
        <v/>
      </c>
      <c r="L636" s="20">
        <f>IF($A636="","",IF($G636&lt;&gt;"",$G636,$A636))</f>
        <v/>
      </c>
      <c r="M636" s="17">
        <f>IF(I636="","",IF($B636="Venda",I636,IF(OR($B636="Compra",$B636="Devolução de venda"),-I636,0)))</f>
        <v/>
      </c>
    </row>
    <row r="637">
      <c r="A637" s="22" t="n"/>
      <c r="B637" s="14" t="n"/>
      <c r="C637" s="14" t="n"/>
      <c r="D637" s="14" t="n"/>
      <c r="E637" s="15" t="n"/>
      <c r="F637" s="14" t="n"/>
      <c r="G637" s="22" t="n"/>
      <c r="H637" s="14" t="n"/>
      <c r="I637" s="17">
        <f>IF(OR($B637="",$C637="",N($D637)=0),"",IF(OR($B637="Ajuste para mais",$B637="Ajuste para menos"),0,$D637*IF(N($E637)&lt;&gt;0,$E637,IF(OR($B637="Venda",$B637="Devolução de venda"),IFERROR(INDEX(Produtos!$D$6:$D$505,MATCH($C637,Produtos!$B$6:$B$505,0)),0),0))))</f>
        <v/>
      </c>
      <c r="J637" s="17">
        <f>IF(OR($B637="",$C637="",N($D637)=0),"",IF($B637="Venda",1,IF($B637="Devolução de venda",-1,0))*$D637*IFERROR(INDEX(Produtos!$L$6:$L$505,MATCH($C637,Produtos!$B$6:$B$505,0)),0))</f>
        <v/>
      </c>
      <c r="K637" s="17">
        <f>IF(I637="","",IF($B637="Venda",I637-J637,IF($B637="Devolução de venda",-I637-J637,0)))</f>
        <v/>
      </c>
      <c r="L637" s="20">
        <f>IF($A637="","",IF($G637&lt;&gt;"",$G637,$A637))</f>
        <v/>
      </c>
      <c r="M637" s="17">
        <f>IF(I637="","",IF($B637="Venda",I637,IF(OR($B637="Compra",$B637="Devolução de venda"),-I637,0)))</f>
        <v/>
      </c>
    </row>
    <row r="638">
      <c r="A638" s="22" t="n"/>
      <c r="B638" s="14" t="n"/>
      <c r="C638" s="14" t="n"/>
      <c r="D638" s="14" t="n"/>
      <c r="E638" s="15" t="n"/>
      <c r="F638" s="14" t="n"/>
      <c r="G638" s="22" t="n"/>
      <c r="H638" s="14" t="n"/>
      <c r="I638" s="17">
        <f>IF(OR($B638="",$C638="",N($D638)=0),"",IF(OR($B638="Ajuste para mais",$B638="Ajuste para menos"),0,$D638*IF(N($E638)&lt;&gt;0,$E638,IF(OR($B638="Venda",$B638="Devolução de venda"),IFERROR(INDEX(Produtos!$D$6:$D$505,MATCH($C638,Produtos!$B$6:$B$505,0)),0),0))))</f>
        <v/>
      </c>
      <c r="J638" s="17">
        <f>IF(OR($B638="",$C638="",N($D638)=0),"",IF($B638="Venda",1,IF($B638="Devolução de venda",-1,0))*$D638*IFERROR(INDEX(Produtos!$L$6:$L$505,MATCH($C638,Produtos!$B$6:$B$505,0)),0))</f>
        <v/>
      </c>
      <c r="K638" s="17">
        <f>IF(I638="","",IF($B638="Venda",I638-J638,IF($B638="Devolução de venda",-I638-J638,0)))</f>
        <v/>
      </c>
      <c r="L638" s="20">
        <f>IF($A638="","",IF($G638&lt;&gt;"",$G638,$A638))</f>
        <v/>
      </c>
      <c r="M638" s="17">
        <f>IF(I638="","",IF($B638="Venda",I638,IF(OR($B638="Compra",$B638="Devolução de venda"),-I638,0)))</f>
        <v/>
      </c>
    </row>
    <row r="639">
      <c r="A639" s="22" t="n"/>
      <c r="B639" s="14" t="n"/>
      <c r="C639" s="14" t="n"/>
      <c r="D639" s="14" t="n"/>
      <c r="E639" s="15" t="n"/>
      <c r="F639" s="14" t="n"/>
      <c r="G639" s="22" t="n"/>
      <c r="H639" s="14" t="n"/>
      <c r="I639" s="17">
        <f>IF(OR($B639="",$C639="",N($D639)=0),"",IF(OR($B639="Ajuste para mais",$B639="Ajuste para menos"),0,$D639*IF(N($E639)&lt;&gt;0,$E639,IF(OR($B639="Venda",$B639="Devolução de venda"),IFERROR(INDEX(Produtos!$D$6:$D$505,MATCH($C639,Produtos!$B$6:$B$505,0)),0),0))))</f>
        <v/>
      </c>
      <c r="J639" s="17">
        <f>IF(OR($B639="",$C639="",N($D639)=0),"",IF($B639="Venda",1,IF($B639="Devolução de venda",-1,0))*$D639*IFERROR(INDEX(Produtos!$L$6:$L$505,MATCH($C639,Produtos!$B$6:$B$505,0)),0))</f>
        <v/>
      </c>
      <c r="K639" s="17">
        <f>IF(I639="","",IF($B639="Venda",I639-J639,IF($B639="Devolução de venda",-I639-J639,0)))</f>
        <v/>
      </c>
      <c r="L639" s="20">
        <f>IF($A639="","",IF($G639&lt;&gt;"",$G639,$A639))</f>
        <v/>
      </c>
      <c r="M639" s="17">
        <f>IF(I639="","",IF($B639="Venda",I639,IF(OR($B639="Compra",$B639="Devolução de venda"),-I639,0)))</f>
        <v/>
      </c>
    </row>
    <row r="640">
      <c r="A640" s="22" t="n"/>
      <c r="B640" s="14" t="n"/>
      <c r="C640" s="14" t="n"/>
      <c r="D640" s="14" t="n"/>
      <c r="E640" s="15" t="n"/>
      <c r="F640" s="14" t="n"/>
      <c r="G640" s="22" t="n"/>
      <c r="H640" s="14" t="n"/>
      <c r="I640" s="17">
        <f>IF(OR($B640="",$C640="",N($D640)=0),"",IF(OR($B640="Ajuste para mais",$B640="Ajuste para menos"),0,$D640*IF(N($E640)&lt;&gt;0,$E640,IF(OR($B640="Venda",$B640="Devolução de venda"),IFERROR(INDEX(Produtos!$D$6:$D$505,MATCH($C640,Produtos!$B$6:$B$505,0)),0),0))))</f>
        <v/>
      </c>
      <c r="J640" s="17">
        <f>IF(OR($B640="",$C640="",N($D640)=0),"",IF($B640="Venda",1,IF($B640="Devolução de venda",-1,0))*$D640*IFERROR(INDEX(Produtos!$L$6:$L$505,MATCH($C640,Produtos!$B$6:$B$505,0)),0))</f>
        <v/>
      </c>
      <c r="K640" s="17">
        <f>IF(I640="","",IF($B640="Venda",I640-J640,IF($B640="Devolução de venda",-I640-J640,0)))</f>
        <v/>
      </c>
      <c r="L640" s="20">
        <f>IF($A640="","",IF($G640&lt;&gt;"",$G640,$A640))</f>
        <v/>
      </c>
      <c r="M640" s="17">
        <f>IF(I640="","",IF($B640="Venda",I640,IF(OR($B640="Compra",$B640="Devolução de venda"),-I640,0)))</f>
        <v/>
      </c>
    </row>
    <row r="641">
      <c r="A641" s="22" t="n"/>
      <c r="B641" s="14" t="n"/>
      <c r="C641" s="14" t="n"/>
      <c r="D641" s="14" t="n"/>
      <c r="E641" s="15" t="n"/>
      <c r="F641" s="14" t="n"/>
      <c r="G641" s="22" t="n"/>
      <c r="H641" s="14" t="n"/>
      <c r="I641" s="17">
        <f>IF(OR($B641="",$C641="",N($D641)=0),"",IF(OR($B641="Ajuste para mais",$B641="Ajuste para menos"),0,$D641*IF(N($E641)&lt;&gt;0,$E641,IF(OR($B641="Venda",$B641="Devolução de venda"),IFERROR(INDEX(Produtos!$D$6:$D$505,MATCH($C641,Produtos!$B$6:$B$505,0)),0),0))))</f>
        <v/>
      </c>
      <c r="J641" s="17">
        <f>IF(OR($B641="",$C641="",N($D641)=0),"",IF($B641="Venda",1,IF($B641="Devolução de venda",-1,0))*$D641*IFERROR(INDEX(Produtos!$L$6:$L$505,MATCH($C641,Produtos!$B$6:$B$505,0)),0))</f>
        <v/>
      </c>
      <c r="K641" s="17">
        <f>IF(I641="","",IF($B641="Venda",I641-J641,IF($B641="Devolução de venda",-I641-J641,0)))</f>
        <v/>
      </c>
      <c r="L641" s="20">
        <f>IF($A641="","",IF($G641&lt;&gt;"",$G641,$A641))</f>
        <v/>
      </c>
      <c r="M641" s="17">
        <f>IF(I641="","",IF($B641="Venda",I641,IF(OR($B641="Compra",$B641="Devolução de venda"),-I641,0)))</f>
        <v/>
      </c>
    </row>
    <row r="642">
      <c r="A642" s="22" t="n"/>
      <c r="B642" s="14" t="n"/>
      <c r="C642" s="14" t="n"/>
      <c r="D642" s="14" t="n"/>
      <c r="E642" s="15" t="n"/>
      <c r="F642" s="14" t="n"/>
      <c r="G642" s="22" t="n"/>
      <c r="H642" s="14" t="n"/>
      <c r="I642" s="17">
        <f>IF(OR($B642="",$C642="",N($D642)=0),"",IF(OR($B642="Ajuste para mais",$B642="Ajuste para menos"),0,$D642*IF(N($E642)&lt;&gt;0,$E642,IF(OR($B642="Venda",$B642="Devolução de venda"),IFERROR(INDEX(Produtos!$D$6:$D$505,MATCH($C642,Produtos!$B$6:$B$505,0)),0),0))))</f>
        <v/>
      </c>
      <c r="J642" s="17">
        <f>IF(OR($B642="",$C642="",N($D642)=0),"",IF($B642="Venda",1,IF($B642="Devolução de venda",-1,0))*$D642*IFERROR(INDEX(Produtos!$L$6:$L$505,MATCH($C642,Produtos!$B$6:$B$505,0)),0))</f>
        <v/>
      </c>
      <c r="K642" s="17">
        <f>IF(I642="","",IF($B642="Venda",I642-J642,IF($B642="Devolução de venda",-I642-J642,0)))</f>
        <v/>
      </c>
      <c r="L642" s="20">
        <f>IF($A642="","",IF($G642&lt;&gt;"",$G642,$A642))</f>
        <v/>
      </c>
      <c r="M642" s="17">
        <f>IF(I642="","",IF($B642="Venda",I642,IF(OR($B642="Compra",$B642="Devolução de venda"),-I642,0)))</f>
        <v/>
      </c>
    </row>
    <row r="643">
      <c r="A643" s="22" t="n"/>
      <c r="B643" s="14" t="n"/>
      <c r="C643" s="14" t="n"/>
      <c r="D643" s="14" t="n"/>
      <c r="E643" s="15" t="n"/>
      <c r="F643" s="14" t="n"/>
      <c r="G643" s="22" t="n"/>
      <c r="H643" s="14" t="n"/>
      <c r="I643" s="17">
        <f>IF(OR($B643="",$C643="",N($D643)=0),"",IF(OR($B643="Ajuste para mais",$B643="Ajuste para menos"),0,$D643*IF(N($E643)&lt;&gt;0,$E643,IF(OR($B643="Venda",$B643="Devolução de venda"),IFERROR(INDEX(Produtos!$D$6:$D$505,MATCH($C643,Produtos!$B$6:$B$505,0)),0),0))))</f>
        <v/>
      </c>
      <c r="J643" s="17">
        <f>IF(OR($B643="",$C643="",N($D643)=0),"",IF($B643="Venda",1,IF($B643="Devolução de venda",-1,0))*$D643*IFERROR(INDEX(Produtos!$L$6:$L$505,MATCH($C643,Produtos!$B$6:$B$505,0)),0))</f>
        <v/>
      </c>
      <c r="K643" s="17">
        <f>IF(I643="","",IF($B643="Venda",I643-J643,IF($B643="Devolução de venda",-I643-J643,0)))</f>
        <v/>
      </c>
      <c r="L643" s="20">
        <f>IF($A643="","",IF($G643&lt;&gt;"",$G643,$A643))</f>
        <v/>
      </c>
      <c r="M643" s="17">
        <f>IF(I643="","",IF($B643="Venda",I643,IF(OR($B643="Compra",$B643="Devolução de venda"),-I643,0)))</f>
        <v/>
      </c>
    </row>
    <row r="644">
      <c r="A644" s="22" t="n"/>
      <c r="B644" s="14" t="n"/>
      <c r="C644" s="14" t="n"/>
      <c r="D644" s="14" t="n"/>
      <c r="E644" s="15" t="n"/>
      <c r="F644" s="14" t="n"/>
      <c r="G644" s="22" t="n"/>
      <c r="H644" s="14" t="n"/>
      <c r="I644" s="17">
        <f>IF(OR($B644="",$C644="",N($D644)=0),"",IF(OR($B644="Ajuste para mais",$B644="Ajuste para menos"),0,$D644*IF(N($E644)&lt;&gt;0,$E644,IF(OR($B644="Venda",$B644="Devolução de venda"),IFERROR(INDEX(Produtos!$D$6:$D$505,MATCH($C644,Produtos!$B$6:$B$505,0)),0),0))))</f>
        <v/>
      </c>
      <c r="J644" s="17">
        <f>IF(OR($B644="",$C644="",N($D644)=0),"",IF($B644="Venda",1,IF($B644="Devolução de venda",-1,0))*$D644*IFERROR(INDEX(Produtos!$L$6:$L$505,MATCH($C644,Produtos!$B$6:$B$505,0)),0))</f>
        <v/>
      </c>
      <c r="K644" s="17">
        <f>IF(I644="","",IF($B644="Venda",I644-J644,IF($B644="Devolução de venda",-I644-J644,0)))</f>
        <v/>
      </c>
      <c r="L644" s="20">
        <f>IF($A644="","",IF($G644&lt;&gt;"",$G644,$A644))</f>
        <v/>
      </c>
      <c r="M644" s="17">
        <f>IF(I644="","",IF($B644="Venda",I644,IF(OR($B644="Compra",$B644="Devolução de venda"),-I644,0)))</f>
        <v/>
      </c>
    </row>
    <row r="645">
      <c r="A645" s="22" t="n"/>
      <c r="B645" s="14" t="n"/>
      <c r="C645" s="14" t="n"/>
      <c r="D645" s="14" t="n"/>
      <c r="E645" s="15" t="n"/>
      <c r="F645" s="14" t="n"/>
      <c r="G645" s="22" t="n"/>
      <c r="H645" s="14" t="n"/>
      <c r="I645" s="17">
        <f>IF(OR($B645="",$C645="",N($D645)=0),"",IF(OR($B645="Ajuste para mais",$B645="Ajuste para menos"),0,$D645*IF(N($E645)&lt;&gt;0,$E645,IF(OR($B645="Venda",$B645="Devolução de venda"),IFERROR(INDEX(Produtos!$D$6:$D$505,MATCH($C645,Produtos!$B$6:$B$505,0)),0),0))))</f>
        <v/>
      </c>
      <c r="J645" s="17">
        <f>IF(OR($B645="",$C645="",N($D645)=0),"",IF($B645="Venda",1,IF($B645="Devolução de venda",-1,0))*$D645*IFERROR(INDEX(Produtos!$L$6:$L$505,MATCH($C645,Produtos!$B$6:$B$505,0)),0))</f>
        <v/>
      </c>
      <c r="K645" s="17">
        <f>IF(I645="","",IF($B645="Venda",I645-J645,IF($B645="Devolução de venda",-I645-J645,0)))</f>
        <v/>
      </c>
      <c r="L645" s="20">
        <f>IF($A645="","",IF($G645&lt;&gt;"",$G645,$A645))</f>
        <v/>
      </c>
      <c r="M645" s="17">
        <f>IF(I645="","",IF($B645="Venda",I645,IF(OR($B645="Compra",$B645="Devolução de venda"),-I645,0)))</f>
        <v/>
      </c>
    </row>
    <row r="646">
      <c r="A646" s="22" t="n"/>
      <c r="B646" s="14" t="n"/>
      <c r="C646" s="14" t="n"/>
      <c r="D646" s="14" t="n"/>
      <c r="E646" s="15" t="n"/>
      <c r="F646" s="14" t="n"/>
      <c r="G646" s="22" t="n"/>
      <c r="H646" s="14" t="n"/>
      <c r="I646" s="17">
        <f>IF(OR($B646="",$C646="",N($D646)=0),"",IF(OR($B646="Ajuste para mais",$B646="Ajuste para menos"),0,$D646*IF(N($E646)&lt;&gt;0,$E646,IF(OR($B646="Venda",$B646="Devolução de venda"),IFERROR(INDEX(Produtos!$D$6:$D$505,MATCH($C646,Produtos!$B$6:$B$505,0)),0),0))))</f>
        <v/>
      </c>
      <c r="J646" s="17">
        <f>IF(OR($B646="",$C646="",N($D646)=0),"",IF($B646="Venda",1,IF($B646="Devolução de venda",-1,0))*$D646*IFERROR(INDEX(Produtos!$L$6:$L$505,MATCH($C646,Produtos!$B$6:$B$505,0)),0))</f>
        <v/>
      </c>
      <c r="K646" s="17">
        <f>IF(I646="","",IF($B646="Venda",I646-J646,IF($B646="Devolução de venda",-I646-J646,0)))</f>
        <v/>
      </c>
      <c r="L646" s="20">
        <f>IF($A646="","",IF($G646&lt;&gt;"",$G646,$A646))</f>
        <v/>
      </c>
      <c r="M646" s="17">
        <f>IF(I646="","",IF($B646="Venda",I646,IF(OR($B646="Compra",$B646="Devolução de venda"),-I646,0)))</f>
        <v/>
      </c>
    </row>
    <row r="647">
      <c r="A647" s="22" t="n"/>
      <c r="B647" s="14" t="n"/>
      <c r="C647" s="14" t="n"/>
      <c r="D647" s="14" t="n"/>
      <c r="E647" s="15" t="n"/>
      <c r="F647" s="14" t="n"/>
      <c r="G647" s="22" t="n"/>
      <c r="H647" s="14" t="n"/>
      <c r="I647" s="17">
        <f>IF(OR($B647="",$C647="",N($D647)=0),"",IF(OR($B647="Ajuste para mais",$B647="Ajuste para menos"),0,$D647*IF(N($E647)&lt;&gt;0,$E647,IF(OR($B647="Venda",$B647="Devolução de venda"),IFERROR(INDEX(Produtos!$D$6:$D$505,MATCH($C647,Produtos!$B$6:$B$505,0)),0),0))))</f>
        <v/>
      </c>
      <c r="J647" s="17">
        <f>IF(OR($B647="",$C647="",N($D647)=0),"",IF($B647="Venda",1,IF($B647="Devolução de venda",-1,0))*$D647*IFERROR(INDEX(Produtos!$L$6:$L$505,MATCH($C647,Produtos!$B$6:$B$505,0)),0))</f>
        <v/>
      </c>
      <c r="K647" s="17">
        <f>IF(I647="","",IF($B647="Venda",I647-J647,IF($B647="Devolução de venda",-I647-J647,0)))</f>
        <v/>
      </c>
      <c r="L647" s="20">
        <f>IF($A647="","",IF($G647&lt;&gt;"",$G647,$A647))</f>
        <v/>
      </c>
      <c r="M647" s="17">
        <f>IF(I647="","",IF($B647="Venda",I647,IF(OR($B647="Compra",$B647="Devolução de venda"),-I647,0)))</f>
        <v/>
      </c>
    </row>
    <row r="648">
      <c r="A648" s="22" t="n"/>
      <c r="B648" s="14" t="n"/>
      <c r="C648" s="14" t="n"/>
      <c r="D648" s="14" t="n"/>
      <c r="E648" s="15" t="n"/>
      <c r="F648" s="14" t="n"/>
      <c r="G648" s="22" t="n"/>
      <c r="H648" s="14" t="n"/>
      <c r="I648" s="17">
        <f>IF(OR($B648="",$C648="",N($D648)=0),"",IF(OR($B648="Ajuste para mais",$B648="Ajuste para menos"),0,$D648*IF(N($E648)&lt;&gt;0,$E648,IF(OR($B648="Venda",$B648="Devolução de venda"),IFERROR(INDEX(Produtos!$D$6:$D$505,MATCH($C648,Produtos!$B$6:$B$505,0)),0),0))))</f>
        <v/>
      </c>
      <c r="J648" s="17">
        <f>IF(OR($B648="",$C648="",N($D648)=0),"",IF($B648="Venda",1,IF($B648="Devolução de venda",-1,0))*$D648*IFERROR(INDEX(Produtos!$L$6:$L$505,MATCH($C648,Produtos!$B$6:$B$505,0)),0))</f>
        <v/>
      </c>
      <c r="K648" s="17">
        <f>IF(I648="","",IF($B648="Venda",I648-J648,IF($B648="Devolução de venda",-I648-J648,0)))</f>
        <v/>
      </c>
      <c r="L648" s="20">
        <f>IF($A648="","",IF($G648&lt;&gt;"",$G648,$A648))</f>
        <v/>
      </c>
      <c r="M648" s="17">
        <f>IF(I648="","",IF($B648="Venda",I648,IF(OR($B648="Compra",$B648="Devolução de venda"),-I648,0)))</f>
        <v/>
      </c>
    </row>
    <row r="649">
      <c r="A649" s="22" t="n"/>
      <c r="B649" s="14" t="n"/>
      <c r="C649" s="14" t="n"/>
      <c r="D649" s="14" t="n"/>
      <c r="E649" s="15" t="n"/>
      <c r="F649" s="14" t="n"/>
      <c r="G649" s="22" t="n"/>
      <c r="H649" s="14" t="n"/>
      <c r="I649" s="17">
        <f>IF(OR($B649="",$C649="",N($D649)=0),"",IF(OR($B649="Ajuste para mais",$B649="Ajuste para menos"),0,$D649*IF(N($E649)&lt;&gt;0,$E649,IF(OR($B649="Venda",$B649="Devolução de venda"),IFERROR(INDEX(Produtos!$D$6:$D$505,MATCH($C649,Produtos!$B$6:$B$505,0)),0),0))))</f>
        <v/>
      </c>
      <c r="J649" s="17">
        <f>IF(OR($B649="",$C649="",N($D649)=0),"",IF($B649="Venda",1,IF($B649="Devolução de venda",-1,0))*$D649*IFERROR(INDEX(Produtos!$L$6:$L$505,MATCH($C649,Produtos!$B$6:$B$505,0)),0))</f>
        <v/>
      </c>
      <c r="K649" s="17">
        <f>IF(I649="","",IF($B649="Venda",I649-J649,IF($B649="Devolução de venda",-I649-J649,0)))</f>
        <v/>
      </c>
      <c r="L649" s="20">
        <f>IF($A649="","",IF($G649&lt;&gt;"",$G649,$A649))</f>
        <v/>
      </c>
      <c r="M649" s="17">
        <f>IF(I649="","",IF($B649="Venda",I649,IF(OR($B649="Compra",$B649="Devolução de venda"),-I649,0)))</f>
        <v/>
      </c>
    </row>
    <row r="650">
      <c r="A650" s="22" t="n"/>
      <c r="B650" s="14" t="n"/>
      <c r="C650" s="14" t="n"/>
      <c r="D650" s="14" t="n"/>
      <c r="E650" s="15" t="n"/>
      <c r="F650" s="14" t="n"/>
      <c r="G650" s="22" t="n"/>
      <c r="H650" s="14" t="n"/>
      <c r="I650" s="17">
        <f>IF(OR($B650="",$C650="",N($D650)=0),"",IF(OR($B650="Ajuste para mais",$B650="Ajuste para menos"),0,$D650*IF(N($E650)&lt;&gt;0,$E650,IF(OR($B650="Venda",$B650="Devolução de venda"),IFERROR(INDEX(Produtos!$D$6:$D$505,MATCH($C650,Produtos!$B$6:$B$505,0)),0),0))))</f>
        <v/>
      </c>
      <c r="J650" s="17">
        <f>IF(OR($B650="",$C650="",N($D650)=0),"",IF($B650="Venda",1,IF($B650="Devolução de venda",-1,0))*$D650*IFERROR(INDEX(Produtos!$L$6:$L$505,MATCH($C650,Produtos!$B$6:$B$505,0)),0))</f>
        <v/>
      </c>
      <c r="K650" s="17">
        <f>IF(I650="","",IF($B650="Venda",I650-J650,IF($B650="Devolução de venda",-I650-J650,0)))</f>
        <v/>
      </c>
      <c r="L650" s="20">
        <f>IF($A650="","",IF($G650&lt;&gt;"",$G650,$A650))</f>
        <v/>
      </c>
      <c r="M650" s="17">
        <f>IF(I650="","",IF($B650="Venda",I650,IF(OR($B650="Compra",$B650="Devolução de venda"),-I650,0)))</f>
        <v/>
      </c>
    </row>
    <row r="651">
      <c r="A651" s="22" t="n"/>
      <c r="B651" s="14" t="n"/>
      <c r="C651" s="14" t="n"/>
      <c r="D651" s="14" t="n"/>
      <c r="E651" s="15" t="n"/>
      <c r="F651" s="14" t="n"/>
      <c r="G651" s="22" t="n"/>
      <c r="H651" s="14" t="n"/>
      <c r="I651" s="17">
        <f>IF(OR($B651="",$C651="",N($D651)=0),"",IF(OR($B651="Ajuste para mais",$B651="Ajuste para menos"),0,$D651*IF(N($E651)&lt;&gt;0,$E651,IF(OR($B651="Venda",$B651="Devolução de venda"),IFERROR(INDEX(Produtos!$D$6:$D$505,MATCH($C651,Produtos!$B$6:$B$505,0)),0),0))))</f>
        <v/>
      </c>
      <c r="J651" s="17">
        <f>IF(OR($B651="",$C651="",N($D651)=0),"",IF($B651="Venda",1,IF($B651="Devolução de venda",-1,0))*$D651*IFERROR(INDEX(Produtos!$L$6:$L$505,MATCH($C651,Produtos!$B$6:$B$505,0)),0))</f>
        <v/>
      </c>
      <c r="K651" s="17">
        <f>IF(I651="","",IF($B651="Venda",I651-J651,IF($B651="Devolução de venda",-I651-J651,0)))</f>
        <v/>
      </c>
      <c r="L651" s="20">
        <f>IF($A651="","",IF($G651&lt;&gt;"",$G651,$A651))</f>
        <v/>
      </c>
      <c r="M651" s="17">
        <f>IF(I651="","",IF($B651="Venda",I651,IF(OR($B651="Compra",$B651="Devolução de venda"),-I651,0)))</f>
        <v/>
      </c>
    </row>
    <row r="652">
      <c r="A652" s="22" t="n"/>
      <c r="B652" s="14" t="n"/>
      <c r="C652" s="14" t="n"/>
      <c r="D652" s="14" t="n"/>
      <c r="E652" s="15" t="n"/>
      <c r="F652" s="14" t="n"/>
      <c r="G652" s="22" t="n"/>
      <c r="H652" s="14" t="n"/>
      <c r="I652" s="17">
        <f>IF(OR($B652="",$C652="",N($D652)=0),"",IF(OR($B652="Ajuste para mais",$B652="Ajuste para menos"),0,$D652*IF(N($E652)&lt;&gt;0,$E652,IF(OR($B652="Venda",$B652="Devolução de venda"),IFERROR(INDEX(Produtos!$D$6:$D$505,MATCH($C652,Produtos!$B$6:$B$505,0)),0),0))))</f>
        <v/>
      </c>
      <c r="J652" s="17">
        <f>IF(OR($B652="",$C652="",N($D652)=0),"",IF($B652="Venda",1,IF($B652="Devolução de venda",-1,0))*$D652*IFERROR(INDEX(Produtos!$L$6:$L$505,MATCH($C652,Produtos!$B$6:$B$505,0)),0))</f>
        <v/>
      </c>
      <c r="K652" s="17">
        <f>IF(I652="","",IF($B652="Venda",I652-J652,IF($B652="Devolução de venda",-I652-J652,0)))</f>
        <v/>
      </c>
      <c r="L652" s="20">
        <f>IF($A652="","",IF($G652&lt;&gt;"",$G652,$A652))</f>
        <v/>
      </c>
      <c r="M652" s="17">
        <f>IF(I652="","",IF($B652="Venda",I652,IF(OR($B652="Compra",$B652="Devolução de venda"),-I652,0)))</f>
        <v/>
      </c>
    </row>
    <row r="653">
      <c r="A653" s="22" t="n"/>
      <c r="B653" s="14" t="n"/>
      <c r="C653" s="14" t="n"/>
      <c r="D653" s="14" t="n"/>
      <c r="E653" s="15" t="n"/>
      <c r="F653" s="14" t="n"/>
      <c r="G653" s="22" t="n"/>
      <c r="H653" s="14" t="n"/>
      <c r="I653" s="17">
        <f>IF(OR($B653="",$C653="",N($D653)=0),"",IF(OR($B653="Ajuste para mais",$B653="Ajuste para menos"),0,$D653*IF(N($E653)&lt;&gt;0,$E653,IF(OR($B653="Venda",$B653="Devolução de venda"),IFERROR(INDEX(Produtos!$D$6:$D$505,MATCH($C653,Produtos!$B$6:$B$505,0)),0),0))))</f>
        <v/>
      </c>
      <c r="J653" s="17">
        <f>IF(OR($B653="",$C653="",N($D653)=0),"",IF($B653="Venda",1,IF($B653="Devolução de venda",-1,0))*$D653*IFERROR(INDEX(Produtos!$L$6:$L$505,MATCH($C653,Produtos!$B$6:$B$505,0)),0))</f>
        <v/>
      </c>
      <c r="K653" s="17">
        <f>IF(I653="","",IF($B653="Venda",I653-J653,IF($B653="Devolução de venda",-I653-J653,0)))</f>
        <v/>
      </c>
      <c r="L653" s="20">
        <f>IF($A653="","",IF($G653&lt;&gt;"",$G653,$A653))</f>
        <v/>
      </c>
      <c r="M653" s="17">
        <f>IF(I653="","",IF($B653="Venda",I653,IF(OR($B653="Compra",$B653="Devolução de venda"),-I653,0)))</f>
        <v/>
      </c>
    </row>
    <row r="654">
      <c r="A654" s="22" t="n"/>
      <c r="B654" s="14" t="n"/>
      <c r="C654" s="14" t="n"/>
      <c r="D654" s="14" t="n"/>
      <c r="E654" s="15" t="n"/>
      <c r="F654" s="14" t="n"/>
      <c r="G654" s="22" t="n"/>
      <c r="H654" s="14" t="n"/>
      <c r="I654" s="17">
        <f>IF(OR($B654="",$C654="",N($D654)=0),"",IF(OR($B654="Ajuste para mais",$B654="Ajuste para menos"),0,$D654*IF(N($E654)&lt;&gt;0,$E654,IF(OR($B654="Venda",$B654="Devolução de venda"),IFERROR(INDEX(Produtos!$D$6:$D$505,MATCH($C654,Produtos!$B$6:$B$505,0)),0),0))))</f>
        <v/>
      </c>
      <c r="J654" s="17">
        <f>IF(OR($B654="",$C654="",N($D654)=0),"",IF($B654="Venda",1,IF($B654="Devolução de venda",-1,0))*$D654*IFERROR(INDEX(Produtos!$L$6:$L$505,MATCH($C654,Produtos!$B$6:$B$505,0)),0))</f>
        <v/>
      </c>
      <c r="K654" s="17">
        <f>IF(I654="","",IF($B654="Venda",I654-J654,IF($B654="Devolução de venda",-I654-J654,0)))</f>
        <v/>
      </c>
      <c r="L654" s="20">
        <f>IF($A654="","",IF($G654&lt;&gt;"",$G654,$A654))</f>
        <v/>
      </c>
      <c r="M654" s="17">
        <f>IF(I654="","",IF($B654="Venda",I654,IF(OR($B654="Compra",$B654="Devolução de venda"),-I654,0)))</f>
        <v/>
      </c>
    </row>
    <row r="655">
      <c r="A655" s="22" t="n"/>
      <c r="B655" s="14" t="n"/>
      <c r="C655" s="14" t="n"/>
      <c r="D655" s="14" t="n"/>
      <c r="E655" s="15" t="n"/>
      <c r="F655" s="14" t="n"/>
      <c r="G655" s="22" t="n"/>
      <c r="H655" s="14" t="n"/>
      <c r="I655" s="17">
        <f>IF(OR($B655="",$C655="",N($D655)=0),"",IF(OR($B655="Ajuste para mais",$B655="Ajuste para menos"),0,$D655*IF(N($E655)&lt;&gt;0,$E655,IF(OR($B655="Venda",$B655="Devolução de venda"),IFERROR(INDEX(Produtos!$D$6:$D$505,MATCH($C655,Produtos!$B$6:$B$505,0)),0),0))))</f>
        <v/>
      </c>
      <c r="J655" s="17">
        <f>IF(OR($B655="",$C655="",N($D655)=0),"",IF($B655="Venda",1,IF($B655="Devolução de venda",-1,0))*$D655*IFERROR(INDEX(Produtos!$L$6:$L$505,MATCH($C655,Produtos!$B$6:$B$505,0)),0))</f>
        <v/>
      </c>
      <c r="K655" s="17">
        <f>IF(I655="","",IF($B655="Venda",I655-J655,IF($B655="Devolução de venda",-I655-J655,0)))</f>
        <v/>
      </c>
      <c r="L655" s="20">
        <f>IF($A655="","",IF($G655&lt;&gt;"",$G655,$A655))</f>
        <v/>
      </c>
      <c r="M655" s="17">
        <f>IF(I655="","",IF($B655="Venda",I655,IF(OR($B655="Compra",$B655="Devolução de venda"),-I655,0)))</f>
        <v/>
      </c>
    </row>
    <row r="656">
      <c r="A656" s="22" t="n"/>
      <c r="B656" s="14" t="n"/>
      <c r="C656" s="14" t="n"/>
      <c r="D656" s="14" t="n"/>
      <c r="E656" s="15" t="n"/>
      <c r="F656" s="14" t="n"/>
      <c r="G656" s="22" t="n"/>
      <c r="H656" s="14" t="n"/>
      <c r="I656" s="17">
        <f>IF(OR($B656="",$C656="",N($D656)=0),"",IF(OR($B656="Ajuste para mais",$B656="Ajuste para menos"),0,$D656*IF(N($E656)&lt;&gt;0,$E656,IF(OR($B656="Venda",$B656="Devolução de venda"),IFERROR(INDEX(Produtos!$D$6:$D$505,MATCH($C656,Produtos!$B$6:$B$505,0)),0),0))))</f>
        <v/>
      </c>
      <c r="J656" s="17">
        <f>IF(OR($B656="",$C656="",N($D656)=0),"",IF($B656="Venda",1,IF($B656="Devolução de venda",-1,0))*$D656*IFERROR(INDEX(Produtos!$L$6:$L$505,MATCH($C656,Produtos!$B$6:$B$505,0)),0))</f>
        <v/>
      </c>
      <c r="K656" s="17">
        <f>IF(I656="","",IF($B656="Venda",I656-J656,IF($B656="Devolução de venda",-I656-J656,0)))</f>
        <v/>
      </c>
      <c r="L656" s="20">
        <f>IF($A656="","",IF($G656&lt;&gt;"",$G656,$A656))</f>
        <v/>
      </c>
      <c r="M656" s="17">
        <f>IF(I656="","",IF($B656="Venda",I656,IF(OR($B656="Compra",$B656="Devolução de venda"),-I656,0)))</f>
        <v/>
      </c>
    </row>
    <row r="657">
      <c r="A657" s="22" t="n"/>
      <c r="B657" s="14" t="n"/>
      <c r="C657" s="14" t="n"/>
      <c r="D657" s="14" t="n"/>
      <c r="E657" s="15" t="n"/>
      <c r="F657" s="14" t="n"/>
      <c r="G657" s="22" t="n"/>
      <c r="H657" s="14" t="n"/>
      <c r="I657" s="17">
        <f>IF(OR($B657="",$C657="",N($D657)=0),"",IF(OR($B657="Ajuste para mais",$B657="Ajuste para menos"),0,$D657*IF(N($E657)&lt;&gt;0,$E657,IF(OR($B657="Venda",$B657="Devolução de venda"),IFERROR(INDEX(Produtos!$D$6:$D$505,MATCH($C657,Produtos!$B$6:$B$505,0)),0),0))))</f>
        <v/>
      </c>
      <c r="J657" s="17">
        <f>IF(OR($B657="",$C657="",N($D657)=0),"",IF($B657="Venda",1,IF($B657="Devolução de venda",-1,0))*$D657*IFERROR(INDEX(Produtos!$L$6:$L$505,MATCH($C657,Produtos!$B$6:$B$505,0)),0))</f>
        <v/>
      </c>
      <c r="K657" s="17">
        <f>IF(I657="","",IF($B657="Venda",I657-J657,IF($B657="Devolução de venda",-I657-J657,0)))</f>
        <v/>
      </c>
      <c r="L657" s="20">
        <f>IF($A657="","",IF($G657&lt;&gt;"",$G657,$A657))</f>
        <v/>
      </c>
      <c r="M657" s="17">
        <f>IF(I657="","",IF($B657="Venda",I657,IF(OR($B657="Compra",$B657="Devolução de venda"),-I657,0)))</f>
        <v/>
      </c>
    </row>
    <row r="658">
      <c r="A658" s="22" t="n"/>
      <c r="B658" s="14" t="n"/>
      <c r="C658" s="14" t="n"/>
      <c r="D658" s="14" t="n"/>
      <c r="E658" s="15" t="n"/>
      <c r="F658" s="14" t="n"/>
      <c r="G658" s="22" t="n"/>
      <c r="H658" s="14" t="n"/>
      <c r="I658" s="17">
        <f>IF(OR($B658="",$C658="",N($D658)=0),"",IF(OR($B658="Ajuste para mais",$B658="Ajuste para menos"),0,$D658*IF(N($E658)&lt;&gt;0,$E658,IF(OR($B658="Venda",$B658="Devolução de venda"),IFERROR(INDEX(Produtos!$D$6:$D$505,MATCH($C658,Produtos!$B$6:$B$505,0)),0),0))))</f>
        <v/>
      </c>
      <c r="J658" s="17">
        <f>IF(OR($B658="",$C658="",N($D658)=0),"",IF($B658="Venda",1,IF($B658="Devolução de venda",-1,0))*$D658*IFERROR(INDEX(Produtos!$L$6:$L$505,MATCH($C658,Produtos!$B$6:$B$505,0)),0))</f>
        <v/>
      </c>
      <c r="K658" s="17">
        <f>IF(I658="","",IF($B658="Venda",I658-J658,IF($B658="Devolução de venda",-I658-J658,0)))</f>
        <v/>
      </c>
      <c r="L658" s="20">
        <f>IF($A658="","",IF($G658&lt;&gt;"",$G658,$A658))</f>
        <v/>
      </c>
      <c r="M658" s="17">
        <f>IF(I658="","",IF($B658="Venda",I658,IF(OR($B658="Compra",$B658="Devolução de venda"),-I658,0)))</f>
        <v/>
      </c>
    </row>
    <row r="659">
      <c r="A659" s="22" t="n"/>
      <c r="B659" s="14" t="n"/>
      <c r="C659" s="14" t="n"/>
      <c r="D659" s="14" t="n"/>
      <c r="E659" s="15" t="n"/>
      <c r="F659" s="14" t="n"/>
      <c r="G659" s="22" t="n"/>
      <c r="H659" s="14" t="n"/>
      <c r="I659" s="17">
        <f>IF(OR($B659="",$C659="",N($D659)=0),"",IF(OR($B659="Ajuste para mais",$B659="Ajuste para menos"),0,$D659*IF(N($E659)&lt;&gt;0,$E659,IF(OR($B659="Venda",$B659="Devolução de venda"),IFERROR(INDEX(Produtos!$D$6:$D$505,MATCH($C659,Produtos!$B$6:$B$505,0)),0),0))))</f>
        <v/>
      </c>
      <c r="J659" s="17">
        <f>IF(OR($B659="",$C659="",N($D659)=0),"",IF($B659="Venda",1,IF($B659="Devolução de venda",-1,0))*$D659*IFERROR(INDEX(Produtos!$L$6:$L$505,MATCH($C659,Produtos!$B$6:$B$505,0)),0))</f>
        <v/>
      </c>
      <c r="K659" s="17">
        <f>IF(I659="","",IF($B659="Venda",I659-J659,IF($B659="Devolução de venda",-I659-J659,0)))</f>
        <v/>
      </c>
      <c r="L659" s="20">
        <f>IF($A659="","",IF($G659&lt;&gt;"",$G659,$A659))</f>
        <v/>
      </c>
      <c r="M659" s="17">
        <f>IF(I659="","",IF($B659="Venda",I659,IF(OR($B659="Compra",$B659="Devolução de venda"),-I659,0)))</f>
        <v/>
      </c>
    </row>
    <row r="660">
      <c r="A660" s="22" t="n"/>
      <c r="B660" s="14" t="n"/>
      <c r="C660" s="14" t="n"/>
      <c r="D660" s="14" t="n"/>
      <c r="E660" s="15" t="n"/>
      <c r="F660" s="14" t="n"/>
      <c r="G660" s="22" t="n"/>
      <c r="H660" s="14" t="n"/>
      <c r="I660" s="17">
        <f>IF(OR($B660="",$C660="",N($D660)=0),"",IF(OR($B660="Ajuste para mais",$B660="Ajuste para menos"),0,$D660*IF(N($E660)&lt;&gt;0,$E660,IF(OR($B660="Venda",$B660="Devolução de venda"),IFERROR(INDEX(Produtos!$D$6:$D$505,MATCH($C660,Produtos!$B$6:$B$505,0)),0),0))))</f>
        <v/>
      </c>
      <c r="J660" s="17">
        <f>IF(OR($B660="",$C660="",N($D660)=0),"",IF($B660="Venda",1,IF($B660="Devolução de venda",-1,0))*$D660*IFERROR(INDEX(Produtos!$L$6:$L$505,MATCH($C660,Produtos!$B$6:$B$505,0)),0))</f>
        <v/>
      </c>
      <c r="K660" s="17">
        <f>IF(I660="","",IF($B660="Venda",I660-J660,IF($B660="Devolução de venda",-I660-J660,0)))</f>
        <v/>
      </c>
      <c r="L660" s="20">
        <f>IF($A660="","",IF($G660&lt;&gt;"",$G660,$A660))</f>
        <v/>
      </c>
      <c r="M660" s="17">
        <f>IF(I660="","",IF($B660="Venda",I660,IF(OR($B660="Compra",$B660="Devolução de venda"),-I660,0)))</f>
        <v/>
      </c>
    </row>
    <row r="661">
      <c r="A661" s="22" t="n"/>
      <c r="B661" s="14" t="n"/>
      <c r="C661" s="14" t="n"/>
      <c r="D661" s="14" t="n"/>
      <c r="E661" s="15" t="n"/>
      <c r="F661" s="14" t="n"/>
      <c r="G661" s="22" t="n"/>
      <c r="H661" s="14" t="n"/>
      <c r="I661" s="17">
        <f>IF(OR($B661="",$C661="",N($D661)=0),"",IF(OR($B661="Ajuste para mais",$B661="Ajuste para menos"),0,$D661*IF(N($E661)&lt;&gt;0,$E661,IF(OR($B661="Venda",$B661="Devolução de venda"),IFERROR(INDEX(Produtos!$D$6:$D$505,MATCH($C661,Produtos!$B$6:$B$505,0)),0),0))))</f>
        <v/>
      </c>
      <c r="J661" s="17">
        <f>IF(OR($B661="",$C661="",N($D661)=0),"",IF($B661="Venda",1,IF($B661="Devolução de venda",-1,0))*$D661*IFERROR(INDEX(Produtos!$L$6:$L$505,MATCH($C661,Produtos!$B$6:$B$505,0)),0))</f>
        <v/>
      </c>
      <c r="K661" s="17">
        <f>IF(I661="","",IF($B661="Venda",I661-J661,IF($B661="Devolução de venda",-I661-J661,0)))</f>
        <v/>
      </c>
      <c r="L661" s="20">
        <f>IF($A661="","",IF($G661&lt;&gt;"",$G661,$A661))</f>
        <v/>
      </c>
      <c r="M661" s="17">
        <f>IF(I661="","",IF($B661="Venda",I661,IF(OR($B661="Compra",$B661="Devolução de venda"),-I661,0)))</f>
        <v/>
      </c>
    </row>
    <row r="662">
      <c r="A662" s="22" t="n"/>
      <c r="B662" s="14" t="n"/>
      <c r="C662" s="14" t="n"/>
      <c r="D662" s="14" t="n"/>
      <c r="E662" s="15" t="n"/>
      <c r="F662" s="14" t="n"/>
      <c r="G662" s="22" t="n"/>
      <c r="H662" s="14" t="n"/>
      <c r="I662" s="17">
        <f>IF(OR($B662="",$C662="",N($D662)=0),"",IF(OR($B662="Ajuste para mais",$B662="Ajuste para menos"),0,$D662*IF(N($E662)&lt;&gt;0,$E662,IF(OR($B662="Venda",$B662="Devolução de venda"),IFERROR(INDEX(Produtos!$D$6:$D$505,MATCH($C662,Produtos!$B$6:$B$505,0)),0),0))))</f>
        <v/>
      </c>
      <c r="J662" s="17">
        <f>IF(OR($B662="",$C662="",N($D662)=0),"",IF($B662="Venda",1,IF($B662="Devolução de venda",-1,0))*$D662*IFERROR(INDEX(Produtos!$L$6:$L$505,MATCH($C662,Produtos!$B$6:$B$505,0)),0))</f>
        <v/>
      </c>
      <c r="K662" s="17">
        <f>IF(I662="","",IF($B662="Venda",I662-J662,IF($B662="Devolução de venda",-I662-J662,0)))</f>
        <v/>
      </c>
      <c r="L662" s="20">
        <f>IF($A662="","",IF($G662&lt;&gt;"",$G662,$A662))</f>
        <v/>
      </c>
      <c r="M662" s="17">
        <f>IF(I662="","",IF($B662="Venda",I662,IF(OR($B662="Compra",$B662="Devolução de venda"),-I662,0)))</f>
        <v/>
      </c>
    </row>
    <row r="663">
      <c r="A663" s="22" t="n"/>
      <c r="B663" s="14" t="n"/>
      <c r="C663" s="14" t="n"/>
      <c r="D663" s="14" t="n"/>
      <c r="E663" s="15" t="n"/>
      <c r="F663" s="14" t="n"/>
      <c r="G663" s="22" t="n"/>
      <c r="H663" s="14" t="n"/>
      <c r="I663" s="17">
        <f>IF(OR($B663="",$C663="",N($D663)=0),"",IF(OR($B663="Ajuste para mais",$B663="Ajuste para menos"),0,$D663*IF(N($E663)&lt;&gt;0,$E663,IF(OR($B663="Venda",$B663="Devolução de venda"),IFERROR(INDEX(Produtos!$D$6:$D$505,MATCH($C663,Produtos!$B$6:$B$505,0)),0),0))))</f>
        <v/>
      </c>
      <c r="J663" s="17">
        <f>IF(OR($B663="",$C663="",N($D663)=0),"",IF($B663="Venda",1,IF($B663="Devolução de venda",-1,0))*$D663*IFERROR(INDEX(Produtos!$L$6:$L$505,MATCH($C663,Produtos!$B$6:$B$505,0)),0))</f>
        <v/>
      </c>
      <c r="K663" s="17">
        <f>IF(I663="","",IF($B663="Venda",I663-J663,IF($B663="Devolução de venda",-I663-J663,0)))</f>
        <v/>
      </c>
      <c r="L663" s="20">
        <f>IF($A663="","",IF($G663&lt;&gt;"",$G663,$A663))</f>
        <v/>
      </c>
      <c r="M663" s="17">
        <f>IF(I663="","",IF($B663="Venda",I663,IF(OR($B663="Compra",$B663="Devolução de venda"),-I663,0)))</f>
        <v/>
      </c>
    </row>
    <row r="664">
      <c r="A664" s="22" t="n"/>
      <c r="B664" s="14" t="n"/>
      <c r="C664" s="14" t="n"/>
      <c r="D664" s="14" t="n"/>
      <c r="E664" s="15" t="n"/>
      <c r="F664" s="14" t="n"/>
      <c r="G664" s="22" t="n"/>
      <c r="H664" s="14" t="n"/>
      <c r="I664" s="17">
        <f>IF(OR($B664="",$C664="",N($D664)=0),"",IF(OR($B664="Ajuste para mais",$B664="Ajuste para menos"),0,$D664*IF(N($E664)&lt;&gt;0,$E664,IF(OR($B664="Venda",$B664="Devolução de venda"),IFERROR(INDEX(Produtos!$D$6:$D$505,MATCH($C664,Produtos!$B$6:$B$505,0)),0),0))))</f>
        <v/>
      </c>
      <c r="J664" s="17">
        <f>IF(OR($B664="",$C664="",N($D664)=0),"",IF($B664="Venda",1,IF($B664="Devolução de venda",-1,0))*$D664*IFERROR(INDEX(Produtos!$L$6:$L$505,MATCH($C664,Produtos!$B$6:$B$505,0)),0))</f>
        <v/>
      </c>
      <c r="K664" s="17">
        <f>IF(I664="","",IF($B664="Venda",I664-J664,IF($B664="Devolução de venda",-I664-J664,0)))</f>
        <v/>
      </c>
      <c r="L664" s="20">
        <f>IF($A664="","",IF($G664&lt;&gt;"",$G664,$A664))</f>
        <v/>
      </c>
      <c r="M664" s="17">
        <f>IF(I664="","",IF($B664="Venda",I664,IF(OR($B664="Compra",$B664="Devolução de venda"),-I664,0)))</f>
        <v/>
      </c>
    </row>
    <row r="665">
      <c r="A665" s="22" t="n"/>
      <c r="B665" s="14" t="n"/>
      <c r="C665" s="14" t="n"/>
      <c r="D665" s="14" t="n"/>
      <c r="E665" s="15" t="n"/>
      <c r="F665" s="14" t="n"/>
      <c r="G665" s="22" t="n"/>
      <c r="H665" s="14" t="n"/>
      <c r="I665" s="17">
        <f>IF(OR($B665="",$C665="",N($D665)=0),"",IF(OR($B665="Ajuste para mais",$B665="Ajuste para menos"),0,$D665*IF(N($E665)&lt;&gt;0,$E665,IF(OR($B665="Venda",$B665="Devolução de venda"),IFERROR(INDEX(Produtos!$D$6:$D$505,MATCH($C665,Produtos!$B$6:$B$505,0)),0),0))))</f>
        <v/>
      </c>
      <c r="J665" s="17">
        <f>IF(OR($B665="",$C665="",N($D665)=0),"",IF($B665="Venda",1,IF($B665="Devolução de venda",-1,0))*$D665*IFERROR(INDEX(Produtos!$L$6:$L$505,MATCH($C665,Produtos!$B$6:$B$505,0)),0))</f>
        <v/>
      </c>
      <c r="K665" s="17">
        <f>IF(I665="","",IF($B665="Venda",I665-J665,IF($B665="Devolução de venda",-I665-J665,0)))</f>
        <v/>
      </c>
      <c r="L665" s="20">
        <f>IF($A665="","",IF($G665&lt;&gt;"",$G665,$A665))</f>
        <v/>
      </c>
      <c r="M665" s="17">
        <f>IF(I665="","",IF($B665="Venda",I665,IF(OR($B665="Compra",$B665="Devolução de venda"),-I665,0)))</f>
        <v/>
      </c>
    </row>
    <row r="666">
      <c r="A666" s="22" t="n"/>
      <c r="B666" s="14" t="n"/>
      <c r="C666" s="14" t="n"/>
      <c r="D666" s="14" t="n"/>
      <c r="E666" s="15" t="n"/>
      <c r="F666" s="14" t="n"/>
      <c r="G666" s="22" t="n"/>
      <c r="H666" s="14" t="n"/>
      <c r="I666" s="17">
        <f>IF(OR($B666="",$C666="",N($D666)=0),"",IF(OR($B666="Ajuste para mais",$B666="Ajuste para menos"),0,$D666*IF(N($E666)&lt;&gt;0,$E666,IF(OR($B666="Venda",$B666="Devolução de venda"),IFERROR(INDEX(Produtos!$D$6:$D$505,MATCH($C666,Produtos!$B$6:$B$505,0)),0),0))))</f>
        <v/>
      </c>
      <c r="J666" s="17">
        <f>IF(OR($B666="",$C666="",N($D666)=0),"",IF($B666="Venda",1,IF($B666="Devolução de venda",-1,0))*$D666*IFERROR(INDEX(Produtos!$L$6:$L$505,MATCH($C666,Produtos!$B$6:$B$505,0)),0))</f>
        <v/>
      </c>
      <c r="K666" s="17">
        <f>IF(I666="","",IF($B666="Venda",I666-J666,IF($B666="Devolução de venda",-I666-J666,0)))</f>
        <v/>
      </c>
      <c r="L666" s="20">
        <f>IF($A666="","",IF($G666&lt;&gt;"",$G666,$A666))</f>
        <v/>
      </c>
      <c r="M666" s="17">
        <f>IF(I666="","",IF($B666="Venda",I666,IF(OR($B666="Compra",$B666="Devolução de venda"),-I666,0)))</f>
        <v/>
      </c>
    </row>
    <row r="667">
      <c r="A667" s="22" t="n"/>
      <c r="B667" s="14" t="n"/>
      <c r="C667" s="14" t="n"/>
      <c r="D667" s="14" t="n"/>
      <c r="E667" s="15" t="n"/>
      <c r="F667" s="14" t="n"/>
      <c r="G667" s="22" t="n"/>
      <c r="H667" s="14" t="n"/>
      <c r="I667" s="17">
        <f>IF(OR($B667="",$C667="",N($D667)=0),"",IF(OR($B667="Ajuste para mais",$B667="Ajuste para menos"),0,$D667*IF(N($E667)&lt;&gt;0,$E667,IF(OR($B667="Venda",$B667="Devolução de venda"),IFERROR(INDEX(Produtos!$D$6:$D$505,MATCH($C667,Produtos!$B$6:$B$505,0)),0),0))))</f>
        <v/>
      </c>
      <c r="J667" s="17">
        <f>IF(OR($B667="",$C667="",N($D667)=0),"",IF($B667="Venda",1,IF($B667="Devolução de venda",-1,0))*$D667*IFERROR(INDEX(Produtos!$L$6:$L$505,MATCH($C667,Produtos!$B$6:$B$505,0)),0))</f>
        <v/>
      </c>
      <c r="K667" s="17">
        <f>IF(I667="","",IF($B667="Venda",I667-J667,IF($B667="Devolução de venda",-I667-J667,0)))</f>
        <v/>
      </c>
      <c r="L667" s="20">
        <f>IF($A667="","",IF($G667&lt;&gt;"",$G667,$A667))</f>
        <v/>
      </c>
      <c r="M667" s="17">
        <f>IF(I667="","",IF($B667="Venda",I667,IF(OR($B667="Compra",$B667="Devolução de venda"),-I667,0)))</f>
        <v/>
      </c>
    </row>
    <row r="668">
      <c r="A668" s="22" t="n"/>
      <c r="B668" s="14" t="n"/>
      <c r="C668" s="14" t="n"/>
      <c r="D668" s="14" t="n"/>
      <c r="E668" s="15" t="n"/>
      <c r="F668" s="14" t="n"/>
      <c r="G668" s="22" t="n"/>
      <c r="H668" s="14" t="n"/>
      <c r="I668" s="17">
        <f>IF(OR($B668="",$C668="",N($D668)=0),"",IF(OR($B668="Ajuste para mais",$B668="Ajuste para menos"),0,$D668*IF(N($E668)&lt;&gt;0,$E668,IF(OR($B668="Venda",$B668="Devolução de venda"),IFERROR(INDEX(Produtos!$D$6:$D$505,MATCH($C668,Produtos!$B$6:$B$505,0)),0),0))))</f>
        <v/>
      </c>
      <c r="J668" s="17">
        <f>IF(OR($B668="",$C668="",N($D668)=0),"",IF($B668="Venda",1,IF($B668="Devolução de venda",-1,0))*$D668*IFERROR(INDEX(Produtos!$L$6:$L$505,MATCH($C668,Produtos!$B$6:$B$505,0)),0))</f>
        <v/>
      </c>
      <c r="K668" s="17">
        <f>IF(I668="","",IF($B668="Venda",I668-J668,IF($B668="Devolução de venda",-I668-J668,0)))</f>
        <v/>
      </c>
      <c r="L668" s="20">
        <f>IF($A668="","",IF($G668&lt;&gt;"",$G668,$A668))</f>
        <v/>
      </c>
      <c r="M668" s="17">
        <f>IF(I668="","",IF($B668="Venda",I668,IF(OR($B668="Compra",$B668="Devolução de venda"),-I668,0)))</f>
        <v/>
      </c>
    </row>
    <row r="669">
      <c r="A669" s="22" t="n"/>
      <c r="B669" s="14" t="n"/>
      <c r="C669" s="14" t="n"/>
      <c r="D669" s="14" t="n"/>
      <c r="E669" s="15" t="n"/>
      <c r="F669" s="14" t="n"/>
      <c r="G669" s="22" t="n"/>
      <c r="H669" s="14" t="n"/>
      <c r="I669" s="17">
        <f>IF(OR($B669="",$C669="",N($D669)=0),"",IF(OR($B669="Ajuste para mais",$B669="Ajuste para menos"),0,$D669*IF(N($E669)&lt;&gt;0,$E669,IF(OR($B669="Venda",$B669="Devolução de venda"),IFERROR(INDEX(Produtos!$D$6:$D$505,MATCH($C669,Produtos!$B$6:$B$505,0)),0),0))))</f>
        <v/>
      </c>
      <c r="J669" s="17">
        <f>IF(OR($B669="",$C669="",N($D669)=0),"",IF($B669="Venda",1,IF($B669="Devolução de venda",-1,0))*$D669*IFERROR(INDEX(Produtos!$L$6:$L$505,MATCH($C669,Produtos!$B$6:$B$505,0)),0))</f>
        <v/>
      </c>
      <c r="K669" s="17">
        <f>IF(I669="","",IF($B669="Venda",I669-J669,IF($B669="Devolução de venda",-I669-J669,0)))</f>
        <v/>
      </c>
      <c r="L669" s="20">
        <f>IF($A669="","",IF($G669&lt;&gt;"",$G669,$A669))</f>
        <v/>
      </c>
      <c r="M669" s="17">
        <f>IF(I669="","",IF($B669="Venda",I669,IF(OR($B669="Compra",$B669="Devolução de venda"),-I669,0)))</f>
        <v/>
      </c>
    </row>
    <row r="670">
      <c r="A670" s="22" t="n"/>
      <c r="B670" s="14" t="n"/>
      <c r="C670" s="14" t="n"/>
      <c r="D670" s="14" t="n"/>
      <c r="E670" s="15" t="n"/>
      <c r="F670" s="14" t="n"/>
      <c r="G670" s="22" t="n"/>
      <c r="H670" s="14" t="n"/>
      <c r="I670" s="17">
        <f>IF(OR($B670="",$C670="",N($D670)=0),"",IF(OR($B670="Ajuste para mais",$B670="Ajuste para menos"),0,$D670*IF(N($E670)&lt;&gt;0,$E670,IF(OR($B670="Venda",$B670="Devolução de venda"),IFERROR(INDEX(Produtos!$D$6:$D$505,MATCH($C670,Produtos!$B$6:$B$505,0)),0),0))))</f>
        <v/>
      </c>
      <c r="J670" s="17">
        <f>IF(OR($B670="",$C670="",N($D670)=0),"",IF($B670="Venda",1,IF($B670="Devolução de venda",-1,0))*$D670*IFERROR(INDEX(Produtos!$L$6:$L$505,MATCH($C670,Produtos!$B$6:$B$505,0)),0))</f>
        <v/>
      </c>
      <c r="K670" s="17">
        <f>IF(I670="","",IF($B670="Venda",I670-J670,IF($B670="Devolução de venda",-I670-J670,0)))</f>
        <v/>
      </c>
      <c r="L670" s="20">
        <f>IF($A670="","",IF($G670&lt;&gt;"",$G670,$A670))</f>
        <v/>
      </c>
      <c r="M670" s="17">
        <f>IF(I670="","",IF($B670="Venda",I670,IF(OR($B670="Compra",$B670="Devolução de venda"),-I670,0)))</f>
        <v/>
      </c>
    </row>
    <row r="671">
      <c r="A671" s="22" t="n"/>
      <c r="B671" s="14" t="n"/>
      <c r="C671" s="14" t="n"/>
      <c r="D671" s="14" t="n"/>
      <c r="E671" s="15" t="n"/>
      <c r="F671" s="14" t="n"/>
      <c r="G671" s="22" t="n"/>
      <c r="H671" s="14" t="n"/>
      <c r="I671" s="17">
        <f>IF(OR($B671="",$C671="",N($D671)=0),"",IF(OR($B671="Ajuste para mais",$B671="Ajuste para menos"),0,$D671*IF(N($E671)&lt;&gt;0,$E671,IF(OR($B671="Venda",$B671="Devolução de venda"),IFERROR(INDEX(Produtos!$D$6:$D$505,MATCH($C671,Produtos!$B$6:$B$505,0)),0),0))))</f>
        <v/>
      </c>
      <c r="J671" s="17">
        <f>IF(OR($B671="",$C671="",N($D671)=0),"",IF($B671="Venda",1,IF($B671="Devolução de venda",-1,0))*$D671*IFERROR(INDEX(Produtos!$L$6:$L$505,MATCH($C671,Produtos!$B$6:$B$505,0)),0))</f>
        <v/>
      </c>
      <c r="K671" s="17">
        <f>IF(I671="","",IF($B671="Venda",I671-J671,IF($B671="Devolução de venda",-I671-J671,0)))</f>
        <v/>
      </c>
      <c r="L671" s="20">
        <f>IF($A671="","",IF($G671&lt;&gt;"",$G671,$A671))</f>
        <v/>
      </c>
      <c r="M671" s="17">
        <f>IF(I671="","",IF($B671="Venda",I671,IF(OR($B671="Compra",$B671="Devolução de venda"),-I671,0)))</f>
        <v/>
      </c>
    </row>
    <row r="672">
      <c r="A672" s="22" t="n"/>
      <c r="B672" s="14" t="n"/>
      <c r="C672" s="14" t="n"/>
      <c r="D672" s="14" t="n"/>
      <c r="E672" s="15" t="n"/>
      <c r="F672" s="14" t="n"/>
      <c r="G672" s="22" t="n"/>
      <c r="H672" s="14" t="n"/>
      <c r="I672" s="17">
        <f>IF(OR($B672="",$C672="",N($D672)=0),"",IF(OR($B672="Ajuste para mais",$B672="Ajuste para menos"),0,$D672*IF(N($E672)&lt;&gt;0,$E672,IF(OR($B672="Venda",$B672="Devolução de venda"),IFERROR(INDEX(Produtos!$D$6:$D$505,MATCH($C672,Produtos!$B$6:$B$505,0)),0),0))))</f>
        <v/>
      </c>
      <c r="J672" s="17">
        <f>IF(OR($B672="",$C672="",N($D672)=0),"",IF($B672="Venda",1,IF($B672="Devolução de venda",-1,0))*$D672*IFERROR(INDEX(Produtos!$L$6:$L$505,MATCH($C672,Produtos!$B$6:$B$505,0)),0))</f>
        <v/>
      </c>
      <c r="K672" s="17">
        <f>IF(I672="","",IF($B672="Venda",I672-J672,IF($B672="Devolução de venda",-I672-J672,0)))</f>
        <v/>
      </c>
      <c r="L672" s="20">
        <f>IF($A672="","",IF($G672&lt;&gt;"",$G672,$A672))</f>
        <v/>
      </c>
      <c r="M672" s="17">
        <f>IF(I672="","",IF($B672="Venda",I672,IF(OR($B672="Compra",$B672="Devolução de venda"),-I672,0)))</f>
        <v/>
      </c>
    </row>
    <row r="673">
      <c r="A673" s="22" t="n"/>
      <c r="B673" s="14" t="n"/>
      <c r="C673" s="14" t="n"/>
      <c r="D673" s="14" t="n"/>
      <c r="E673" s="15" t="n"/>
      <c r="F673" s="14" t="n"/>
      <c r="G673" s="22" t="n"/>
      <c r="H673" s="14" t="n"/>
      <c r="I673" s="17">
        <f>IF(OR($B673="",$C673="",N($D673)=0),"",IF(OR($B673="Ajuste para mais",$B673="Ajuste para menos"),0,$D673*IF(N($E673)&lt;&gt;0,$E673,IF(OR($B673="Venda",$B673="Devolução de venda"),IFERROR(INDEX(Produtos!$D$6:$D$505,MATCH($C673,Produtos!$B$6:$B$505,0)),0),0))))</f>
        <v/>
      </c>
      <c r="J673" s="17">
        <f>IF(OR($B673="",$C673="",N($D673)=0),"",IF($B673="Venda",1,IF($B673="Devolução de venda",-1,0))*$D673*IFERROR(INDEX(Produtos!$L$6:$L$505,MATCH($C673,Produtos!$B$6:$B$505,0)),0))</f>
        <v/>
      </c>
      <c r="K673" s="17">
        <f>IF(I673="","",IF($B673="Venda",I673-J673,IF($B673="Devolução de venda",-I673-J673,0)))</f>
        <v/>
      </c>
      <c r="L673" s="20">
        <f>IF($A673="","",IF($G673&lt;&gt;"",$G673,$A673))</f>
        <v/>
      </c>
      <c r="M673" s="17">
        <f>IF(I673="","",IF($B673="Venda",I673,IF(OR($B673="Compra",$B673="Devolução de venda"),-I673,0)))</f>
        <v/>
      </c>
    </row>
    <row r="674">
      <c r="A674" s="22" t="n"/>
      <c r="B674" s="14" t="n"/>
      <c r="C674" s="14" t="n"/>
      <c r="D674" s="14" t="n"/>
      <c r="E674" s="15" t="n"/>
      <c r="F674" s="14" t="n"/>
      <c r="G674" s="22" t="n"/>
      <c r="H674" s="14" t="n"/>
      <c r="I674" s="17">
        <f>IF(OR($B674="",$C674="",N($D674)=0),"",IF(OR($B674="Ajuste para mais",$B674="Ajuste para menos"),0,$D674*IF(N($E674)&lt;&gt;0,$E674,IF(OR($B674="Venda",$B674="Devolução de venda"),IFERROR(INDEX(Produtos!$D$6:$D$505,MATCH($C674,Produtos!$B$6:$B$505,0)),0),0))))</f>
        <v/>
      </c>
      <c r="J674" s="17">
        <f>IF(OR($B674="",$C674="",N($D674)=0),"",IF($B674="Venda",1,IF($B674="Devolução de venda",-1,0))*$D674*IFERROR(INDEX(Produtos!$L$6:$L$505,MATCH($C674,Produtos!$B$6:$B$505,0)),0))</f>
        <v/>
      </c>
      <c r="K674" s="17">
        <f>IF(I674="","",IF($B674="Venda",I674-J674,IF($B674="Devolução de venda",-I674-J674,0)))</f>
        <v/>
      </c>
      <c r="L674" s="20">
        <f>IF($A674="","",IF($G674&lt;&gt;"",$G674,$A674))</f>
        <v/>
      </c>
      <c r="M674" s="17">
        <f>IF(I674="","",IF($B674="Venda",I674,IF(OR($B674="Compra",$B674="Devolução de venda"),-I674,0)))</f>
        <v/>
      </c>
    </row>
    <row r="675">
      <c r="A675" s="22" t="n"/>
      <c r="B675" s="14" t="n"/>
      <c r="C675" s="14" t="n"/>
      <c r="D675" s="14" t="n"/>
      <c r="E675" s="15" t="n"/>
      <c r="F675" s="14" t="n"/>
      <c r="G675" s="22" t="n"/>
      <c r="H675" s="14" t="n"/>
      <c r="I675" s="17">
        <f>IF(OR($B675="",$C675="",N($D675)=0),"",IF(OR($B675="Ajuste para mais",$B675="Ajuste para menos"),0,$D675*IF(N($E675)&lt;&gt;0,$E675,IF(OR($B675="Venda",$B675="Devolução de venda"),IFERROR(INDEX(Produtos!$D$6:$D$505,MATCH($C675,Produtos!$B$6:$B$505,0)),0),0))))</f>
        <v/>
      </c>
      <c r="J675" s="17">
        <f>IF(OR($B675="",$C675="",N($D675)=0),"",IF($B675="Venda",1,IF($B675="Devolução de venda",-1,0))*$D675*IFERROR(INDEX(Produtos!$L$6:$L$505,MATCH($C675,Produtos!$B$6:$B$505,0)),0))</f>
        <v/>
      </c>
      <c r="K675" s="17">
        <f>IF(I675="","",IF($B675="Venda",I675-J675,IF($B675="Devolução de venda",-I675-J675,0)))</f>
        <v/>
      </c>
      <c r="L675" s="20">
        <f>IF($A675="","",IF($G675&lt;&gt;"",$G675,$A675))</f>
        <v/>
      </c>
      <c r="M675" s="17">
        <f>IF(I675="","",IF($B675="Venda",I675,IF(OR($B675="Compra",$B675="Devolução de venda"),-I675,0)))</f>
        <v/>
      </c>
    </row>
    <row r="676">
      <c r="A676" s="22" t="n"/>
      <c r="B676" s="14" t="n"/>
      <c r="C676" s="14" t="n"/>
      <c r="D676" s="14" t="n"/>
      <c r="E676" s="15" t="n"/>
      <c r="F676" s="14" t="n"/>
      <c r="G676" s="22" t="n"/>
      <c r="H676" s="14" t="n"/>
      <c r="I676" s="17">
        <f>IF(OR($B676="",$C676="",N($D676)=0),"",IF(OR($B676="Ajuste para mais",$B676="Ajuste para menos"),0,$D676*IF(N($E676)&lt;&gt;0,$E676,IF(OR($B676="Venda",$B676="Devolução de venda"),IFERROR(INDEX(Produtos!$D$6:$D$505,MATCH($C676,Produtos!$B$6:$B$505,0)),0),0))))</f>
        <v/>
      </c>
      <c r="J676" s="17">
        <f>IF(OR($B676="",$C676="",N($D676)=0),"",IF($B676="Venda",1,IF($B676="Devolução de venda",-1,0))*$D676*IFERROR(INDEX(Produtos!$L$6:$L$505,MATCH($C676,Produtos!$B$6:$B$505,0)),0))</f>
        <v/>
      </c>
      <c r="K676" s="17">
        <f>IF(I676="","",IF($B676="Venda",I676-J676,IF($B676="Devolução de venda",-I676-J676,0)))</f>
        <v/>
      </c>
      <c r="L676" s="20">
        <f>IF($A676="","",IF($G676&lt;&gt;"",$G676,$A676))</f>
        <v/>
      </c>
      <c r="M676" s="17">
        <f>IF(I676="","",IF($B676="Venda",I676,IF(OR($B676="Compra",$B676="Devolução de venda"),-I676,0)))</f>
        <v/>
      </c>
    </row>
    <row r="677">
      <c r="A677" s="22" t="n"/>
      <c r="B677" s="14" t="n"/>
      <c r="C677" s="14" t="n"/>
      <c r="D677" s="14" t="n"/>
      <c r="E677" s="15" t="n"/>
      <c r="F677" s="14" t="n"/>
      <c r="G677" s="22" t="n"/>
      <c r="H677" s="14" t="n"/>
      <c r="I677" s="17">
        <f>IF(OR($B677="",$C677="",N($D677)=0),"",IF(OR($B677="Ajuste para mais",$B677="Ajuste para menos"),0,$D677*IF(N($E677)&lt;&gt;0,$E677,IF(OR($B677="Venda",$B677="Devolução de venda"),IFERROR(INDEX(Produtos!$D$6:$D$505,MATCH($C677,Produtos!$B$6:$B$505,0)),0),0))))</f>
        <v/>
      </c>
      <c r="J677" s="17">
        <f>IF(OR($B677="",$C677="",N($D677)=0),"",IF($B677="Venda",1,IF($B677="Devolução de venda",-1,0))*$D677*IFERROR(INDEX(Produtos!$L$6:$L$505,MATCH($C677,Produtos!$B$6:$B$505,0)),0))</f>
        <v/>
      </c>
      <c r="K677" s="17">
        <f>IF(I677="","",IF($B677="Venda",I677-J677,IF($B677="Devolução de venda",-I677-J677,0)))</f>
        <v/>
      </c>
      <c r="L677" s="20">
        <f>IF($A677="","",IF($G677&lt;&gt;"",$G677,$A677))</f>
        <v/>
      </c>
      <c r="M677" s="17">
        <f>IF(I677="","",IF($B677="Venda",I677,IF(OR($B677="Compra",$B677="Devolução de venda"),-I677,0)))</f>
        <v/>
      </c>
    </row>
    <row r="678">
      <c r="A678" s="22" t="n"/>
      <c r="B678" s="14" t="n"/>
      <c r="C678" s="14" t="n"/>
      <c r="D678" s="14" t="n"/>
      <c r="E678" s="15" t="n"/>
      <c r="F678" s="14" t="n"/>
      <c r="G678" s="22" t="n"/>
      <c r="H678" s="14" t="n"/>
      <c r="I678" s="17">
        <f>IF(OR($B678="",$C678="",N($D678)=0),"",IF(OR($B678="Ajuste para mais",$B678="Ajuste para menos"),0,$D678*IF(N($E678)&lt;&gt;0,$E678,IF(OR($B678="Venda",$B678="Devolução de venda"),IFERROR(INDEX(Produtos!$D$6:$D$505,MATCH($C678,Produtos!$B$6:$B$505,0)),0),0))))</f>
        <v/>
      </c>
      <c r="J678" s="17">
        <f>IF(OR($B678="",$C678="",N($D678)=0),"",IF($B678="Venda",1,IF($B678="Devolução de venda",-1,0))*$D678*IFERROR(INDEX(Produtos!$L$6:$L$505,MATCH($C678,Produtos!$B$6:$B$505,0)),0))</f>
        <v/>
      </c>
      <c r="K678" s="17">
        <f>IF(I678="","",IF($B678="Venda",I678-J678,IF($B678="Devolução de venda",-I678-J678,0)))</f>
        <v/>
      </c>
      <c r="L678" s="20">
        <f>IF($A678="","",IF($G678&lt;&gt;"",$G678,$A678))</f>
        <v/>
      </c>
      <c r="M678" s="17">
        <f>IF(I678="","",IF($B678="Venda",I678,IF(OR($B678="Compra",$B678="Devolução de venda"),-I678,0)))</f>
        <v/>
      </c>
    </row>
    <row r="679">
      <c r="A679" s="22" t="n"/>
      <c r="B679" s="14" t="n"/>
      <c r="C679" s="14" t="n"/>
      <c r="D679" s="14" t="n"/>
      <c r="E679" s="15" t="n"/>
      <c r="F679" s="14" t="n"/>
      <c r="G679" s="22" t="n"/>
      <c r="H679" s="14" t="n"/>
      <c r="I679" s="17">
        <f>IF(OR($B679="",$C679="",N($D679)=0),"",IF(OR($B679="Ajuste para mais",$B679="Ajuste para menos"),0,$D679*IF(N($E679)&lt;&gt;0,$E679,IF(OR($B679="Venda",$B679="Devolução de venda"),IFERROR(INDEX(Produtos!$D$6:$D$505,MATCH($C679,Produtos!$B$6:$B$505,0)),0),0))))</f>
        <v/>
      </c>
      <c r="J679" s="17">
        <f>IF(OR($B679="",$C679="",N($D679)=0),"",IF($B679="Venda",1,IF($B679="Devolução de venda",-1,0))*$D679*IFERROR(INDEX(Produtos!$L$6:$L$505,MATCH($C679,Produtos!$B$6:$B$505,0)),0))</f>
        <v/>
      </c>
      <c r="K679" s="17">
        <f>IF(I679="","",IF($B679="Venda",I679-J679,IF($B679="Devolução de venda",-I679-J679,0)))</f>
        <v/>
      </c>
      <c r="L679" s="20">
        <f>IF($A679="","",IF($G679&lt;&gt;"",$G679,$A679))</f>
        <v/>
      </c>
      <c r="M679" s="17">
        <f>IF(I679="","",IF($B679="Venda",I679,IF(OR($B679="Compra",$B679="Devolução de venda"),-I679,0)))</f>
        <v/>
      </c>
    </row>
    <row r="680">
      <c r="A680" s="22" t="n"/>
      <c r="B680" s="14" t="n"/>
      <c r="C680" s="14" t="n"/>
      <c r="D680" s="14" t="n"/>
      <c r="E680" s="15" t="n"/>
      <c r="F680" s="14" t="n"/>
      <c r="G680" s="22" t="n"/>
      <c r="H680" s="14" t="n"/>
      <c r="I680" s="17">
        <f>IF(OR($B680="",$C680="",N($D680)=0),"",IF(OR($B680="Ajuste para mais",$B680="Ajuste para menos"),0,$D680*IF(N($E680)&lt;&gt;0,$E680,IF(OR($B680="Venda",$B680="Devolução de venda"),IFERROR(INDEX(Produtos!$D$6:$D$505,MATCH($C680,Produtos!$B$6:$B$505,0)),0),0))))</f>
        <v/>
      </c>
      <c r="J680" s="17">
        <f>IF(OR($B680="",$C680="",N($D680)=0),"",IF($B680="Venda",1,IF($B680="Devolução de venda",-1,0))*$D680*IFERROR(INDEX(Produtos!$L$6:$L$505,MATCH($C680,Produtos!$B$6:$B$505,0)),0))</f>
        <v/>
      </c>
      <c r="K680" s="17">
        <f>IF(I680="","",IF($B680="Venda",I680-J680,IF($B680="Devolução de venda",-I680-J680,0)))</f>
        <v/>
      </c>
      <c r="L680" s="20">
        <f>IF($A680="","",IF($G680&lt;&gt;"",$G680,$A680))</f>
        <v/>
      </c>
      <c r="M680" s="17">
        <f>IF(I680="","",IF($B680="Venda",I680,IF(OR($B680="Compra",$B680="Devolução de venda"),-I680,0)))</f>
        <v/>
      </c>
    </row>
    <row r="681">
      <c r="A681" s="22" t="n"/>
      <c r="B681" s="14" t="n"/>
      <c r="C681" s="14" t="n"/>
      <c r="D681" s="14" t="n"/>
      <c r="E681" s="15" t="n"/>
      <c r="F681" s="14" t="n"/>
      <c r="G681" s="22" t="n"/>
      <c r="H681" s="14" t="n"/>
      <c r="I681" s="17">
        <f>IF(OR($B681="",$C681="",N($D681)=0),"",IF(OR($B681="Ajuste para mais",$B681="Ajuste para menos"),0,$D681*IF(N($E681)&lt;&gt;0,$E681,IF(OR($B681="Venda",$B681="Devolução de venda"),IFERROR(INDEX(Produtos!$D$6:$D$505,MATCH($C681,Produtos!$B$6:$B$505,0)),0),0))))</f>
        <v/>
      </c>
      <c r="J681" s="17">
        <f>IF(OR($B681="",$C681="",N($D681)=0),"",IF($B681="Venda",1,IF($B681="Devolução de venda",-1,0))*$D681*IFERROR(INDEX(Produtos!$L$6:$L$505,MATCH($C681,Produtos!$B$6:$B$505,0)),0))</f>
        <v/>
      </c>
      <c r="K681" s="17">
        <f>IF(I681="","",IF($B681="Venda",I681-J681,IF($B681="Devolução de venda",-I681-J681,0)))</f>
        <v/>
      </c>
      <c r="L681" s="20">
        <f>IF($A681="","",IF($G681&lt;&gt;"",$G681,$A681))</f>
        <v/>
      </c>
      <c r="M681" s="17">
        <f>IF(I681="","",IF($B681="Venda",I681,IF(OR($B681="Compra",$B681="Devolução de venda"),-I681,0)))</f>
        <v/>
      </c>
    </row>
    <row r="682">
      <c r="A682" s="22" t="n"/>
      <c r="B682" s="14" t="n"/>
      <c r="C682" s="14" t="n"/>
      <c r="D682" s="14" t="n"/>
      <c r="E682" s="15" t="n"/>
      <c r="F682" s="14" t="n"/>
      <c r="G682" s="22" t="n"/>
      <c r="H682" s="14" t="n"/>
      <c r="I682" s="17">
        <f>IF(OR($B682="",$C682="",N($D682)=0),"",IF(OR($B682="Ajuste para mais",$B682="Ajuste para menos"),0,$D682*IF(N($E682)&lt;&gt;0,$E682,IF(OR($B682="Venda",$B682="Devolução de venda"),IFERROR(INDEX(Produtos!$D$6:$D$505,MATCH($C682,Produtos!$B$6:$B$505,0)),0),0))))</f>
        <v/>
      </c>
      <c r="J682" s="17">
        <f>IF(OR($B682="",$C682="",N($D682)=0),"",IF($B682="Venda",1,IF($B682="Devolução de venda",-1,0))*$D682*IFERROR(INDEX(Produtos!$L$6:$L$505,MATCH($C682,Produtos!$B$6:$B$505,0)),0))</f>
        <v/>
      </c>
      <c r="K682" s="17">
        <f>IF(I682="","",IF($B682="Venda",I682-J682,IF($B682="Devolução de venda",-I682-J682,0)))</f>
        <v/>
      </c>
      <c r="L682" s="20">
        <f>IF($A682="","",IF($G682&lt;&gt;"",$G682,$A682))</f>
        <v/>
      </c>
      <c r="M682" s="17">
        <f>IF(I682="","",IF($B682="Venda",I682,IF(OR($B682="Compra",$B682="Devolução de venda"),-I682,0)))</f>
        <v/>
      </c>
    </row>
    <row r="683">
      <c r="A683" s="22" t="n"/>
      <c r="B683" s="14" t="n"/>
      <c r="C683" s="14" t="n"/>
      <c r="D683" s="14" t="n"/>
      <c r="E683" s="15" t="n"/>
      <c r="F683" s="14" t="n"/>
      <c r="G683" s="22" t="n"/>
      <c r="H683" s="14" t="n"/>
      <c r="I683" s="17">
        <f>IF(OR($B683="",$C683="",N($D683)=0),"",IF(OR($B683="Ajuste para mais",$B683="Ajuste para menos"),0,$D683*IF(N($E683)&lt;&gt;0,$E683,IF(OR($B683="Venda",$B683="Devolução de venda"),IFERROR(INDEX(Produtos!$D$6:$D$505,MATCH($C683,Produtos!$B$6:$B$505,0)),0),0))))</f>
        <v/>
      </c>
      <c r="J683" s="17">
        <f>IF(OR($B683="",$C683="",N($D683)=0),"",IF($B683="Venda",1,IF($B683="Devolução de venda",-1,0))*$D683*IFERROR(INDEX(Produtos!$L$6:$L$505,MATCH($C683,Produtos!$B$6:$B$505,0)),0))</f>
        <v/>
      </c>
      <c r="K683" s="17">
        <f>IF(I683="","",IF($B683="Venda",I683-J683,IF($B683="Devolução de venda",-I683-J683,0)))</f>
        <v/>
      </c>
      <c r="L683" s="20">
        <f>IF($A683="","",IF($G683&lt;&gt;"",$G683,$A683))</f>
        <v/>
      </c>
      <c r="M683" s="17">
        <f>IF(I683="","",IF($B683="Venda",I683,IF(OR($B683="Compra",$B683="Devolução de venda"),-I683,0)))</f>
        <v/>
      </c>
    </row>
    <row r="684">
      <c r="A684" s="22" t="n"/>
      <c r="B684" s="14" t="n"/>
      <c r="C684" s="14" t="n"/>
      <c r="D684" s="14" t="n"/>
      <c r="E684" s="15" t="n"/>
      <c r="F684" s="14" t="n"/>
      <c r="G684" s="22" t="n"/>
      <c r="H684" s="14" t="n"/>
      <c r="I684" s="17">
        <f>IF(OR($B684="",$C684="",N($D684)=0),"",IF(OR($B684="Ajuste para mais",$B684="Ajuste para menos"),0,$D684*IF(N($E684)&lt;&gt;0,$E684,IF(OR($B684="Venda",$B684="Devolução de venda"),IFERROR(INDEX(Produtos!$D$6:$D$505,MATCH($C684,Produtos!$B$6:$B$505,0)),0),0))))</f>
        <v/>
      </c>
      <c r="J684" s="17">
        <f>IF(OR($B684="",$C684="",N($D684)=0),"",IF($B684="Venda",1,IF($B684="Devolução de venda",-1,0))*$D684*IFERROR(INDEX(Produtos!$L$6:$L$505,MATCH($C684,Produtos!$B$6:$B$505,0)),0))</f>
        <v/>
      </c>
      <c r="K684" s="17">
        <f>IF(I684="","",IF($B684="Venda",I684-J684,IF($B684="Devolução de venda",-I684-J684,0)))</f>
        <v/>
      </c>
      <c r="L684" s="20">
        <f>IF($A684="","",IF($G684&lt;&gt;"",$G684,$A684))</f>
        <v/>
      </c>
      <c r="M684" s="17">
        <f>IF(I684="","",IF($B684="Venda",I684,IF(OR($B684="Compra",$B684="Devolução de venda"),-I684,0)))</f>
        <v/>
      </c>
    </row>
    <row r="685">
      <c r="A685" s="22" t="n"/>
      <c r="B685" s="14" t="n"/>
      <c r="C685" s="14" t="n"/>
      <c r="D685" s="14" t="n"/>
      <c r="E685" s="15" t="n"/>
      <c r="F685" s="14" t="n"/>
      <c r="G685" s="22" t="n"/>
      <c r="H685" s="14" t="n"/>
      <c r="I685" s="17">
        <f>IF(OR($B685="",$C685="",N($D685)=0),"",IF(OR($B685="Ajuste para mais",$B685="Ajuste para menos"),0,$D685*IF(N($E685)&lt;&gt;0,$E685,IF(OR($B685="Venda",$B685="Devolução de venda"),IFERROR(INDEX(Produtos!$D$6:$D$505,MATCH($C685,Produtos!$B$6:$B$505,0)),0),0))))</f>
        <v/>
      </c>
      <c r="J685" s="17">
        <f>IF(OR($B685="",$C685="",N($D685)=0),"",IF($B685="Venda",1,IF($B685="Devolução de venda",-1,0))*$D685*IFERROR(INDEX(Produtos!$L$6:$L$505,MATCH($C685,Produtos!$B$6:$B$505,0)),0))</f>
        <v/>
      </c>
      <c r="K685" s="17">
        <f>IF(I685="","",IF($B685="Venda",I685-J685,IF($B685="Devolução de venda",-I685-J685,0)))</f>
        <v/>
      </c>
      <c r="L685" s="20">
        <f>IF($A685="","",IF($G685&lt;&gt;"",$G685,$A685))</f>
        <v/>
      </c>
      <c r="M685" s="17">
        <f>IF(I685="","",IF($B685="Venda",I685,IF(OR($B685="Compra",$B685="Devolução de venda"),-I685,0)))</f>
        <v/>
      </c>
    </row>
    <row r="686">
      <c r="A686" s="22" t="n"/>
      <c r="B686" s="14" t="n"/>
      <c r="C686" s="14" t="n"/>
      <c r="D686" s="14" t="n"/>
      <c r="E686" s="15" t="n"/>
      <c r="F686" s="14" t="n"/>
      <c r="G686" s="22" t="n"/>
      <c r="H686" s="14" t="n"/>
      <c r="I686" s="17">
        <f>IF(OR($B686="",$C686="",N($D686)=0),"",IF(OR($B686="Ajuste para mais",$B686="Ajuste para menos"),0,$D686*IF(N($E686)&lt;&gt;0,$E686,IF(OR($B686="Venda",$B686="Devolução de venda"),IFERROR(INDEX(Produtos!$D$6:$D$505,MATCH($C686,Produtos!$B$6:$B$505,0)),0),0))))</f>
        <v/>
      </c>
      <c r="J686" s="17">
        <f>IF(OR($B686="",$C686="",N($D686)=0),"",IF($B686="Venda",1,IF($B686="Devolução de venda",-1,0))*$D686*IFERROR(INDEX(Produtos!$L$6:$L$505,MATCH($C686,Produtos!$B$6:$B$505,0)),0))</f>
        <v/>
      </c>
      <c r="K686" s="17">
        <f>IF(I686="","",IF($B686="Venda",I686-J686,IF($B686="Devolução de venda",-I686-J686,0)))</f>
        <v/>
      </c>
      <c r="L686" s="20">
        <f>IF($A686="","",IF($G686&lt;&gt;"",$G686,$A686))</f>
        <v/>
      </c>
      <c r="M686" s="17">
        <f>IF(I686="","",IF($B686="Venda",I686,IF(OR($B686="Compra",$B686="Devolução de venda"),-I686,0)))</f>
        <v/>
      </c>
    </row>
    <row r="687">
      <c r="A687" s="22" t="n"/>
      <c r="B687" s="14" t="n"/>
      <c r="C687" s="14" t="n"/>
      <c r="D687" s="14" t="n"/>
      <c r="E687" s="15" t="n"/>
      <c r="F687" s="14" t="n"/>
      <c r="G687" s="22" t="n"/>
      <c r="H687" s="14" t="n"/>
      <c r="I687" s="17">
        <f>IF(OR($B687="",$C687="",N($D687)=0),"",IF(OR($B687="Ajuste para mais",$B687="Ajuste para menos"),0,$D687*IF(N($E687)&lt;&gt;0,$E687,IF(OR($B687="Venda",$B687="Devolução de venda"),IFERROR(INDEX(Produtos!$D$6:$D$505,MATCH($C687,Produtos!$B$6:$B$505,0)),0),0))))</f>
        <v/>
      </c>
      <c r="J687" s="17">
        <f>IF(OR($B687="",$C687="",N($D687)=0),"",IF($B687="Venda",1,IF($B687="Devolução de venda",-1,0))*$D687*IFERROR(INDEX(Produtos!$L$6:$L$505,MATCH($C687,Produtos!$B$6:$B$505,0)),0))</f>
        <v/>
      </c>
      <c r="K687" s="17">
        <f>IF(I687="","",IF($B687="Venda",I687-J687,IF($B687="Devolução de venda",-I687-J687,0)))</f>
        <v/>
      </c>
      <c r="L687" s="20">
        <f>IF($A687="","",IF($G687&lt;&gt;"",$G687,$A687))</f>
        <v/>
      </c>
      <c r="M687" s="17">
        <f>IF(I687="","",IF($B687="Venda",I687,IF(OR($B687="Compra",$B687="Devolução de venda"),-I687,0)))</f>
        <v/>
      </c>
    </row>
    <row r="688">
      <c r="A688" s="22" t="n"/>
      <c r="B688" s="14" t="n"/>
      <c r="C688" s="14" t="n"/>
      <c r="D688" s="14" t="n"/>
      <c r="E688" s="15" t="n"/>
      <c r="F688" s="14" t="n"/>
      <c r="G688" s="22" t="n"/>
      <c r="H688" s="14" t="n"/>
      <c r="I688" s="17">
        <f>IF(OR($B688="",$C688="",N($D688)=0),"",IF(OR($B688="Ajuste para mais",$B688="Ajuste para menos"),0,$D688*IF(N($E688)&lt;&gt;0,$E688,IF(OR($B688="Venda",$B688="Devolução de venda"),IFERROR(INDEX(Produtos!$D$6:$D$505,MATCH($C688,Produtos!$B$6:$B$505,0)),0),0))))</f>
        <v/>
      </c>
      <c r="J688" s="17">
        <f>IF(OR($B688="",$C688="",N($D688)=0),"",IF($B688="Venda",1,IF($B688="Devolução de venda",-1,0))*$D688*IFERROR(INDEX(Produtos!$L$6:$L$505,MATCH($C688,Produtos!$B$6:$B$505,0)),0))</f>
        <v/>
      </c>
      <c r="K688" s="17">
        <f>IF(I688="","",IF($B688="Venda",I688-J688,IF($B688="Devolução de venda",-I688-J688,0)))</f>
        <v/>
      </c>
      <c r="L688" s="20">
        <f>IF($A688="","",IF($G688&lt;&gt;"",$G688,$A688))</f>
        <v/>
      </c>
      <c r="M688" s="17">
        <f>IF(I688="","",IF($B688="Venda",I688,IF(OR($B688="Compra",$B688="Devolução de venda"),-I688,0)))</f>
        <v/>
      </c>
    </row>
    <row r="689">
      <c r="A689" s="22" t="n"/>
      <c r="B689" s="14" t="n"/>
      <c r="C689" s="14" t="n"/>
      <c r="D689" s="14" t="n"/>
      <c r="E689" s="15" t="n"/>
      <c r="F689" s="14" t="n"/>
      <c r="G689" s="22" t="n"/>
      <c r="H689" s="14" t="n"/>
      <c r="I689" s="17">
        <f>IF(OR($B689="",$C689="",N($D689)=0),"",IF(OR($B689="Ajuste para mais",$B689="Ajuste para menos"),0,$D689*IF(N($E689)&lt;&gt;0,$E689,IF(OR($B689="Venda",$B689="Devolução de venda"),IFERROR(INDEX(Produtos!$D$6:$D$505,MATCH($C689,Produtos!$B$6:$B$505,0)),0),0))))</f>
        <v/>
      </c>
      <c r="J689" s="17">
        <f>IF(OR($B689="",$C689="",N($D689)=0),"",IF($B689="Venda",1,IF($B689="Devolução de venda",-1,0))*$D689*IFERROR(INDEX(Produtos!$L$6:$L$505,MATCH($C689,Produtos!$B$6:$B$505,0)),0))</f>
        <v/>
      </c>
      <c r="K689" s="17">
        <f>IF(I689="","",IF($B689="Venda",I689-J689,IF($B689="Devolução de venda",-I689-J689,0)))</f>
        <v/>
      </c>
      <c r="L689" s="20">
        <f>IF($A689="","",IF($G689&lt;&gt;"",$G689,$A689))</f>
        <v/>
      </c>
      <c r="M689" s="17">
        <f>IF(I689="","",IF($B689="Venda",I689,IF(OR($B689="Compra",$B689="Devolução de venda"),-I689,0)))</f>
        <v/>
      </c>
    </row>
    <row r="690">
      <c r="A690" s="22" t="n"/>
      <c r="B690" s="14" t="n"/>
      <c r="C690" s="14" t="n"/>
      <c r="D690" s="14" t="n"/>
      <c r="E690" s="15" t="n"/>
      <c r="F690" s="14" t="n"/>
      <c r="G690" s="22" t="n"/>
      <c r="H690" s="14" t="n"/>
      <c r="I690" s="17">
        <f>IF(OR($B690="",$C690="",N($D690)=0),"",IF(OR($B690="Ajuste para mais",$B690="Ajuste para menos"),0,$D690*IF(N($E690)&lt;&gt;0,$E690,IF(OR($B690="Venda",$B690="Devolução de venda"),IFERROR(INDEX(Produtos!$D$6:$D$505,MATCH($C690,Produtos!$B$6:$B$505,0)),0),0))))</f>
        <v/>
      </c>
      <c r="J690" s="17">
        <f>IF(OR($B690="",$C690="",N($D690)=0),"",IF($B690="Venda",1,IF($B690="Devolução de venda",-1,0))*$D690*IFERROR(INDEX(Produtos!$L$6:$L$505,MATCH($C690,Produtos!$B$6:$B$505,0)),0))</f>
        <v/>
      </c>
      <c r="K690" s="17">
        <f>IF(I690="","",IF($B690="Venda",I690-J690,IF($B690="Devolução de venda",-I690-J690,0)))</f>
        <v/>
      </c>
      <c r="L690" s="20">
        <f>IF($A690="","",IF($G690&lt;&gt;"",$G690,$A690))</f>
        <v/>
      </c>
      <c r="M690" s="17">
        <f>IF(I690="","",IF($B690="Venda",I690,IF(OR($B690="Compra",$B690="Devolução de venda"),-I690,0)))</f>
        <v/>
      </c>
    </row>
    <row r="691">
      <c r="A691" s="22" t="n"/>
      <c r="B691" s="14" t="n"/>
      <c r="C691" s="14" t="n"/>
      <c r="D691" s="14" t="n"/>
      <c r="E691" s="15" t="n"/>
      <c r="F691" s="14" t="n"/>
      <c r="G691" s="22" t="n"/>
      <c r="H691" s="14" t="n"/>
      <c r="I691" s="17">
        <f>IF(OR($B691="",$C691="",N($D691)=0),"",IF(OR($B691="Ajuste para mais",$B691="Ajuste para menos"),0,$D691*IF(N($E691)&lt;&gt;0,$E691,IF(OR($B691="Venda",$B691="Devolução de venda"),IFERROR(INDEX(Produtos!$D$6:$D$505,MATCH($C691,Produtos!$B$6:$B$505,0)),0),0))))</f>
        <v/>
      </c>
      <c r="J691" s="17">
        <f>IF(OR($B691="",$C691="",N($D691)=0),"",IF($B691="Venda",1,IF($B691="Devolução de venda",-1,0))*$D691*IFERROR(INDEX(Produtos!$L$6:$L$505,MATCH($C691,Produtos!$B$6:$B$505,0)),0))</f>
        <v/>
      </c>
      <c r="K691" s="17">
        <f>IF(I691="","",IF($B691="Venda",I691-J691,IF($B691="Devolução de venda",-I691-J691,0)))</f>
        <v/>
      </c>
      <c r="L691" s="20">
        <f>IF($A691="","",IF($G691&lt;&gt;"",$G691,$A691))</f>
        <v/>
      </c>
      <c r="M691" s="17">
        <f>IF(I691="","",IF($B691="Venda",I691,IF(OR($B691="Compra",$B691="Devolução de venda"),-I691,0)))</f>
        <v/>
      </c>
    </row>
    <row r="692">
      <c r="A692" s="22" t="n"/>
      <c r="B692" s="14" t="n"/>
      <c r="C692" s="14" t="n"/>
      <c r="D692" s="14" t="n"/>
      <c r="E692" s="15" t="n"/>
      <c r="F692" s="14" t="n"/>
      <c r="G692" s="22" t="n"/>
      <c r="H692" s="14" t="n"/>
      <c r="I692" s="17">
        <f>IF(OR($B692="",$C692="",N($D692)=0),"",IF(OR($B692="Ajuste para mais",$B692="Ajuste para menos"),0,$D692*IF(N($E692)&lt;&gt;0,$E692,IF(OR($B692="Venda",$B692="Devolução de venda"),IFERROR(INDEX(Produtos!$D$6:$D$505,MATCH($C692,Produtos!$B$6:$B$505,0)),0),0))))</f>
        <v/>
      </c>
      <c r="J692" s="17">
        <f>IF(OR($B692="",$C692="",N($D692)=0),"",IF($B692="Venda",1,IF($B692="Devolução de venda",-1,0))*$D692*IFERROR(INDEX(Produtos!$L$6:$L$505,MATCH($C692,Produtos!$B$6:$B$505,0)),0))</f>
        <v/>
      </c>
      <c r="K692" s="17">
        <f>IF(I692="","",IF($B692="Venda",I692-J692,IF($B692="Devolução de venda",-I692-J692,0)))</f>
        <v/>
      </c>
      <c r="L692" s="20">
        <f>IF($A692="","",IF($G692&lt;&gt;"",$G692,$A692))</f>
        <v/>
      </c>
      <c r="M692" s="17">
        <f>IF(I692="","",IF($B692="Venda",I692,IF(OR($B692="Compra",$B692="Devolução de venda"),-I692,0)))</f>
        <v/>
      </c>
    </row>
    <row r="693">
      <c r="A693" s="22" t="n"/>
      <c r="B693" s="14" t="n"/>
      <c r="C693" s="14" t="n"/>
      <c r="D693" s="14" t="n"/>
      <c r="E693" s="15" t="n"/>
      <c r="F693" s="14" t="n"/>
      <c r="G693" s="22" t="n"/>
      <c r="H693" s="14" t="n"/>
      <c r="I693" s="17">
        <f>IF(OR($B693="",$C693="",N($D693)=0),"",IF(OR($B693="Ajuste para mais",$B693="Ajuste para menos"),0,$D693*IF(N($E693)&lt;&gt;0,$E693,IF(OR($B693="Venda",$B693="Devolução de venda"),IFERROR(INDEX(Produtos!$D$6:$D$505,MATCH($C693,Produtos!$B$6:$B$505,0)),0),0))))</f>
        <v/>
      </c>
      <c r="J693" s="17">
        <f>IF(OR($B693="",$C693="",N($D693)=0),"",IF($B693="Venda",1,IF($B693="Devolução de venda",-1,0))*$D693*IFERROR(INDEX(Produtos!$L$6:$L$505,MATCH($C693,Produtos!$B$6:$B$505,0)),0))</f>
        <v/>
      </c>
      <c r="K693" s="17">
        <f>IF(I693="","",IF($B693="Venda",I693-J693,IF($B693="Devolução de venda",-I693-J693,0)))</f>
        <v/>
      </c>
      <c r="L693" s="20">
        <f>IF($A693="","",IF($G693&lt;&gt;"",$G693,$A693))</f>
        <v/>
      </c>
      <c r="M693" s="17">
        <f>IF(I693="","",IF($B693="Venda",I693,IF(OR($B693="Compra",$B693="Devolução de venda"),-I693,0)))</f>
        <v/>
      </c>
    </row>
    <row r="694">
      <c r="A694" s="22" t="n"/>
      <c r="B694" s="14" t="n"/>
      <c r="C694" s="14" t="n"/>
      <c r="D694" s="14" t="n"/>
      <c r="E694" s="15" t="n"/>
      <c r="F694" s="14" t="n"/>
      <c r="G694" s="22" t="n"/>
      <c r="H694" s="14" t="n"/>
      <c r="I694" s="17">
        <f>IF(OR($B694="",$C694="",N($D694)=0),"",IF(OR($B694="Ajuste para mais",$B694="Ajuste para menos"),0,$D694*IF(N($E694)&lt;&gt;0,$E694,IF(OR($B694="Venda",$B694="Devolução de venda"),IFERROR(INDEX(Produtos!$D$6:$D$505,MATCH($C694,Produtos!$B$6:$B$505,0)),0),0))))</f>
        <v/>
      </c>
      <c r="J694" s="17">
        <f>IF(OR($B694="",$C694="",N($D694)=0),"",IF($B694="Venda",1,IF($B694="Devolução de venda",-1,0))*$D694*IFERROR(INDEX(Produtos!$L$6:$L$505,MATCH($C694,Produtos!$B$6:$B$505,0)),0))</f>
        <v/>
      </c>
      <c r="K694" s="17">
        <f>IF(I694="","",IF($B694="Venda",I694-J694,IF($B694="Devolução de venda",-I694-J694,0)))</f>
        <v/>
      </c>
      <c r="L694" s="20">
        <f>IF($A694="","",IF($G694&lt;&gt;"",$G694,$A694))</f>
        <v/>
      </c>
      <c r="M694" s="17">
        <f>IF(I694="","",IF($B694="Venda",I694,IF(OR($B694="Compra",$B694="Devolução de venda"),-I694,0)))</f>
        <v/>
      </c>
    </row>
    <row r="695">
      <c r="A695" s="22" t="n"/>
      <c r="B695" s="14" t="n"/>
      <c r="C695" s="14" t="n"/>
      <c r="D695" s="14" t="n"/>
      <c r="E695" s="15" t="n"/>
      <c r="F695" s="14" t="n"/>
      <c r="G695" s="22" t="n"/>
      <c r="H695" s="14" t="n"/>
      <c r="I695" s="17">
        <f>IF(OR($B695="",$C695="",N($D695)=0),"",IF(OR($B695="Ajuste para mais",$B695="Ajuste para menos"),0,$D695*IF(N($E695)&lt;&gt;0,$E695,IF(OR($B695="Venda",$B695="Devolução de venda"),IFERROR(INDEX(Produtos!$D$6:$D$505,MATCH($C695,Produtos!$B$6:$B$505,0)),0),0))))</f>
        <v/>
      </c>
      <c r="J695" s="17">
        <f>IF(OR($B695="",$C695="",N($D695)=0),"",IF($B695="Venda",1,IF($B695="Devolução de venda",-1,0))*$D695*IFERROR(INDEX(Produtos!$L$6:$L$505,MATCH($C695,Produtos!$B$6:$B$505,0)),0))</f>
        <v/>
      </c>
      <c r="K695" s="17">
        <f>IF(I695="","",IF($B695="Venda",I695-J695,IF($B695="Devolução de venda",-I695-J695,0)))</f>
        <v/>
      </c>
      <c r="L695" s="20">
        <f>IF($A695="","",IF($G695&lt;&gt;"",$G695,$A695))</f>
        <v/>
      </c>
      <c r="M695" s="17">
        <f>IF(I695="","",IF($B695="Venda",I695,IF(OR($B695="Compra",$B695="Devolução de venda"),-I695,0)))</f>
        <v/>
      </c>
    </row>
    <row r="696">
      <c r="A696" s="22" t="n"/>
      <c r="B696" s="14" t="n"/>
      <c r="C696" s="14" t="n"/>
      <c r="D696" s="14" t="n"/>
      <c r="E696" s="15" t="n"/>
      <c r="F696" s="14" t="n"/>
      <c r="G696" s="22" t="n"/>
      <c r="H696" s="14" t="n"/>
      <c r="I696" s="17">
        <f>IF(OR($B696="",$C696="",N($D696)=0),"",IF(OR($B696="Ajuste para mais",$B696="Ajuste para menos"),0,$D696*IF(N($E696)&lt;&gt;0,$E696,IF(OR($B696="Venda",$B696="Devolução de venda"),IFERROR(INDEX(Produtos!$D$6:$D$505,MATCH($C696,Produtos!$B$6:$B$505,0)),0),0))))</f>
        <v/>
      </c>
      <c r="J696" s="17">
        <f>IF(OR($B696="",$C696="",N($D696)=0),"",IF($B696="Venda",1,IF($B696="Devolução de venda",-1,0))*$D696*IFERROR(INDEX(Produtos!$L$6:$L$505,MATCH($C696,Produtos!$B$6:$B$505,0)),0))</f>
        <v/>
      </c>
      <c r="K696" s="17">
        <f>IF(I696="","",IF($B696="Venda",I696-J696,IF($B696="Devolução de venda",-I696-J696,0)))</f>
        <v/>
      </c>
      <c r="L696" s="20">
        <f>IF($A696="","",IF($G696&lt;&gt;"",$G696,$A696))</f>
        <v/>
      </c>
      <c r="M696" s="17">
        <f>IF(I696="","",IF($B696="Venda",I696,IF(OR($B696="Compra",$B696="Devolução de venda"),-I696,0)))</f>
        <v/>
      </c>
    </row>
    <row r="697">
      <c r="A697" s="22" t="n"/>
      <c r="B697" s="14" t="n"/>
      <c r="C697" s="14" t="n"/>
      <c r="D697" s="14" t="n"/>
      <c r="E697" s="15" t="n"/>
      <c r="F697" s="14" t="n"/>
      <c r="G697" s="22" t="n"/>
      <c r="H697" s="14" t="n"/>
      <c r="I697" s="17">
        <f>IF(OR($B697="",$C697="",N($D697)=0),"",IF(OR($B697="Ajuste para mais",$B697="Ajuste para menos"),0,$D697*IF(N($E697)&lt;&gt;0,$E697,IF(OR($B697="Venda",$B697="Devolução de venda"),IFERROR(INDEX(Produtos!$D$6:$D$505,MATCH($C697,Produtos!$B$6:$B$505,0)),0),0))))</f>
        <v/>
      </c>
      <c r="J697" s="17">
        <f>IF(OR($B697="",$C697="",N($D697)=0),"",IF($B697="Venda",1,IF($B697="Devolução de venda",-1,0))*$D697*IFERROR(INDEX(Produtos!$L$6:$L$505,MATCH($C697,Produtos!$B$6:$B$505,0)),0))</f>
        <v/>
      </c>
      <c r="K697" s="17">
        <f>IF(I697="","",IF($B697="Venda",I697-J697,IF($B697="Devolução de venda",-I697-J697,0)))</f>
        <v/>
      </c>
      <c r="L697" s="20">
        <f>IF($A697="","",IF($G697&lt;&gt;"",$G697,$A697))</f>
        <v/>
      </c>
      <c r="M697" s="17">
        <f>IF(I697="","",IF($B697="Venda",I697,IF(OR($B697="Compra",$B697="Devolução de venda"),-I697,0)))</f>
        <v/>
      </c>
    </row>
    <row r="698">
      <c r="A698" s="22" t="n"/>
      <c r="B698" s="14" t="n"/>
      <c r="C698" s="14" t="n"/>
      <c r="D698" s="14" t="n"/>
      <c r="E698" s="15" t="n"/>
      <c r="F698" s="14" t="n"/>
      <c r="G698" s="22" t="n"/>
      <c r="H698" s="14" t="n"/>
      <c r="I698" s="17">
        <f>IF(OR($B698="",$C698="",N($D698)=0),"",IF(OR($B698="Ajuste para mais",$B698="Ajuste para menos"),0,$D698*IF(N($E698)&lt;&gt;0,$E698,IF(OR($B698="Venda",$B698="Devolução de venda"),IFERROR(INDEX(Produtos!$D$6:$D$505,MATCH($C698,Produtos!$B$6:$B$505,0)),0),0))))</f>
        <v/>
      </c>
      <c r="J698" s="17">
        <f>IF(OR($B698="",$C698="",N($D698)=0),"",IF($B698="Venda",1,IF($B698="Devolução de venda",-1,0))*$D698*IFERROR(INDEX(Produtos!$L$6:$L$505,MATCH($C698,Produtos!$B$6:$B$505,0)),0))</f>
        <v/>
      </c>
      <c r="K698" s="17">
        <f>IF(I698="","",IF($B698="Venda",I698-J698,IF($B698="Devolução de venda",-I698-J698,0)))</f>
        <v/>
      </c>
      <c r="L698" s="20">
        <f>IF($A698="","",IF($G698&lt;&gt;"",$G698,$A698))</f>
        <v/>
      </c>
      <c r="M698" s="17">
        <f>IF(I698="","",IF($B698="Venda",I698,IF(OR($B698="Compra",$B698="Devolução de venda"),-I698,0)))</f>
        <v/>
      </c>
    </row>
    <row r="699">
      <c r="A699" s="22" t="n"/>
      <c r="B699" s="14" t="n"/>
      <c r="C699" s="14" t="n"/>
      <c r="D699" s="14" t="n"/>
      <c r="E699" s="15" t="n"/>
      <c r="F699" s="14" t="n"/>
      <c r="G699" s="22" t="n"/>
      <c r="H699" s="14" t="n"/>
      <c r="I699" s="17">
        <f>IF(OR($B699="",$C699="",N($D699)=0),"",IF(OR($B699="Ajuste para mais",$B699="Ajuste para menos"),0,$D699*IF(N($E699)&lt;&gt;0,$E699,IF(OR($B699="Venda",$B699="Devolução de venda"),IFERROR(INDEX(Produtos!$D$6:$D$505,MATCH($C699,Produtos!$B$6:$B$505,0)),0),0))))</f>
        <v/>
      </c>
      <c r="J699" s="17">
        <f>IF(OR($B699="",$C699="",N($D699)=0),"",IF($B699="Venda",1,IF($B699="Devolução de venda",-1,0))*$D699*IFERROR(INDEX(Produtos!$L$6:$L$505,MATCH($C699,Produtos!$B$6:$B$505,0)),0))</f>
        <v/>
      </c>
      <c r="K699" s="17">
        <f>IF(I699="","",IF($B699="Venda",I699-J699,IF($B699="Devolução de venda",-I699-J699,0)))</f>
        <v/>
      </c>
      <c r="L699" s="20">
        <f>IF($A699="","",IF($G699&lt;&gt;"",$G699,$A699))</f>
        <v/>
      </c>
      <c r="M699" s="17">
        <f>IF(I699="","",IF($B699="Venda",I699,IF(OR($B699="Compra",$B699="Devolução de venda"),-I699,0)))</f>
        <v/>
      </c>
    </row>
    <row r="700">
      <c r="A700" s="22" t="n"/>
      <c r="B700" s="14" t="n"/>
      <c r="C700" s="14" t="n"/>
      <c r="D700" s="14" t="n"/>
      <c r="E700" s="15" t="n"/>
      <c r="F700" s="14" t="n"/>
      <c r="G700" s="22" t="n"/>
      <c r="H700" s="14" t="n"/>
      <c r="I700" s="17">
        <f>IF(OR($B700="",$C700="",N($D700)=0),"",IF(OR($B700="Ajuste para mais",$B700="Ajuste para menos"),0,$D700*IF(N($E700)&lt;&gt;0,$E700,IF(OR($B700="Venda",$B700="Devolução de venda"),IFERROR(INDEX(Produtos!$D$6:$D$505,MATCH($C700,Produtos!$B$6:$B$505,0)),0),0))))</f>
        <v/>
      </c>
      <c r="J700" s="17">
        <f>IF(OR($B700="",$C700="",N($D700)=0),"",IF($B700="Venda",1,IF($B700="Devolução de venda",-1,0))*$D700*IFERROR(INDEX(Produtos!$L$6:$L$505,MATCH($C700,Produtos!$B$6:$B$505,0)),0))</f>
        <v/>
      </c>
      <c r="K700" s="17">
        <f>IF(I700="","",IF($B700="Venda",I700-J700,IF($B700="Devolução de venda",-I700-J700,0)))</f>
        <v/>
      </c>
      <c r="L700" s="20">
        <f>IF($A700="","",IF($G700&lt;&gt;"",$G700,$A700))</f>
        <v/>
      </c>
      <c r="M700" s="17">
        <f>IF(I700="","",IF($B700="Venda",I700,IF(OR($B700="Compra",$B700="Devolução de venda"),-I700,0)))</f>
        <v/>
      </c>
    </row>
    <row r="701">
      <c r="A701" s="22" t="n"/>
      <c r="B701" s="14" t="n"/>
      <c r="C701" s="14" t="n"/>
      <c r="D701" s="14" t="n"/>
      <c r="E701" s="15" t="n"/>
      <c r="F701" s="14" t="n"/>
      <c r="G701" s="22" t="n"/>
      <c r="H701" s="14" t="n"/>
      <c r="I701" s="17">
        <f>IF(OR($B701="",$C701="",N($D701)=0),"",IF(OR($B701="Ajuste para mais",$B701="Ajuste para menos"),0,$D701*IF(N($E701)&lt;&gt;0,$E701,IF(OR($B701="Venda",$B701="Devolução de venda"),IFERROR(INDEX(Produtos!$D$6:$D$505,MATCH($C701,Produtos!$B$6:$B$505,0)),0),0))))</f>
        <v/>
      </c>
      <c r="J701" s="17">
        <f>IF(OR($B701="",$C701="",N($D701)=0),"",IF($B701="Venda",1,IF($B701="Devolução de venda",-1,0))*$D701*IFERROR(INDEX(Produtos!$L$6:$L$505,MATCH($C701,Produtos!$B$6:$B$505,0)),0))</f>
        <v/>
      </c>
      <c r="K701" s="17">
        <f>IF(I701="","",IF($B701="Venda",I701-J701,IF($B701="Devolução de venda",-I701-J701,0)))</f>
        <v/>
      </c>
      <c r="L701" s="20">
        <f>IF($A701="","",IF($G701&lt;&gt;"",$G701,$A701))</f>
        <v/>
      </c>
      <c r="M701" s="17">
        <f>IF(I701="","",IF($B701="Venda",I701,IF(OR($B701="Compra",$B701="Devolução de venda"),-I701,0)))</f>
        <v/>
      </c>
    </row>
    <row r="702">
      <c r="A702" s="22" t="n"/>
      <c r="B702" s="14" t="n"/>
      <c r="C702" s="14" t="n"/>
      <c r="D702" s="14" t="n"/>
      <c r="E702" s="15" t="n"/>
      <c r="F702" s="14" t="n"/>
      <c r="G702" s="22" t="n"/>
      <c r="H702" s="14" t="n"/>
      <c r="I702" s="17">
        <f>IF(OR($B702="",$C702="",N($D702)=0),"",IF(OR($B702="Ajuste para mais",$B702="Ajuste para menos"),0,$D702*IF(N($E702)&lt;&gt;0,$E702,IF(OR($B702="Venda",$B702="Devolução de venda"),IFERROR(INDEX(Produtos!$D$6:$D$505,MATCH($C702,Produtos!$B$6:$B$505,0)),0),0))))</f>
        <v/>
      </c>
      <c r="J702" s="17">
        <f>IF(OR($B702="",$C702="",N($D702)=0),"",IF($B702="Venda",1,IF($B702="Devolução de venda",-1,0))*$D702*IFERROR(INDEX(Produtos!$L$6:$L$505,MATCH($C702,Produtos!$B$6:$B$505,0)),0))</f>
        <v/>
      </c>
      <c r="K702" s="17">
        <f>IF(I702="","",IF($B702="Venda",I702-J702,IF($B702="Devolução de venda",-I702-J702,0)))</f>
        <v/>
      </c>
      <c r="L702" s="20">
        <f>IF($A702="","",IF($G702&lt;&gt;"",$G702,$A702))</f>
        <v/>
      </c>
      <c r="M702" s="17">
        <f>IF(I702="","",IF($B702="Venda",I702,IF(OR($B702="Compra",$B702="Devolução de venda"),-I702,0)))</f>
        <v/>
      </c>
    </row>
    <row r="703">
      <c r="A703" s="22" t="n"/>
      <c r="B703" s="14" t="n"/>
      <c r="C703" s="14" t="n"/>
      <c r="D703" s="14" t="n"/>
      <c r="E703" s="15" t="n"/>
      <c r="F703" s="14" t="n"/>
      <c r="G703" s="22" t="n"/>
      <c r="H703" s="14" t="n"/>
      <c r="I703" s="17">
        <f>IF(OR($B703="",$C703="",N($D703)=0),"",IF(OR($B703="Ajuste para mais",$B703="Ajuste para menos"),0,$D703*IF(N($E703)&lt;&gt;0,$E703,IF(OR($B703="Venda",$B703="Devolução de venda"),IFERROR(INDEX(Produtos!$D$6:$D$505,MATCH($C703,Produtos!$B$6:$B$505,0)),0),0))))</f>
        <v/>
      </c>
      <c r="J703" s="17">
        <f>IF(OR($B703="",$C703="",N($D703)=0),"",IF($B703="Venda",1,IF($B703="Devolução de venda",-1,0))*$D703*IFERROR(INDEX(Produtos!$L$6:$L$505,MATCH($C703,Produtos!$B$6:$B$505,0)),0))</f>
        <v/>
      </c>
      <c r="K703" s="17">
        <f>IF(I703="","",IF($B703="Venda",I703-J703,IF($B703="Devolução de venda",-I703-J703,0)))</f>
        <v/>
      </c>
      <c r="L703" s="20">
        <f>IF($A703="","",IF($G703&lt;&gt;"",$G703,$A703))</f>
        <v/>
      </c>
      <c r="M703" s="17">
        <f>IF(I703="","",IF($B703="Venda",I703,IF(OR($B703="Compra",$B703="Devolução de venda"),-I703,0)))</f>
        <v/>
      </c>
    </row>
    <row r="704">
      <c r="A704" s="22" t="n"/>
      <c r="B704" s="14" t="n"/>
      <c r="C704" s="14" t="n"/>
      <c r="D704" s="14" t="n"/>
      <c r="E704" s="15" t="n"/>
      <c r="F704" s="14" t="n"/>
      <c r="G704" s="22" t="n"/>
      <c r="H704" s="14" t="n"/>
      <c r="I704" s="17">
        <f>IF(OR($B704="",$C704="",N($D704)=0),"",IF(OR($B704="Ajuste para mais",$B704="Ajuste para menos"),0,$D704*IF(N($E704)&lt;&gt;0,$E704,IF(OR($B704="Venda",$B704="Devolução de venda"),IFERROR(INDEX(Produtos!$D$6:$D$505,MATCH($C704,Produtos!$B$6:$B$505,0)),0),0))))</f>
        <v/>
      </c>
      <c r="J704" s="17">
        <f>IF(OR($B704="",$C704="",N($D704)=0),"",IF($B704="Venda",1,IF($B704="Devolução de venda",-1,0))*$D704*IFERROR(INDEX(Produtos!$L$6:$L$505,MATCH($C704,Produtos!$B$6:$B$505,0)),0))</f>
        <v/>
      </c>
      <c r="K704" s="17">
        <f>IF(I704="","",IF($B704="Venda",I704-J704,IF($B704="Devolução de venda",-I704-J704,0)))</f>
        <v/>
      </c>
      <c r="L704" s="20">
        <f>IF($A704="","",IF($G704&lt;&gt;"",$G704,$A704))</f>
        <v/>
      </c>
      <c r="M704" s="17">
        <f>IF(I704="","",IF($B704="Venda",I704,IF(OR($B704="Compra",$B704="Devolução de venda"),-I704,0)))</f>
        <v/>
      </c>
    </row>
    <row r="705">
      <c r="A705" s="22" t="n"/>
      <c r="B705" s="14" t="n"/>
      <c r="C705" s="14" t="n"/>
      <c r="D705" s="14" t="n"/>
      <c r="E705" s="15" t="n"/>
      <c r="F705" s="14" t="n"/>
      <c r="G705" s="22" t="n"/>
      <c r="H705" s="14" t="n"/>
      <c r="I705" s="17">
        <f>IF(OR($B705="",$C705="",N($D705)=0),"",IF(OR($B705="Ajuste para mais",$B705="Ajuste para menos"),0,$D705*IF(N($E705)&lt;&gt;0,$E705,IF(OR($B705="Venda",$B705="Devolução de venda"),IFERROR(INDEX(Produtos!$D$6:$D$505,MATCH($C705,Produtos!$B$6:$B$505,0)),0),0))))</f>
        <v/>
      </c>
      <c r="J705" s="17">
        <f>IF(OR($B705="",$C705="",N($D705)=0),"",IF($B705="Venda",1,IF($B705="Devolução de venda",-1,0))*$D705*IFERROR(INDEX(Produtos!$L$6:$L$505,MATCH($C705,Produtos!$B$6:$B$505,0)),0))</f>
        <v/>
      </c>
      <c r="K705" s="17">
        <f>IF(I705="","",IF($B705="Venda",I705-J705,IF($B705="Devolução de venda",-I705-J705,0)))</f>
        <v/>
      </c>
      <c r="L705" s="20">
        <f>IF($A705="","",IF($G705&lt;&gt;"",$G705,$A705))</f>
        <v/>
      </c>
      <c r="M705" s="17">
        <f>IF(I705="","",IF($B705="Venda",I705,IF(OR($B705="Compra",$B705="Devolução de venda"),-I705,0)))</f>
        <v/>
      </c>
    </row>
    <row r="706">
      <c r="A706" s="22" t="n"/>
      <c r="B706" s="14" t="n"/>
      <c r="C706" s="14" t="n"/>
      <c r="D706" s="14" t="n"/>
      <c r="E706" s="15" t="n"/>
      <c r="F706" s="14" t="n"/>
      <c r="G706" s="22" t="n"/>
      <c r="H706" s="14" t="n"/>
      <c r="I706" s="17">
        <f>IF(OR($B706="",$C706="",N($D706)=0),"",IF(OR($B706="Ajuste para mais",$B706="Ajuste para menos"),0,$D706*IF(N($E706)&lt;&gt;0,$E706,IF(OR($B706="Venda",$B706="Devolução de venda"),IFERROR(INDEX(Produtos!$D$6:$D$505,MATCH($C706,Produtos!$B$6:$B$505,0)),0),0))))</f>
        <v/>
      </c>
      <c r="J706" s="17">
        <f>IF(OR($B706="",$C706="",N($D706)=0),"",IF($B706="Venda",1,IF($B706="Devolução de venda",-1,0))*$D706*IFERROR(INDEX(Produtos!$L$6:$L$505,MATCH($C706,Produtos!$B$6:$B$505,0)),0))</f>
        <v/>
      </c>
      <c r="K706" s="17">
        <f>IF(I706="","",IF($B706="Venda",I706-J706,IF($B706="Devolução de venda",-I706-J706,0)))</f>
        <v/>
      </c>
      <c r="L706" s="20">
        <f>IF($A706="","",IF($G706&lt;&gt;"",$G706,$A706))</f>
        <v/>
      </c>
      <c r="M706" s="17">
        <f>IF(I706="","",IF($B706="Venda",I706,IF(OR($B706="Compra",$B706="Devolução de venda"),-I706,0)))</f>
        <v/>
      </c>
    </row>
    <row r="707">
      <c r="A707" s="22" t="n"/>
      <c r="B707" s="14" t="n"/>
      <c r="C707" s="14" t="n"/>
      <c r="D707" s="14" t="n"/>
      <c r="E707" s="15" t="n"/>
      <c r="F707" s="14" t="n"/>
      <c r="G707" s="22" t="n"/>
      <c r="H707" s="14" t="n"/>
      <c r="I707" s="17">
        <f>IF(OR($B707="",$C707="",N($D707)=0),"",IF(OR($B707="Ajuste para mais",$B707="Ajuste para menos"),0,$D707*IF(N($E707)&lt;&gt;0,$E707,IF(OR($B707="Venda",$B707="Devolução de venda"),IFERROR(INDEX(Produtos!$D$6:$D$505,MATCH($C707,Produtos!$B$6:$B$505,0)),0),0))))</f>
        <v/>
      </c>
      <c r="J707" s="17">
        <f>IF(OR($B707="",$C707="",N($D707)=0),"",IF($B707="Venda",1,IF($B707="Devolução de venda",-1,0))*$D707*IFERROR(INDEX(Produtos!$L$6:$L$505,MATCH($C707,Produtos!$B$6:$B$505,0)),0))</f>
        <v/>
      </c>
      <c r="K707" s="17">
        <f>IF(I707="","",IF($B707="Venda",I707-J707,IF($B707="Devolução de venda",-I707-J707,0)))</f>
        <v/>
      </c>
      <c r="L707" s="20">
        <f>IF($A707="","",IF($G707&lt;&gt;"",$G707,$A707))</f>
        <v/>
      </c>
      <c r="M707" s="17">
        <f>IF(I707="","",IF($B707="Venda",I707,IF(OR($B707="Compra",$B707="Devolução de venda"),-I707,0)))</f>
        <v/>
      </c>
    </row>
    <row r="708">
      <c r="A708" s="22" t="n"/>
      <c r="B708" s="14" t="n"/>
      <c r="C708" s="14" t="n"/>
      <c r="D708" s="14" t="n"/>
      <c r="E708" s="15" t="n"/>
      <c r="F708" s="14" t="n"/>
      <c r="G708" s="22" t="n"/>
      <c r="H708" s="14" t="n"/>
      <c r="I708" s="17">
        <f>IF(OR($B708="",$C708="",N($D708)=0),"",IF(OR($B708="Ajuste para mais",$B708="Ajuste para menos"),0,$D708*IF(N($E708)&lt;&gt;0,$E708,IF(OR($B708="Venda",$B708="Devolução de venda"),IFERROR(INDEX(Produtos!$D$6:$D$505,MATCH($C708,Produtos!$B$6:$B$505,0)),0),0))))</f>
        <v/>
      </c>
      <c r="J708" s="17">
        <f>IF(OR($B708="",$C708="",N($D708)=0),"",IF($B708="Venda",1,IF($B708="Devolução de venda",-1,0))*$D708*IFERROR(INDEX(Produtos!$L$6:$L$505,MATCH($C708,Produtos!$B$6:$B$505,0)),0))</f>
        <v/>
      </c>
      <c r="K708" s="17">
        <f>IF(I708="","",IF($B708="Venda",I708-J708,IF($B708="Devolução de venda",-I708-J708,0)))</f>
        <v/>
      </c>
      <c r="L708" s="20">
        <f>IF($A708="","",IF($G708&lt;&gt;"",$G708,$A708))</f>
        <v/>
      </c>
      <c r="M708" s="17">
        <f>IF(I708="","",IF($B708="Venda",I708,IF(OR($B708="Compra",$B708="Devolução de venda"),-I708,0)))</f>
        <v/>
      </c>
    </row>
    <row r="709">
      <c r="A709" s="22" t="n"/>
      <c r="B709" s="14" t="n"/>
      <c r="C709" s="14" t="n"/>
      <c r="D709" s="14" t="n"/>
      <c r="E709" s="15" t="n"/>
      <c r="F709" s="14" t="n"/>
      <c r="G709" s="22" t="n"/>
      <c r="H709" s="14" t="n"/>
      <c r="I709" s="17">
        <f>IF(OR($B709="",$C709="",N($D709)=0),"",IF(OR($B709="Ajuste para mais",$B709="Ajuste para menos"),0,$D709*IF(N($E709)&lt;&gt;0,$E709,IF(OR($B709="Venda",$B709="Devolução de venda"),IFERROR(INDEX(Produtos!$D$6:$D$505,MATCH($C709,Produtos!$B$6:$B$505,0)),0),0))))</f>
        <v/>
      </c>
      <c r="J709" s="17">
        <f>IF(OR($B709="",$C709="",N($D709)=0),"",IF($B709="Venda",1,IF($B709="Devolução de venda",-1,0))*$D709*IFERROR(INDEX(Produtos!$L$6:$L$505,MATCH($C709,Produtos!$B$6:$B$505,0)),0))</f>
        <v/>
      </c>
      <c r="K709" s="17">
        <f>IF(I709="","",IF($B709="Venda",I709-J709,IF($B709="Devolução de venda",-I709-J709,0)))</f>
        <v/>
      </c>
      <c r="L709" s="20">
        <f>IF($A709="","",IF($G709&lt;&gt;"",$G709,$A709))</f>
        <v/>
      </c>
      <c r="M709" s="17">
        <f>IF(I709="","",IF($B709="Venda",I709,IF(OR($B709="Compra",$B709="Devolução de venda"),-I709,0)))</f>
        <v/>
      </c>
    </row>
    <row r="710">
      <c r="A710" s="22" t="n"/>
      <c r="B710" s="14" t="n"/>
      <c r="C710" s="14" t="n"/>
      <c r="D710" s="14" t="n"/>
      <c r="E710" s="15" t="n"/>
      <c r="F710" s="14" t="n"/>
      <c r="G710" s="22" t="n"/>
      <c r="H710" s="14" t="n"/>
      <c r="I710" s="17">
        <f>IF(OR($B710="",$C710="",N($D710)=0),"",IF(OR($B710="Ajuste para mais",$B710="Ajuste para menos"),0,$D710*IF(N($E710)&lt;&gt;0,$E710,IF(OR($B710="Venda",$B710="Devolução de venda"),IFERROR(INDEX(Produtos!$D$6:$D$505,MATCH($C710,Produtos!$B$6:$B$505,0)),0),0))))</f>
        <v/>
      </c>
      <c r="J710" s="17">
        <f>IF(OR($B710="",$C710="",N($D710)=0),"",IF($B710="Venda",1,IF($B710="Devolução de venda",-1,0))*$D710*IFERROR(INDEX(Produtos!$L$6:$L$505,MATCH($C710,Produtos!$B$6:$B$505,0)),0))</f>
        <v/>
      </c>
      <c r="K710" s="17">
        <f>IF(I710="","",IF($B710="Venda",I710-J710,IF($B710="Devolução de venda",-I710-J710,0)))</f>
        <v/>
      </c>
      <c r="L710" s="20">
        <f>IF($A710="","",IF($G710&lt;&gt;"",$G710,$A710))</f>
        <v/>
      </c>
      <c r="M710" s="17">
        <f>IF(I710="","",IF($B710="Venda",I710,IF(OR($B710="Compra",$B710="Devolução de venda"),-I710,0)))</f>
        <v/>
      </c>
    </row>
    <row r="711">
      <c r="A711" s="22" t="n"/>
      <c r="B711" s="14" t="n"/>
      <c r="C711" s="14" t="n"/>
      <c r="D711" s="14" t="n"/>
      <c r="E711" s="15" t="n"/>
      <c r="F711" s="14" t="n"/>
      <c r="G711" s="22" t="n"/>
      <c r="H711" s="14" t="n"/>
      <c r="I711" s="17">
        <f>IF(OR($B711="",$C711="",N($D711)=0),"",IF(OR($B711="Ajuste para mais",$B711="Ajuste para menos"),0,$D711*IF(N($E711)&lt;&gt;0,$E711,IF(OR($B711="Venda",$B711="Devolução de venda"),IFERROR(INDEX(Produtos!$D$6:$D$505,MATCH($C711,Produtos!$B$6:$B$505,0)),0),0))))</f>
        <v/>
      </c>
      <c r="J711" s="17">
        <f>IF(OR($B711="",$C711="",N($D711)=0),"",IF($B711="Venda",1,IF($B711="Devolução de venda",-1,0))*$D711*IFERROR(INDEX(Produtos!$L$6:$L$505,MATCH($C711,Produtos!$B$6:$B$505,0)),0))</f>
        <v/>
      </c>
      <c r="K711" s="17">
        <f>IF(I711="","",IF($B711="Venda",I711-J711,IF($B711="Devolução de venda",-I711-J711,0)))</f>
        <v/>
      </c>
      <c r="L711" s="20">
        <f>IF($A711="","",IF($G711&lt;&gt;"",$G711,$A711))</f>
        <v/>
      </c>
      <c r="M711" s="17">
        <f>IF(I711="","",IF($B711="Venda",I711,IF(OR($B711="Compra",$B711="Devolução de venda"),-I711,0)))</f>
        <v/>
      </c>
    </row>
    <row r="712">
      <c r="A712" s="22" t="n"/>
      <c r="B712" s="14" t="n"/>
      <c r="C712" s="14" t="n"/>
      <c r="D712" s="14" t="n"/>
      <c r="E712" s="15" t="n"/>
      <c r="F712" s="14" t="n"/>
      <c r="G712" s="22" t="n"/>
      <c r="H712" s="14" t="n"/>
      <c r="I712" s="17">
        <f>IF(OR($B712="",$C712="",N($D712)=0),"",IF(OR($B712="Ajuste para mais",$B712="Ajuste para menos"),0,$D712*IF(N($E712)&lt;&gt;0,$E712,IF(OR($B712="Venda",$B712="Devolução de venda"),IFERROR(INDEX(Produtos!$D$6:$D$505,MATCH($C712,Produtos!$B$6:$B$505,0)),0),0))))</f>
        <v/>
      </c>
      <c r="J712" s="17">
        <f>IF(OR($B712="",$C712="",N($D712)=0),"",IF($B712="Venda",1,IF($B712="Devolução de venda",-1,0))*$D712*IFERROR(INDEX(Produtos!$L$6:$L$505,MATCH($C712,Produtos!$B$6:$B$505,0)),0))</f>
        <v/>
      </c>
      <c r="K712" s="17">
        <f>IF(I712="","",IF($B712="Venda",I712-J712,IF($B712="Devolução de venda",-I712-J712,0)))</f>
        <v/>
      </c>
      <c r="L712" s="20">
        <f>IF($A712="","",IF($G712&lt;&gt;"",$G712,$A712))</f>
        <v/>
      </c>
      <c r="M712" s="17">
        <f>IF(I712="","",IF($B712="Venda",I712,IF(OR($B712="Compra",$B712="Devolução de venda"),-I712,0)))</f>
        <v/>
      </c>
    </row>
    <row r="713">
      <c r="A713" s="22" t="n"/>
      <c r="B713" s="14" t="n"/>
      <c r="C713" s="14" t="n"/>
      <c r="D713" s="14" t="n"/>
      <c r="E713" s="15" t="n"/>
      <c r="F713" s="14" t="n"/>
      <c r="G713" s="22" t="n"/>
      <c r="H713" s="14" t="n"/>
      <c r="I713" s="17">
        <f>IF(OR($B713="",$C713="",N($D713)=0),"",IF(OR($B713="Ajuste para mais",$B713="Ajuste para menos"),0,$D713*IF(N($E713)&lt;&gt;0,$E713,IF(OR($B713="Venda",$B713="Devolução de venda"),IFERROR(INDEX(Produtos!$D$6:$D$505,MATCH($C713,Produtos!$B$6:$B$505,0)),0),0))))</f>
        <v/>
      </c>
      <c r="J713" s="17">
        <f>IF(OR($B713="",$C713="",N($D713)=0),"",IF($B713="Venda",1,IF($B713="Devolução de venda",-1,0))*$D713*IFERROR(INDEX(Produtos!$L$6:$L$505,MATCH($C713,Produtos!$B$6:$B$505,0)),0))</f>
        <v/>
      </c>
      <c r="K713" s="17">
        <f>IF(I713="","",IF($B713="Venda",I713-J713,IF($B713="Devolução de venda",-I713-J713,0)))</f>
        <v/>
      </c>
      <c r="L713" s="20">
        <f>IF($A713="","",IF($G713&lt;&gt;"",$G713,$A713))</f>
        <v/>
      </c>
      <c r="M713" s="17">
        <f>IF(I713="","",IF($B713="Venda",I713,IF(OR($B713="Compra",$B713="Devolução de venda"),-I713,0)))</f>
        <v/>
      </c>
    </row>
    <row r="714">
      <c r="A714" s="22" t="n"/>
      <c r="B714" s="14" t="n"/>
      <c r="C714" s="14" t="n"/>
      <c r="D714" s="14" t="n"/>
      <c r="E714" s="15" t="n"/>
      <c r="F714" s="14" t="n"/>
      <c r="G714" s="22" t="n"/>
      <c r="H714" s="14" t="n"/>
      <c r="I714" s="17">
        <f>IF(OR($B714="",$C714="",N($D714)=0),"",IF(OR($B714="Ajuste para mais",$B714="Ajuste para menos"),0,$D714*IF(N($E714)&lt;&gt;0,$E714,IF(OR($B714="Venda",$B714="Devolução de venda"),IFERROR(INDEX(Produtos!$D$6:$D$505,MATCH($C714,Produtos!$B$6:$B$505,0)),0),0))))</f>
        <v/>
      </c>
      <c r="J714" s="17">
        <f>IF(OR($B714="",$C714="",N($D714)=0),"",IF($B714="Venda",1,IF($B714="Devolução de venda",-1,0))*$D714*IFERROR(INDEX(Produtos!$L$6:$L$505,MATCH($C714,Produtos!$B$6:$B$505,0)),0))</f>
        <v/>
      </c>
      <c r="K714" s="17">
        <f>IF(I714="","",IF($B714="Venda",I714-J714,IF($B714="Devolução de venda",-I714-J714,0)))</f>
        <v/>
      </c>
      <c r="L714" s="20">
        <f>IF($A714="","",IF($G714&lt;&gt;"",$G714,$A714))</f>
        <v/>
      </c>
      <c r="M714" s="17">
        <f>IF(I714="","",IF($B714="Venda",I714,IF(OR($B714="Compra",$B714="Devolução de venda"),-I714,0)))</f>
        <v/>
      </c>
    </row>
    <row r="715">
      <c r="A715" s="22" t="n"/>
      <c r="B715" s="14" t="n"/>
      <c r="C715" s="14" t="n"/>
      <c r="D715" s="14" t="n"/>
      <c r="E715" s="15" t="n"/>
      <c r="F715" s="14" t="n"/>
      <c r="G715" s="22" t="n"/>
      <c r="H715" s="14" t="n"/>
      <c r="I715" s="17">
        <f>IF(OR($B715="",$C715="",N($D715)=0),"",IF(OR($B715="Ajuste para mais",$B715="Ajuste para menos"),0,$D715*IF(N($E715)&lt;&gt;0,$E715,IF(OR($B715="Venda",$B715="Devolução de venda"),IFERROR(INDEX(Produtos!$D$6:$D$505,MATCH($C715,Produtos!$B$6:$B$505,0)),0),0))))</f>
        <v/>
      </c>
      <c r="J715" s="17">
        <f>IF(OR($B715="",$C715="",N($D715)=0),"",IF($B715="Venda",1,IF($B715="Devolução de venda",-1,0))*$D715*IFERROR(INDEX(Produtos!$L$6:$L$505,MATCH($C715,Produtos!$B$6:$B$505,0)),0))</f>
        <v/>
      </c>
      <c r="K715" s="17">
        <f>IF(I715="","",IF($B715="Venda",I715-J715,IF($B715="Devolução de venda",-I715-J715,0)))</f>
        <v/>
      </c>
      <c r="L715" s="20">
        <f>IF($A715="","",IF($G715&lt;&gt;"",$G715,$A715))</f>
        <v/>
      </c>
      <c r="M715" s="17">
        <f>IF(I715="","",IF($B715="Venda",I715,IF(OR($B715="Compra",$B715="Devolução de venda"),-I715,0)))</f>
        <v/>
      </c>
    </row>
    <row r="716">
      <c r="A716" s="22" t="n"/>
      <c r="B716" s="14" t="n"/>
      <c r="C716" s="14" t="n"/>
      <c r="D716" s="14" t="n"/>
      <c r="E716" s="15" t="n"/>
      <c r="F716" s="14" t="n"/>
      <c r="G716" s="22" t="n"/>
      <c r="H716" s="14" t="n"/>
      <c r="I716" s="17">
        <f>IF(OR($B716="",$C716="",N($D716)=0),"",IF(OR($B716="Ajuste para mais",$B716="Ajuste para menos"),0,$D716*IF(N($E716)&lt;&gt;0,$E716,IF(OR($B716="Venda",$B716="Devolução de venda"),IFERROR(INDEX(Produtos!$D$6:$D$505,MATCH($C716,Produtos!$B$6:$B$505,0)),0),0))))</f>
        <v/>
      </c>
      <c r="J716" s="17">
        <f>IF(OR($B716="",$C716="",N($D716)=0),"",IF($B716="Venda",1,IF($B716="Devolução de venda",-1,0))*$D716*IFERROR(INDEX(Produtos!$L$6:$L$505,MATCH($C716,Produtos!$B$6:$B$505,0)),0))</f>
        <v/>
      </c>
      <c r="K716" s="17">
        <f>IF(I716="","",IF($B716="Venda",I716-J716,IF($B716="Devolução de venda",-I716-J716,0)))</f>
        <v/>
      </c>
      <c r="L716" s="20">
        <f>IF($A716="","",IF($G716&lt;&gt;"",$G716,$A716))</f>
        <v/>
      </c>
      <c r="M716" s="17">
        <f>IF(I716="","",IF($B716="Venda",I716,IF(OR($B716="Compra",$B716="Devolução de venda"),-I716,0)))</f>
        <v/>
      </c>
    </row>
    <row r="717">
      <c r="A717" s="22" t="n"/>
      <c r="B717" s="14" t="n"/>
      <c r="C717" s="14" t="n"/>
      <c r="D717" s="14" t="n"/>
      <c r="E717" s="15" t="n"/>
      <c r="F717" s="14" t="n"/>
      <c r="G717" s="22" t="n"/>
      <c r="H717" s="14" t="n"/>
      <c r="I717" s="17">
        <f>IF(OR($B717="",$C717="",N($D717)=0),"",IF(OR($B717="Ajuste para mais",$B717="Ajuste para menos"),0,$D717*IF(N($E717)&lt;&gt;0,$E717,IF(OR($B717="Venda",$B717="Devolução de venda"),IFERROR(INDEX(Produtos!$D$6:$D$505,MATCH($C717,Produtos!$B$6:$B$505,0)),0),0))))</f>
        <v/>
      </c>
      <c r="J717" s="17">
        <f>IF(OR($B717="",$C717="",N($D717)=0),"",IF($B717="Venda",1,IF($B717="Devolução de venda",-1,0))*$D717*IFERROR(INDEX(Produtos!$L$6:$L$505,MATCH($C717,Produtos!$B$6:$B$505,0)),0))</f>
        <v/>
      </c>
      <c r="K717" s="17">
        <f>IF(I717="","",IF($B717="Venda",I717-J717,IF($B717="Devolução de venda",-I717-J717,0)))</f>
        <v/>
      </c>
      <c r="L717" s="20">
        <f>IF($A717="","",IF($G717&lt;&gt;"",$G717,$A717))</f>
        <v/>
      </c>
      <c r="M717" s="17">
        <f>IF(I717="","",IF($B717="Venda",I717,IF(OR($B717="Compra",$B717="Devolução de venda"),-I717,0)))</f>
        <v/>
      </c>
    </row>
    <row r="718">
      <c r="A718" s="22" t="n"/>
      <c r="B718" s="14" t="n"/>
      <c r="C718" s="14" t="n"/>
      <c r="D718" s="14" t="n"/>
      <c r="E718" s="15" t="n"/>
      <c r="F718" s="14" t="n"/>
      <c r="G718" s="22" t="n"/>
      <c r="H718" s="14" t="n"/>
      <c r="I718" s="17">
        <f>IF(OR($B718="",$C718="",N($D718)=0),"",IF(OR($B718="Ajuste para mais",$B718="Ajuste para menos"),0,$D718*IF(N($E718)&lt;&gt;0,$E718,IF(OR($B718="Venda",$B718="Devolução de venda"),IFERROR(INDEX(Produtos!$D$6:$D$505,MATCH($C718,Produtos!$B$6:$B$505,0)),0),0))))</f>
        <v/>
      </c>
      <c r="J718" s="17">
        <f>IF(OR($B718="",$C718="",N($D718)=0),"",IF($B718="Venda",1,IF($B718="Devolução de venda",-1,0))*$D718*IFERROR(INDEX(Produtos!$L$6:$L$505,MATCH($C718,Produtos!$B$6:$B$505,0)),0))</f>
        <v/>
      </c>
      <c r="K718" s="17">
        <f>IF(I718="","",IF($B718="Venda",I718-J718,IF($B718="Devolução de venda",-I718-J718,0)))</f>
        <v/>
      </c>
      <c r="L718" s="20">
        <f>IF($A718="","",IF($G718&lt;&gt;"",$G718,$A718))</f>
        <v/>
      </c>
      <c r="M718" s="17">
        <f>IF(I718="","",IF($B718="Venda",I718,IF(OR($B718="Compra",$B718="Devolução de venda"),-I718,0)))</f>
        <v/>
      </c>
    </row>
    <row r="719">
      <c r="A719" s="22" t="n"/>
      <c r="B719" s="14" t="n"/>
      <c r="C719" s="14" t="n"/>
      <c r="D719" s="14" t="n"/>
      <c r="E719" s="15" t="n"/>
      <c r="F719" s="14" t="n"/>
      <c r="G719" s="22" t="n"/>
      <c r="H719" s="14" t="n"/>
      <c r="I719" s="17">
        <f>IF(OR($B719="",$C719="",N($D719)=0),"",IF(OR($B719="Ajuste para mais",$B719="Ajuste para menos"),0,$D719*IF(N($E719)&lt;&gt;0,$E719,IF(OR($B719="Venda",$B719="Devolução de venda"),IFERROR(INDEX(Produtos!$D$6:$D$505,MATCH($C719,Produtos!$B$6:$B$505,0)),0),0))))</f>
        <v/>
      </c>
      <c r="J719" s="17">
        <f>IF(OR($B719="",$C719="",N($D719)=0),"",IF($B719="Venda",1,IF($B719="Devolução de venda",-1,0))*$D719*IFERROR(INDEX(Produtos!$L$6:$L$505,MATCH($C719,Produtos!$B$6:$B$505,0)),0))</f>
        <v/>
      </c>
      <c r="K719" s="17">
        <f>IF(I719="","",IF($B719="Venda",I719-J719,IF($B719="Devolução de venda",-I719-J719,0)))</f>
        <v/>
      </c>
      <c r="L719" s="20">
        <f>IF($A719="","",IF($G719&lt;&gt;"",$G719,$A719))</f>
        <v/>
      </c>
      <c r="M719" s="17">
        <f>IF(I719="","",IF($B719="Venda",I719,IF(OR($B719="Compra",$B719="Devolução de venda"),-I719,0)))</f>
        <v/>
      </c>
    </row>
    <row r="720">
      <c r="A720" s="22" t="n"/>
      <c r="B720" s="14" t="n"/>
      <c r="C720" s="14" t="n"/>
      <c r="D720" s="14" t="n"/>
      <c r="E720" s="15" t="n"/>
      <c r="F720" s="14" t="n"/>
      <c r="G720" s="22" t="n"/>
      <c r="H720" s="14" t="n"/>
      <c r="I720" s="17">
        <f>IF(OR($B720="",$C720="",N($D720)=0),"",IF(OR($B720="Ajuste para mais",$B720="Ajuste para menos"),0,$D720*IF(N($E720)&lt;&gt;0,$E720,IF(OR($B720="Venda",$B720="Devolução de venda"),IFERROR(INDEX(Produtos!$D$6:$D$505,MATCH($C720,Produtos!$B$6:$B$505,0)),0),0))))</f>
        <v/>
      </c>
      <c r="J720" s="17">
        <f>IF(OR($B720="",$C720="",N($D720)=0),"",IF($B720="Venda",1,IF($B720="Devolução de venda",-1,0))*$D720*IFERROR(INDEX(Produtos!$L$6:$L$505,MATCH($C720,Produtos!$B$6:$B$505,0)),0))</f>
        <v/>
      </c>
      <c r="K720" s="17">
        <f>IF(I720="","",IF($B720="Venda",I720-J720,IF($B720="Devolução de venda",-I720-J720,0)))</f>
        <v/>
      </c>
      <c r="L720" s="20">
        <f>IF($A720="","",IF($G720&lt;&gt;"",$G720,$A720))</f>
        <v/>
      </c>
      <c r="M720" s="17">
        <f>IF(I720="","",IF($B720="Venda",I720,IF(OR($B720="Compra",$B720="Devolução de venda"),-I720,0)))</f>
        <v/>
      </c>
    </row>
    <row r="721">
      <c r="A721" s="22" t="n"/>
      <c r="B721" s="14" t="n"/>
      <c r="C721" s="14" t="n"/>
      <c r="D721" s="14" t="n"/>
      <c r="E721" s="15" t="n"/>
      <c r="F721" s="14" t="n"/>
      <c r="G721" s="22" t="n"/>
      <c r="H721" s="14" t="n"/>
      <c r="I721" s="17">
        <f>IF(OR($B721="",$C721="",N($D721)=0),"",IF(OR($B721="Ajuste para mais",$B721="Ajuste para menos"),0,$D721*IF(N($E721)&lt;&gt;0,$E721,IF(OR($B721="Venda",$B721="Devolução de venda"),IFERROR(INDEX(Produtos!$D$6:$D$505,MATCH($C721,Produtos!$B$6:$B$505,0)),0),0))))</f>
        <v/>
      </c>
      <c r="J721" s="17">
        <f>IF(OR($B721="",$C721="",N($D721)=0),"",IF($B721="Venda",1,IF($B721="Devolução de venda",-1,0))*$D721*IFERROR(INDEX(Produtos!$L$6:$L$505,MATCH($C721,Produtos!$B$6:$B$505,0)),0))</f>
        <v/>
      </c>
      <c r="K721" s="17">
        <f>IF(I721="","",IF($B721="Venda",I721-J721,IF($B721="Devolução de venda",-I721-J721,0)))</f>
        <v/>
      </c>
      <c r="L721" s="20">
        <f>IF($A721="","",IF($G721&lt;&gt;"",$G721,$A721))</f>
        <v/>
      </c>
      <c r="M721" s="17">
        <f>IF(I721="","",IF($B721="Venda",I721,IF(OR($B721="Compra",$B721="Devolução de venda"),-I721,0)))</f>
        <v/>
      </c>
    </row>
    <row r="722">
      <c r="A722" s="22" t="n"/>
      <c r="B722" s="14" t="n"/>
      <c r="C722" s="14" t="n"/>
      <c r="D722" s="14" t="n"/>
      <c r="E722" s="15" t="n"/>
      <c r="F722" s="14" t="n"/>
      <c r="G722" s="22" t="n"/>
      <c r="H722" s="14" t="n"/>
      <c r="I722" s="17">
        <f>IF(OR($B722="",$C722="",N($D722)=0),"",IF(OR($B722="Ajuste para mais",$B722="Ajuste para menos"),0,$D722*IF(N($E722)&lt;&gt;0,$E722,IF(OR($B722="Venda",$B722="Devolução de venda"),IFERROR(INDEX(Produtos!$D$6:$D$505,MATCH($C722,Produtos!$B$6:$B$505,0)),0),0))))</f>
        <v/>
      </c>
      <c r="J722" s="17">
        <f>IF(OR($B722="",$C722="",N($D722)=0),"",IF($B722="Venda",1,IF($B722="Devolução de venda",-1,0))*$D722*IFERROR(INDEX(Produtos!$L$6:$L$505,MATCH($C722,Produtos!$B$6:$B$505,0)),0))</f>
        <v/>
      </c>
      <c r="K722" s="17">
        <f>IF(I722="","",IF($B722="Venda",I722-J722,IF($B722="Devolução de venda",-I722-J722,0)))</f>
        <v/>
      </c>
      <c r="L722" s="20">
        <f>IF($A722="","",IF($G722&lt;&gt;"",$G722,$A722))</f>
        <v/>
      </c>
      <c r="M722" s="17">
        <f>IF(I722="","",IF($B722="Venda",I722,IF(OR($B722="Compra",$B722="Devolução de venda"),-I722,0)))</f>
        <v/>
      </c>
    </row>
    <row r="723">
      <c r="A723" s="22" t="n"/>
      <c r="B723" s="14" t="n"/>
      <c r="C723" s="14" t="n"/>
      <c r="D723" s="14" t="n"/>
      <c r="E723" s="15" t="n"/>
      <c r="F723" s="14" t="n"/>
      <c r="G723" s="22" t="n"/>
      <c r="H723" s="14" t="n"/>
      <c r="I723" s="17">
        <f>IF(OR($B723="",$C723="",N($D723)=0),"",IF(OR($B723="Ajuste para mais",$B723="Ajuste para menos"),0,$D723*IF(N($E723)&lt;&gt;0,$E723,IF(OR($B723="Venda",$B723="Devolução de venda"),IFERROR(INDEX(Produtos!$D$6:$D$505,MATCH($C723,Produtos!$B$6:$B$505,0)),0),0))))</f>
        <v/>
      </c>
      <c r="J723" s="17">
        <f>IF(OR($B723="",$C723="",N($D723)=0),"",IF($B723="Venda",1,IF($B723="Devolução de venda",-1,0))*$D723*IFERROR(INDEX(Produtos!$L$6:$L$505,MATCH($C723,Produtos!$B$6:$B$505,0)),0))</f>
        <v/>
      </c>
      <c r="K723" s="17">
        <f>IF(I723="","",IF($B723="Venda",I723-J723,IF($B723="Devolução de venda",-I723-J723,0)))</f>
        <v/>
      </c>
      <c r="L723" s="20">
        <f>IF($A723="","",IF($G723&lt;&gt;"",$G723,$A723))</f>
        <v/>
      </c>
      <c r="M723" s="17">
        <f>IF(I723="","",IF($B723="Venda",I723,IF(OR($B723="Compra",$B723="Devolução de venda"),-I723,0)))</f>
        <v/>
      </c>
    </row>
    <row r="724">
      <c r="A724" s="22" t="n"/>
      <c r="B724" s="14" t="n"/>
      <c r="C724" s="14" t="n"/>
      <c r="D724" s="14" t="n"/>
      <c r="E724" s="15" t="n"/>
      <c r="F724" s="14" t="n"/>
      <c r="G724" s="22" t="n"/>
      <c r="H724" s="14" t="n"/>
      <c r="I724" s="17">
        <f>IF(OR($B724="",$C724="",N($D724)=0),"",IF(OR($B724="Ajuste para mais",$B724="Ajuste para menos"),0,$D724*IF(N($E724)&lt;&gt;0,$E724,IF(OR($B724="Venda",$B724="Devolução de venda"),IFERROR(INDEX(Produtos!$D$6:$D$505,MATCH($C724,Produtos!$B$6:$B$505,0)),0),0))))</f>
        <v/>
      </c>
      <c r="J724" s="17">
        <f>IF(OR($B724="",$C724="",N($D724)=0),"",IF($B724="Venda",1,IF($B724="Devolução de venda",-1,0))*$D724*IFERROR(INDEX(Produtos!$L$6:$L$505,MATCH($C724,Produtos!$B$6:$B$505,0)),0))</f>
        <v/>
      </c>
      <c r="K724" s="17">
        <f>IF(I724="","",IF($B724="Venda",I724-J724,IF($B724="Devolução de venda",-I724-J724,0)))</f>
        <v/>
      </c>
      <c r="L724" s="20">
        <f>IF($A724="","",IF($G724&lt;&gt;"",$G724,$A724))</f>
        <v/>
      </c>
      <c r="M724" s="17">
        <f>IF(I724="","",IF($B724="Venda",I724,IF(OR($B724="Compra",$B724="Devolução de venda"),-I724,0)))</f>
        <v/>
      </c>
    </row>
    <row r="725">
      <c r="A725" s="22" t="n"/>
      <c r="B725" s="14" t="n"/>
      <c r="C725" s="14" t="n"/>
      <c r="D725" s="14" t="n"/>
      <c r="E725" s="15" t="n"/>
      <c r="F725" s="14" t="n"/>
      <c r="G725" s="22" t="n"/>
      <c r="H725" s="14" t="n"/>
      <c r="I725" s="17">
        <f>IF(OR($B725="",$C725="",N($D725)=0),"",IF(OR($B725="Ajuste para mais",$B725="Ajuste para menos"),0,$D725*IF(N($E725)&lt;&gt;0,$E725,IF(OR($B725="Venda",$B725="Devolução de venda"),IFERROR(INDEX(Produtos!$D$6:$D$505,MATCH($C725,Produtos!$B$6:$B$505,0)),0),0))))</f>
        <v/>
      </c>
      <c r="J725" s="17">
        <f>IF(OR($B725="",$C725="",N($D725)=0),"",IF($B725="Venda",1,IF($B725="Devolução de venda",-1,0))*$D725*IFERROR(INDEX(Produtos!$L$6:$L$505,MATCH($C725,Produtos!$B$6:$B$505,0)),0))</f>
        <v/>
      </c>
      <c r="K725" s="17">
        <f>IF(I725="","",IF($B725="Venda",I725-J725,IF($B725="Devolução de venda",-I725-J725,0)))</f>
        <v/>
      </c>
      <c r="L725" s="20">
        <f>IF($A725="","",IF($G725&lt;&gt;"",$G725,$A725))</f>
        <v/>
      </c>
      <c r="M725" s="17">
        <f>IF(I725="","",IF($B725="Venda",I725,IF(OR($B725="Compra",$B725="Devolução de venda"),-I725,0)))</f>
        <v/>
      </c>
    </row>
    <row r="726">
      <c r="A726" s="22" t="n"/>
      <c r="B726" s="14" t="n"/>
      <c r="C726" s="14" t="n"/>
      <c r="D726" s="14" t="n"/>
      <c r="E726" s="15" t="n"/>
      <c r="F726" s="14" t="n"/>
      <c r="G726" s="22" t="n"/>
      <c r="H726" s="14" t="n"/>
      <c r="I726" s="17">
        <f>IF(OR($B726="",$C726="",N($D726)=0),"",IF(OR($B726="Ajuste para mais",$B726="Ajuste para menos"),0,$D726*IF(N($E726)&lt;&gt;0,$E726,IF(OR($B726="Venda",$B726="Devolução de venda"),IFERROR(INDEX(Produtos!$D$6:$D$505,MATCH($C726,Produtos!$B$6:$B$505,0)),0),0))))</f>
        <v/>
      </c>
      <c r="J726" s="17">
        <f>IF(OR($B726="",$C726="",N($D726)=0),"",IF($B726="Venda",1,IF($B726="Devolução de venda",-1,0))*$D726*IFERROR(INDEX(Produtos!$L$6:$L$505,MATCH($C726,Produtos!$B$6:$B$505,0)),0))</f>
        <v/>
      </c>
      <c r="K726" s="17">
        <f>IF(I726="","",IF($B726="Venda",I726-J726,IF($B726="Devolução de venda",-I726-J726,0)))</f>
        <v/>
      </c>
      <c r="L726" s="20">
        <f>IF($A726="","",IF($G726&lt;&gt;"",$G726,$A726))</f>
        <v/>
      </c>
      <c r="M726" s="17">
        <f>IF(I726="","",IF($B726="Venda",I726,IF(OR($B726="Compra",$B726="Devolução de venda"),-I726,0)))</f>
        <v/>
      </c>
    </row>
    <row r="727">
      <c r="A727" s="22" t="n"/>
      <c r="B727" s="14" t="n"/>
      <c r="C727" s="14" t="n"/>
      <c r="D727" s="14" t="n"/>
      <c r="E727" s="15" t="n"/>
      <c r="F727" s="14" t="n"/>
      <c r="G727" s="22" t="n"/>
      <c r="H727" s="14" t="n"/>
      <c r="I727" s="17">
        <f>IF(OR($B727="",$C727="",N($D727)=0),"",IF(OR($B727="Ajuste para mais",$B727="Ajuste para menos"),0,$D727*IF(N($E727)&lt;&gt;0,$E727,IF(OR($B727="Venda",$B727="Devolução de venda"),IFERROR(INDEX(Produtos!$D$6:$D$505,MATCH($C727,Produtos!$B$6:$B$505,0)),0),0))))</f>
        <v/>
      </c>
      <c r="J727" s="17">
        <f>IF(OR($B727="",$C727="",N($D727)=0),"",IF($B727="Venda",1,IF($B727="Devolução de venda",-1,0))*$D727*IFERROR(INDEX(Produtos!$L$6:$L$505,MATCH($C727,Produtos!$B$6:$B$505,0)),0))</f>
        <v/>
      </c>
      <c r="K727" s="17">
        <f>IF(I727="","",IF($B727="Venda",I727-J727,IF($B727="Devolução de venda",-I727-J727,0)))</f>
        <v/>
      </c>
      <c r="L727" s="20">
        <f>IF($A727="","",IF($G727&lt;&gt;"",$G727,$A727))</f>
        <v/>
      </c>
      <c r="M727" s="17">
        <f>IF(I727="","",IF($B727="Venda",I727,IF(OR($B727="Compra",$B727="Devolução de venda"),-I727,0)))</f>
        <v/>
      </c>
    </row>
    <row r="728">
      <c r="A728" s="22" t="n"/>
      <c r="B728" s="14" t="n"/>
      <c r="C728" s="14" t="n"/>
      <c r="D728" s="14" t="n"/>
      <c r="E728" s="15" t="n"/>
      <c r="F728" s="14" t="n"/>
      <c r="G728" s="22" t="n"/>
      <c r="H728" s="14" t="n"/>
      <c r="I728" s="17">
        <f>IF(OR($B728="",$C728="",N($D728)=0),"",IF(OR($B728="Ajuste para mais",$B728="Ajuste para menos"),0,$D728*IF(N($E728)&lt;&gt;0,$E728,IF(OR($B728="Venda",$B728="Devolução de venda"),IFERROR(INDEX(Produtos!$D$6:$D$505,MATCH($C728,Produtos!$B$6:$B$505,0)),0),0))))</f>
        <v/>
      </c>
      <c r="J728" s="17">
        <f>IF(OR($B728="",$C728="",N($D728)=0),"",IF($B728="Venda",1,IF($B728="Devolução de venda",-1,0))*$D728*IFERROR(INDEX(Produtos!$L$6:$L$505,MATCH($C728,Produtos!$B$6:$B$505,0)),0))</f>
        <v/>
      </c>
      <c r="K728" s="17">
        <f>IF(I728="","",IF($B728="Venda",I728-J728,IF($B728="Devolução de venda",-I728-J728,0)))</f>
        <v/>
      </c>
      <c r="L728" s="20">
        <f>IF($A728="","",IF($G728&lt;&gt;"",$G728,$A728))</f>
        <v/>
      </c>
      <c r="M728" s="17">
        <f>IF(I728="","",IF($B728="Venda",I728,IF(OR($B728="Compra",$B728="Devolução de venda"),-I728,0)))</f>
        <v/>
      </c>
    </row>
    <row r="729">
      <c r="A729" s="22" t="n"/>
      <c r="B729" s="14" t="n"/>
      <c r="C729" s="14" t="n"/>
      <c r="D729" s="14" t="n"/>
      <c r="E729" s="15" t="n"/>
      <c r="F729" s="14" t="n"/>
      <c r="G729" s="22" t="n"/>
      <c r="H729" s="14" t="n"/>
      <c r="I729" s="17">
        <f>IF(OR($B729="",$C729="",N($D729)=0),"",IF(OR($B729="Ajuste para mais",$B729="Ajuste para menos"),0,$D729*IF(N($E729)&lt;&gt;0,$E729,IF(OR($B729="Venda",$B729="Devolução de venda"),IFERROR(INDEX(Produtos!$D$6:$D$505,MATCH($C729,Produtos!$B$6:$B$505,0)),0),0))))</f>
        <v/>
      </c>
      <c r="J729" s="17">
        <f>IF(OR($B729="",$C729="",N($D729)=0),"",IF($B729="Venda",1,IF($B729="Devolução de venda",-1,0))*$D729*IFERROR(INDEX(Produtos!$L$6:$L$505,MATCH($C729,Produtos!$B$6:$B$505,0)),0))</f>
        <v/>
      </c>
      <c r="K729" s="17">
        <f>IF(I729="","",IF($B729="Venda",I729-J729,IF($B729="Devolução de venda",-I729-J729,0)))</f>
        <v/>
      </c>
      <c r="L729" s="20">
        <f>IF($A729="","",IF($G729&lt;&gt;"",$G729,$A729))</f>
        <v/>
      </c>
      <c r="M729" s="17">
        <f>IF(I729="","",IF($B729="Venda",I729,IF(OR($B729="Compra",$B729="Devolução de venda"),-I729,0)))</f>
        <v/>
      </c>
    </row>
    <row r="730">
      <c r="A730" s="22" t="n"/>
      <c r="B730" s="14" t="n"/>
      <c r="C730" s="14" t="n"/>
      <c r="D730" s="14" t="n"/>
      <c r="E730" s="15" t="n"/>
      <c r="F730" s="14" t="n"/>
      <c r="G730" s="22" t="n"/>
      <c r="H730" s="14" t="n"/>
      <c r="I730" s="17">
        <f>IF(OR($B730="",$C730="",N($D730)=0),"",IF(OR($B730="Ajuste para mais",$B730="Ajuste para menos"),0,$D730*IF(N($E730)&lt;&gt;0,$E730,IF(OR($B730="Venda",$B730="Devolução de venda"),IFERROR(INDEX(Produtos!$D$6:$D$505,MATCH($C730,Produtos!$B$6:$B$505,0)),0),0))))</f>
        <v/>
      </c>
      <c r="J730" s="17">
        <f>IF(OR($B730="",$C730="",N($D730)=0),"",IF($B730="Venda",1,IF($B730="Devolução de venda",-1,0))*$D730*IFERROR(INDEX(Produtos!$L$6:$L$505,MATCH($C730,Produtos!$B$6:$B$505,0)),0))</f>
        <v/>
      </c>
      <c r="K730" s="17">
        <f>IF(I730="","",IF($B730="Venda",I730-J730,IF($B730="Devolução de venda",-I730-J730,0)))</f>
        <v/>
      </c>
      <c r="L730" s="20">
        <f>IF($A730="","",IF($G730&lt;&gt;"",$G730,$A730))</f>
        <v/>
      </c>
      <c r="M730" s="17">
        <f>IF(I730="","",IF($B730="Venda",I730,IF(OR($B730="Compra",$B730="Devolução de venda"),-I730,0)))</f>
        <v/>
      </c>
    </row>
    <row r="731">
      <c r="A731" s="22" t="n"/>
      <c r="B731" s="14" t="n"/>
      <c r="C731" s="14" t="n"/>
      <c r="D731" s="14" t="n"/>
      <c r="E731" s="15" t="n"/>
      <c r="F731" s="14" t="n"/>
      <c r="G731" s="22" t="n"/>
      <c r="H731" s="14" t="n"/>
      <c r="I731" s="17">
        <f>IF(OR($B731="",$C731="",N($D731)=0),"",IF(OR($B731="Ajuste para mais",$B731="Ajuste para menos"),0,$D731*IF(N($E731)&lt;&gt;0,$E731,IF(OR($B731="Venda",$B731="Devolução de venda"),IFERROR(INDEX(Produtos!$D$6:$D$505,MATCH($C731,Produtos!$B$6:$B$505,0)),0),0))))</f>
        <v/>
      </c>
      <c r="J731" s="17">
        <f>IF(OR($B731="",$C731="",N($D731)=0),"",IF($B731="Venda",1,IF($B731="Devolução de venda",-1,0))*$D731*IFERROR(INDEX(Produtos!$L$6:$L$505,MATCH($C731,Produtos!$B$6:$B$505,0)),0))</f>
        <v/>
      </c>
      <c r="K731" s="17">
        <f>IF(I731="","",IF($B731="Venda",I731-J731,IF($B731="Devolução de venda",-I731-J731,0)))</f>
        <v/>
      </c>
      <c r="L731" s="20">
        <f>IF($A731="","",IF($G731&lt;&gt;"",$G731,$A731))</f>
        <v/>
      </c>
      <c r="M731" s="17">
        <f>IF(I731="","",IF($B731="Venda",I731,IF(OR($B731="Compra",$B731="Devolução de venda"),-I731,0)))</f>
        <v/>
      </c>
    </row>
    <row r="732">
      <c r="A732" s="22" t="n"/>
      <c r="B732" s="14" t="n"/>
      <c r="C732" s="14" t="n"/>
      <c r="D732" s="14" t="n"/>
      <c r="E732" s="15" t="n"/>
      <c r="F732" s="14" t="n"/>
      <c r="G732" s="22" t="n"/>
      <c r="H732" s="14" t="n"/>
      <c r="I732" s="17">
        <f>IF(OR($B732="",$C732="",N($D732)=0),"",IF(OR($B732="Ajuste para mais",$B732="Ajuste para menos"),0,$D732*IF(N($E732)&lt;&gt;0,$E732,IF(OR($B732="Venda",$B732="Devolução de venda"),IFERROR(INDEX(Produtos!$D$6:$D$505,MATCH($C732,Produtos!$B$6:$B$505,0)),0),0))))</f>
        <v/>
      </c>
      <c r="J732" s="17">
        <f>IF(OR($B732="",$C732="",N($D732)=0),"",IF($B732="Venda",1,IF($B732="Devolução de venda",-1,0))*$D732*IFERROR(INDEX(Produtos!$L$6:$L$505,MATCH($C732,Produtos!$B$6:$B$505,0)),0))</f>
        <v/>
      </c>
      <c r="K732" s="17">
        <f>IF(I732="","",IF($B732="Venda",I732-J732,IF($B732="Devolução de venda",-I732-J732,0)))</f>
        <v/>
      </c>
      <c r="L732" s="20">
        <f>IF($A732="","",IF($G732&lt;&gt;"",$G732,$A732))</f>
        <v/>
      </c>
      <c r="M732" s="17">
        <f>IF(I732="","",IF($B732="Venda",I732,IF(OR($B732="Compra",$B732="Devolução de venda"),-I732,0)))</f>
        <v/>
      </c>
    </row>
    <row r="733">
      <c r="A733" s="22" t="n"/>
      <c r="B733" s="14" t="n"/>
      <c r="C733" s="14" t="n"/>
      <c r="D733" s="14" t="n"/>
      <c r="E733" s="15" t="n"/>
      <c r="F733" s="14" t="n"/>
      <c r="G733" s="22" t="n"/>
      <c r="H733" s="14" t="n"/>
      <c r="I733" s="17">
        <f>IF(OR($B733="",$C733="",N($D733)=0),"",IF(OR($B733="Ajuste para mais",$B733="Ajuste para menos"),0,$D733*IF(N($E733)&lt;&gt;0,$E733,IF(OR($B733="Venda",$B733="Devolução de venda"),IFERROR(INDEX(Produtos!$D$6:$D$505,MATCH($C733,Produtos!$B$6:$B$505,0)),0),0))))</f>
        <v/>
      </c>
      <c r="J733" s="17">
        <f>IF(OR($B733="",$C733="",N($D733)=0),"",IF($B733="Venda",1,IF($B733="Devolução de venda",-1,0))*$D733*IFERROR(INDEX(Produtos!$L$6:$L$505,MATCH($C733,Produtos!$B$6:$B$505,0)),0))</f>
        <v/>
      </c>
      <c r="K733" s="17">
        <f>IF(I733="","",IF($B733="Venda",I733-J733,IF($B733="Devolução de venda",-I733-J733,0)))</f>
        <v/>
      </c>
      <c r="L733" s="20">
        <f>IF($A733="","",IF($G733&lt;&gt;"",$G733,$A733))</f>
        <v/>
      </c>
      <c r="M733" s="17">
        <f>IF(I733="","",IF($B733="Venda",I733,IF(OR($B733="Compra",$B733="Devolução de venda"),-I733,0)))</f>
        <v/>
      </c>
    </row>
    <row r="734">
      <c r="A734" s="22" t="n"/>
      <c r="B734" s="14" t="n"/>
      <c r="C734" s="14" t="n"/>
      <c r="D734" s="14" t="n"/>
      <c r="E734" s="15" t="n"/>
      <c r="F734" s="14" t="n"/>
      <c r="G734" s="22" t="n"/>
      <c r="H734" s="14" t="n"/>
      <c r="I734" s="17">
        <f>IF(OR($B734="",$C734="",N($D734)=0),"",IF(OR($B734="Ajuste para mais",$B734="Ajuste para menos"),0,$D734*IF(N($E734)&lt;&gt;0,$E734,IF(OR($B734="Venda",$B734="Devolução de venda"),IFERROR(INDEX(Produtos!$D$6:$D$505,MATCH($C734,Produtos!$B$6:$B$505,0)),0),0))))</f>
        <v/>
      </c>
      <c r="J734" s="17">
        <f>IF(OR($B734="",$C734="",N($D734)=0),"",IF($B734="Venda",1,IF($B734="Devolução de venda",-1,0))*$D734*IFERROR(INDEX(Produtos!$L$6:$L$505,MATCH($C734,Produtos!$B$6:$B$505,0)),0))</f>
        <v/>
      </c>
      <c r="K734" s="17">
        <f>IF(I734="","",IF($B734="Venda",I734-J734,IF($B734="Devolução de venda",-I734-J734,0)))</f>
        <v/>
      </c>
      <c r="L734" s="20">
        <f>IF($A734="","",IF($G734&lt;&gt;"",$G734,$A734))</f>
        <v/>
      </c>
      <c r="M734" s="17">
        <f>IF(I734="","",IF($B734="Venda",I734,IF(OR($B734="Compra",$B734="Devolução de venda"),-I734,0)))</f>
        <v/>
      </c>
    </row>
    <row r="735">
      <c r="A735" s="22" t="n"/>
      <c r="B735" s="14" t="n"/>
      <c r="C735" s="14" t="n"/>
      <c r="D735" s="14" t="n"/>
      <c r="E735" s="15" t="n"/>
      <c r="F735" s="14" t="n"/>
      <c r="G735" s="22" t="n"/>
      <c r="H735" s="14" t="n"/>
      <c r="I735" s="17">
        <f>IF(OR($B735="",$C735="",N($D735)=0),"",IF(OR($B735="Ajuste para mais",$B735="Ajuste para menos"),0,$D735*IF(N($E735)&lt;&gt;0,$E735,IF(OR($B735="Venda",$B735="Devolução de venda"),IFERROR(INDEX(Produtos!$D$6:$D$505,MATCH($C735,Produtos!$B$6:$B$505,0)),0),0))))</f>
        <v/>
      </c>
      <c r="J735" s="17">
        <f>IF(OR($B735="",$C735="",N($D735)=0),"",IF($B735="Venda",1,IF($B735="Devolução de venda",-1,0))*$D735*IFERROR(INDEX(Produtos!$L$6:$L$505,MATCH($C735,Produtos!$B$6:$B$505,0)),0))</f>
        <v/>
      </c>
      <c r="K735" s="17">
        <f>IF(I735="","",IF($B735="Venda",I735-J735,IF($B735="Devolução de venda",-I735-J735,0)))</f>
        <v/>
      </c>
      <c r="L735" s="20">
        <f>IF($A735="","",IF($G735&lt;&gt;"",$G735,$A735))</f>
        <v/>
      </c>
      <c r="M735" s="17">
        <f>IF(I735="","",IF($B735="Venda",I735,IF(OR($B735="Compra",$B735="Devolução de venda"),-I735,0)))</f>
        <v/>
      </c>
    </row>
    <row r="736">
      <c r="A736" s="22" t="n"/>
      <c r="B736" s="14" t="n"/>
      <c r="C736" s="14" t="n"/>
      <c r="D736" s="14" t="n"/>
      <c r="E736" s="15" t="n"/>
      <c r="F736" s="14" t="n"/>
      <c r="G736" s="22" t="n"/>
      <c r="H736" s="14" t="n"/>
      <c r="I736" s="17">
        <f>IF(OR($B736="",$C736="",N($D736)=0),"",IF(OR($B736="Ajuste para mais",$B736="Ajuste para menos"),0,$D736*IF(N($E736)&lt;&gt;0,$E736,IF(OR($B736="Venda",$B736="Devolução de venda"),IFERROR(INDEX(Produtos!$D$6:$D$505,MATCH($C736,Produtos!$B$6:$B$505,0)),0),0))))</f>
        <v/>
      </c>
      <c r="J736" s="17">
        <f>IF(OR($B736="",$C736="",N($D736)=0),"",IF($B736="Venda",1,IF($B736="Devolução de venda",-1,0))*$D736*IFERROR(INDEX(Produtos!$L$6:$L$505,MATCH($C736,Produtos!$B$6:$B$505,0)),0))</f>
        <v/>
      </c>
      <c r="K736" s="17">
        <f>IF(I736="","",IF($B736="Venda",I736-J736,IF($B736="Devolução de venda",-I736-J736,0)))</f>
        <v/>
      </c>
      <c r="L736" s="20">
        <f>IF($A736="","",IF($G736&lt;&gt;"",$G736,$A736))</f>
        <v/>
      </c>
      <c r="M736" s="17">
        <f>IF(I736="","",IF($B736="Venda",I736,IF(OR($B736="Compra",$B736="Devolução de venda"),-I736,0)))</f>
        <v/>
      </c>
    </row>
    <row r="737">
      <c r="A737" s="22" t="n"/>
      <c r="B737" s="14" t="n"/>
      <c r="C737" s="14" t="n"/>
      <c r="D737" s="14" t="n"/>
      <c r="E737" s="15" t="n"/>
      <c r="F737" s="14" t="n"/>
      <c r="G737" s="22" t="n"/>
      <c r="H737" s="14" t="n"/>
      <c r="I737" s="17">
        <f>IF(OR($B737="",$C737="",N($D737)=0),"",IF(OR($B737="Ajuste para mais",$B737="Ajuste para menos"),0,$D737*IF(N($E737)&lt;&gt;0,$E737,IF(OR($B737="Venda",$B737="Devolução de venda"),IFERROR(INDEX(Produtos!$D$6:$D$505,MATCH($C737,Produtos!$B$6:$B$505,0)),0),0))))</f>
        <v/>
      </c>
      <c r="J737" s="17">
        <f>IF(OR($B737="",$C737="",N($D737)=0),"",IF($B737="Venda",1,IF($B737="Devolução de venda",-1,0))*$D737*IFERROR(INDEX(Produtos!$L$6:$L$505,MATCH($C737,Produtos!$B$6:$B$505,0)),0))</f>
        <v/>
      </c>
      <c r="K737" s="17">
        <f>IF(I737="","",IF($B737="Venda",I737-J737,IF($B737="Devolução de venda",-I737-J737,0)))</f>
        <v/>
      </c>
      <c r="L737" s="20">
        <f>IF($A737="","",IF($G737&lt;&gt;"",$G737,$A737))</f>
        <v/>
      </c>
      <c r="M737" s="17">
        <f>IF(I737="","",IF($B737="Venda",I737,IF(OR($B737="Compra",$B737="Devolução de venda"),-I737,0)))</f>
        <v/>
      </c>
    </row>
    <row r="738">
      <c r="A738" s="22" t="n"/>
      <c r="B738" s="14" t="n"/>
      <c r="C738" s="14" t="n"/>
      <c r="D738" s="14" t="n"/>
      <c r="E738" s="15" t="n"/>
      <c r="F738" s="14" t="n"/>
      <c r="G738" s="22" t="n"/>
      <c r="H738" s="14" t="n"/>
      <c r="I738" s="17">
        <f>IF(OR($B738="",$C738="",N($D738)=0),"",IF(OR($B738="Ajuste para mais",$B738="Ajuste para menos"),0,$D738*IF(N($E738)&lt;&gt;0,$E738,IF(OR($B738="Venda",$B738="Devolução de venda"),IFERROR(INDEX(Produtos!$D$6:$D$505,MATCH($C738,Produtos!$B$6:$B$505,0)),0),0))))</f>
        <v/>
      </c>
      <c r="J738" s="17">
        <f>IF(OR($B738="",$C738="",N($D738)=0),"",IF($B738="Venda",1,IF($B738="Devolução de venda",-1,0))*$D738*IFERROR(INDEX(Produtos!$L$6:$L$505,MATCH($C738,Produtos!$B$6:$B$505,0)),0))</f>
        <v/>
      </c>
      <c r="K738" s="17">
        <f>IF(I738="","",IF($B738="Venda",I738-J738,IF($B738="Devolução de venda",-I738-J738,0)))</f>
        <v/>
      </c>
      <c r="L738" s="20">
        <f>IF($A738="","",IF($G738&lt;&gt;"",$G738,$A738))</f>
        <v/>
      </c>
      <c r="M738" s="17">
        <f>IF(I738="","",IF($B738="Venda",I738,IF(OR($B738="Compra",$B738="Devolução de venda"),-I738,0)))</f>
        <v/>
      </c>
    </row>
    <row r="739">
      <c r="A739" s="22" t="n"/>
      <c r="B739" s="14" t="n"/>
      <c r="C739" s="14" t="n"/>
      <c r="D739" s="14" t="n"/>
      <c r="E739" s="15" t="n"/>
      <c r="F739" s="14" t="n"/>
      <c r="G739" s="22" t="n"/>
      <c r="H739" s="14" t="n"/>
      <c r="I739" s="17">
        <f>IF(OR($B739="",$C739="",N($D739)=0),"",IF(OR($B739="Ajuste para mais",$B739="Ajuste para menos"),0,$D739*IF(N($E739)&lt;&gt;0,$E739,IF(OR($B739="Venda",$B739="Devolução de venda"),IFERROR(INDEX(Produtos!$D$6:$D$505,MATCH($C739,Produtos!$B$6:$B$505,0)),0),0))))</f>
        <v/>
      </c>
      <c r="J739" s="17">
        <f>IF(OR($B739="",$C739="",N($D739)=0),"",IF($B739="Venda",1,IF($B739="Devolução de venda",-1,0))*$D739*IFERROR(INDEX(Produtos!$L$6:$L$505,MATCH($C739,Produtos!$B$6:$B$505,0)),0))</f>
        <v/>
      </c>
      <c r="K739" s="17">
        <f>IF(I739="","",IF($B739="Venda",I739-J739,IF($B739="Devolução de venda",-I739-J739,0)))</f>
        <v/>
      </c>
      <c r="L739" s="20">
        <f>IF($A739="","",IF($G739&lt;&gt;"",$G739,$A739))</f>
        <v/>
      </c>
      <c r="M739" s="17">
        <f>IF(I739="","",IF($B739="Venda",I739,IF(OR($B739="Compra",$B739="Devolução de venda"),-I739,0)))</f>
        <v/>
      </c>
    </row>
    <row r="740">
      <c r="A740" s="22" t="n"/>
      <c r="B740" s="14" t="n"/>
      <c r="C740" s="14" t="n"/>
      <c r="D740" s="14" t="n"/>
      <c r="E740" s="15" t="n"/>
      <c r="F740" s="14" t="n"/>
      <c r="G740" s="22" t="n"/>
      <c r="H740" s="14" t="n"/>
      <c r="I740" s="17">
        <f>IF(OR($B740="",$C740="",N($D740)=0),"",IF(OR($B740="Ajuste para mais",$B740="Ajuste para menos"),0,$D740*IF(N($E740)&lt;&gt;0,$E740,IF(OR($B740="Venda",$B740="Devolução de venda"),IFERROR(INDEX(Produtos!$D$6:$D$505,MATCH($C740,Produtos!$B$6:$B$505,0)),0),0))))</f>
        <v/>
      </c>
      <c r="J740" s="17">
        <f>IF(OR($B740="",$C740="",N($D740)=0),"",IF($B740="Venda",1,IF($B740="Devolução de venda",-1,0))*$D740*IFERROR(INDEX(Produtos!$L$6:$L$505,MATCH($C740,Produtos!$B$6:$B$505,0)),0))</f>
        <v/>
      </c>
      <c r="K740" s="17">
        <f>IF(I740="","",IF($B740="Venda",I740-J740,IF($B740="Devolução de venda",-I740-J740,0)))</f>
        <v/>
      </c>
      <c r="L740" s="20">
        <f>IF($A740="","",IF($G740&lt;&gt;"",$G740,$A740))</f>
        <v/>
      </c>
      <c r="M740" s="17">
        <f>IF(I740="","",IF($B740="Venda",I740,IF(OR($B740="Compra",$B740="Devolução de venda"),-I740,0)))</f>
        <v/>
      </c>
    </row>
    <row r="741">
      <c r="A741" s="22" t="n"/>
      <c r="B741" s="14" t="n"/>
      <c r="C741" s="14" t="n"/>
      <c r="D741" s="14" t="n"/>
      <c r="E741" s="15" t="n"/>
      <c r="F741" s="14" t="n"/>
      <c r="G741" s="22" t="n"/>
      <c r="H741" s="14" t="n"/>
      <c r="I741" s="17">
        <f>IF(OR($B741="",$C741="",N($D741)=0),"",IF(OR($B741="Ajuste para mais",$B741="Ajuste para menos"),0,$D741*IF(N($E741)&lt;&gt;0,$E741,IF(OR($B741="Venda",$B741="Devolução de venda"),IFERROR(INDEX(Produtos!$D$6:$D$505,MATCH($C741,Produtos!$B$6:$B$505,0)),0),0))))</f>
        <v/>
      </c>
      <c r="J741" s="17">
        <f>IF(OR($B741="",$C741="",N($D741)=0),"",IF($B741="Venda",1,IF($B741="Devolução de venda",-1,0))*$D741*IFERROR(INDEX(Produtos!$L$6:$L$505,MATCH($C741,Produtos!$B$6:$B$505,0)),0))</f>
        <v/>
      </c>
      <c r="K741" s="17">
        <f>IF(I741="","",IF($B741="Venda",I741-J741,IF($B741="Devolução de venda",-I741-J741,0)))</f>
        <v/>
      </c>
      <c r="L741" s="20">
        <f>IF($A741="","",IF($G741&lt;&gt;"",$G741,$A741))</f>
        <v/>
      </c>
      <c r="M741" s="17">
        <f>IF(I741="","",IF($B741="Venda",I741,IF(OR($B741="Compra",$B741="Devolução de venda"),-I741,0)))</f>
        <v/>
      </c>
    </row>
    <row r="742">
      <c r="A742" s="22" t="n"/>
      <c r="B742" s="14" t="n"/>
      <c r="C742" s="14" t="n"/>
      <c r="D742" s="14" t="n"/>
      <c r="E742" s="15" t="n"/>
      <c r="F742" s="14" t="n"/>
      <c r="G742" s="22" t="n"/>
      <c r="H742" s="14" t="n"/>
      <c r="I742" s="17">
        <f>IF(OR($B742="",$C742="",N($D742)=0),"",IF(OR($B742="Ajuste para mais",$B742="Ajuste para menos"),0,$D742*IF(N($E742)&lt;&gt;0,$E742,IF(OR($B742="Venda",$B742="Devolução de venda"),IFERROR(INDEX(Produtos!$D$6:$D$505,MATCH($C742,Produtos!$B$6:$B$505,0)),0),0))))</f>
        <v/>
      </c>
      <c r="J742" s="17">
        <f>IF(OR($B742="",$C742="",N($D742)=0),"",IF($B742="Venda",1,IF($B742="Devolução de venda",-1,0))*$D742*IFERROR(INDEX(Produtos!$L$6:$L$505,MATCH($C742,Produtos!$B$6:$B$505,0)),0))</f>
        <v/>
      </c>
      <c r="K742" s="17">
        <f>IF(I742="","",IF($B742="Venda",I742-J742,IF($B742="Devolução de venda",-I742-J742,0)))</f>
        <v/>
      </c>
      <c r="L742" s="20">
        <f>IF($A742="","",IF($G742&lt;&gt;"",$G742,$A742))</f>
        <v/>
      </c>
      <c r="M742" s="17">
        <f>IF(I742="","",IF($B742="Venda",I742,IF(OR($B742="Compra",$B742="Devolução de venda"),-I742,0)))</f>
        <v/>
      </c>
    </row>
    <row r="743">
      <c r="A743" s="22" t="n"/>
      <c r="B743" s="14" t="n"/>
      <c r="C743" s="14" t="n"/>
      <c r="D743" s="14" t="n"/>
      <c r="E743" s="15" t="n"/>
      <c r="F743" s="14" t="n"/>
      <c r="G743" s="22" t="n"/>
      <c r="H743" s="14" t="n"/>
      <c r="I743" s="17">
        <f>IF(OR($B743="",$C743="",N($D743)=0),"",IF(OR($B743="Ajuste para mais",$B743="Ajuste para menos"),0,$D743*IF(N($E743)&lt;&gt;0,$E743,IF(OR($B743="Venda",$B743="Devolução de venda"),IFERROR(INDEX(Produtos!$D$6:$D$505,MATCH($C743,Produtos!$B$6:$B$505,0)),0),0))))</f>
        <v/>
      </c>
      <c r="J743" s="17">
        <f>IF(OR($B743="",$C743="",N($D743)=0),"",IF($B743="Venda",1,IF($B743="Devolução de venda",-1,0))*$D743*IFERROR(INDEX(Produtos!$L$6:$L$505,MATCH($C743,Produtos!$B$6:$B$505,0)),0))</f>
        <v/>
      </c>
      <c r="K743" s="17">
        <f>IF(I743="","",IF($B743="Venda",I743-J743,IF($B743="Devolução de venda",-I743-J743,0)))</f>
        <v/>
      </c>
      <c r="L743" s="20">
        <f>IF($A743="","",IF($G743&lt;&gt;"",$G743,$A743))</f>
        <v/>
      </c>
      <c r="M743" s="17">
        <f>IF(I743="","",IF($B743="Venda",I743,IF(OR($B743="Compra",$B743="Devolução de venda"),-I743,0)))</f>
        <v/>
      </c>
    </row>
    <row r="744">
      <c r="A744" s="22" t="n"/>
      <c r="B744" s="14" t="n"/>
      <c r="C744" s="14" t="n"/>
      <c r="D744" s="14" t="n"/>
      <c r="E744" s="15" t="n"/>
      <c r="F744" s="14" t="n"/>
      <c r="G744" s="22" t="n"/>
      <c r="H744" s="14" t="n"/>
      <c r="I744" s="17">
        <f>IF(OR($B744="",$C744="",N($D744)=0),"",IF(OR($B744="Ajuste para mais",$B744="Ajuste para menos"),0,$D744*IF(N($E744)&lt;&gt;0,$E744,IF(OR($B744="Venda",$B744="Devolução de venda"),IFERROR(INDEX(Produtos!$D$6:$D$505,MATCH($C744,Produtos!$B$6:$B$505,0)),0),0))))</f>
        <v/>
      </c>
      <c r="J744" s="17">
        <f>IF(OR($B744="",$C744="",N($D744)=0),"",IF($B744="Venda",1,IF($B744="Devolução de venda",-1,0))*$D744*IFERROR(INDEX(Produtos!$L$6:$L$505,MATCH($C744,Produtos!$B$6:$B$505,0)),0))</f>
        <v/>
      </c>
      <c r="K744" s="17">
        <f>IF(I744="","",IF($B744="Venda",I744-J744,IF($B744="Devolução de venda",-I744-J744,0)))</f>
        <v/>
      </c>
      <c r="L744" s="20">
        <f>IF($A744="","",IF($G744&lt;&gt;"",$G744,$A744))</f>
        <v/>
      </c>
      <c r="M744" s="17">
        <f>IF(I744="","",IF($B744="Venda",I744,IF(OR($B744="Compra",$B744="Devolução de venda"),-I744,0)))</f>
        <v/>
      </c>
    </row>
    <row r="745">
      <c r="A745" s="22" t="n"/>
      <c r="B745" s="14" t="n"/>
      <c r="C745" s="14" t="n"/>
      <c r="D745" s="14" t="n"/>
      <c r="E745" s="15" t="n"/>
      <c r="F745" s="14" t="n"/>
      <c r="G745" s="22" t="n"/>
      <c r="H745" s="14" t="n"/>
      <c r="I745" s="17">
        <f>IF(OR($B745="",$C745="",N($D745)=0),"",IF(OR($B745="Ajuste para mais",$B745="Ajuste para menos"),0,$D745*IF(N($E745)&lt;&gt;0,$E745,IF(OR($B745="Venda",$B745="Devolução de venda"),IFERROR(INDEX(Produtos!$D$6:$D$505,MATCH($C745,Produtos!$B$6:$B$505,0)),0),0))))</f>
        <v/>
      </c>
      <c r="J745" s="17">
        <f>IF(OR($B745="",$C745="",N($D745)=0),"",IF($B745="Venda",1,IF($B745="Devolução de venda",-1,0))*$D745*IFERROR(INDEX(Produtos!$L$6:$L$505,MATCH($C745,Produtos!$B$6:$B$505,0)),0))</f>
        <v/>
      </c>
      <c r="K745" s="17">
        <f>IF(I745="","",IF($B745="Venda",I745-J745,IF($B745="Devolução de venda",-I745-J745,0)))</f>
        <v/>
      </c>
      <c r="L745" s="20">
        <f>IF($A745="","",IF($G745&lt;&gt;"",$G745,$A745))</f>
        <v/>
      </c>
      <c r="M745" s="17">
        <f>IF(I745="","",IF($B745="Venda",I745,IF(OR($B745="Compra",$B745="Devolução de venda"),-I745,0)))</f>
        <v/>
      </c>
    </row>
    <row r="746">
      <c r="A746" s="22" t="n"/>
      <c r="B746" s="14" t="n"/>
      <c r="C746" s="14" t="n"/>
      <c r="D746" s="14" t="n"/>
      <c r="E746" s="15" t="n"/>
      <c r="F746" s="14" t="n"/>
      <c r="G746" s="22" t="n"/>
      <c r="H746" s="14" t="n"/>
      <c r="I746" s="17">
        <f>IF(OR($B746="",$C746="",N($D746)=0),"",IF(OR($B746="Ajuste para mais",$B746="Ajuste para menos"),0,$D746*IF(N($E746)&lt;&gt;0,$E746,IF(OR($B746="Venda",$B746="Devolução de venda"),IFERROR(INDEX(Produtos!$D$6:$D$505,MATCH($C746,Produtos!$B$6:$B$505,0)),0),0))))</f>
        <v/>
      </c>
      <c r="J746" s="17">
        <f>IF(OR($B746="",$C746="",N($D746)=0),"",IF($B746="Venda",1,IF($B746="Devolução de venda",-1,0))*$D746*IFERROR(INDEX(Produtos!$L$6:$L$505,MATCH($C746,Produtos!$B$6:$B$505,0)),0))</f>
        <v/>
      </c>
      <c r="K746" s="17">
        <f>IF(I746="","",IF($B746="Venda",I746-J746,IF($B746="Devolução de venda",-I746-J746,0)))</f>
        <v/>
      </c>
      <c r="L746" s="20">
        <f>IF($A746="","",IF($G746&lt;&gt;"",$G746,$A746))</f>
        <v/>
      </c>
      <c r="M746" s="17">
        <f>IF(I746="","",IF($B746="Venda",I746,IF(OR($B746="Compra",$B746="Devolução de venda"),-I746,0)))</f>
        <v/>
      </c>
    </row>
    <row r="747">
      <c r="A747" s="22" t="n"/>
      <c r="B747" s="14" t="n"/>
      <c r="C747" s="14" t="n"/>
      <c r="D747" s="14" t="n"/>
      <c r="E747" s="15" t="n"/>
      <c r="F747" s="14" t="n"/>
      <c r="G747" s="22" t="n"/>
      <c r="H747" s="14" t="n"/>
      <c r="I747" s="17">
        <f>IF(OR($B747="",$C747="",N($D747)=0),"",IF(OR($B747="Ajuste para mais",$B747="Ajuste para menos"),0,$D747*IF(N($E747)&lt;&gt;0,$E747,IF(OR($B747="Venda",$B747="Devolução de venda"),IFERROR(INDEX(Produtos!$D$6:$D$505,MATCH($C747,Produtos!$B$6:$B$505,0)),0),0))))</f>
        <v/>
      </c>
      <c r="J747" s="17">
        <f>IF(OR($B747="",$C747="",N($D747)=0),"",IF($B747="Venda",1,IF($B747="Devolução de venda",-1,0))*$D747*IFERROR(INDEX(Produtos!$L$6:$L$505,MATCH($C747,Produtos!$B$6:$B$505,0)),0))</f>
        <v/>
      </c>
      <c r="K747" s="17">
        <f>IF(I747="","",IF($B747="Venda",I747-J747,IF($B747="Devolução de venda",-I747-J747,0)))</f>
        <v/>
      </c>
      <c r="L747" s="20">
        <f>IF($A747="","",IF($G747&lt;&gt;"",$G747,$A747))</f>
        <v/>
      </c>
      <c r="M747" s="17">
        <f>IF(I747="","",IF($B747="Venda",I747,IF(OR($B747="Compra",$B747="Devolução de venda"),-I747,0)))</f>
        <v/>
      </c>
    </row>
    <row r="748">
      <c r="A748" s="22" t="n"/>
      <c r="B748" s="14" t="n"/>
      <c r="C748" s="14" t="n"/>
      <c r="D748" s="14" t="n"/>
      <c r="E748" s="15" t="n"/>
      <c r="F748" s="14" t="n"/>
      <c r="G748" s="22" t="n"/>
      <c r="H748" s="14" t="n"/>
      <c r="I748" s="17">
        <f>IF(OR($B748="",$C748="",N($D748)=0),"",IF(OR($B748="Ajuste para mais",$B748="Ajuste para menos"),0,$D748*IF(N($E748)&lt;&gt;0,$E748,IF(OR($B748="Venda",$B748="Devolução de venda"),IFERROR(INDEX(Produtos!$D$6:$D$505,MATCH($C748,Produtos!$B$6:$B$505,0)),0),0))))</f>
        <v/>
      </c>
      <c r="J748" s="17">
        <f>IF(OR($B748="",$C748="",N($D748)=0),"",IF($B748="Venda",1,IF($B748="Devolução de venda",-1,0))*$D748*IFERROR(INDEX(Produtos!$L$6:$L$505,MATCH($C748,Produtos!$B$6:$B$505,0)),0))</f>
        <v/>
      </c>
      <c r="K748" s="17">
        <f>IF(I748="","",IF($B748="Venda",I748-J748,IF($B748="Devolução de venda",-I748-J748,0)))</f>
        <v/>
      </c>
      <c r="L748" s="20">
        <f>IF($A748="","",IF($G748&lt;&gt;"",$G748,$A748))</f>
        <v/>
      </c>
      <c r="M748" s="17">
        <f>IF(I748="","",IF($B748="Venda",I748,IF(OR($B748="Compra",$B748="Devolução de venda"),-I748,0)))</f>
        <v/>
      </c>
    </row>
    <row r="749">
      <c r="A749" s="22" t="n"/>
      <c r="B749" s="14" t="n"/>
      <c r="C749" s="14" t="n"/>
      <c r="D749" s="14" t="n"/>
      <c r="E749" s="15" t="n"/>
      <c r="F749" s="14" t="n"/>
      <c r="G749" s="22" t="n"/>
      <c r="H749" s="14" t="n"/>
      <c r="I749" s="17">
        <f>IF(OR($B749="",$C749="",N($D749)=0),"",IF(OR($B749="Ajuste para mais",$B749="Ajuste para menos"),0,$D749*IF(N($E749)&lt;&gt;0,$E749,IF(OR($B749="Venda",$B749="Devolução de venda"),IFERROR(INDEX(Produtos!$D$6:$D$505,MATCH($C749,Produtos!$B$6:$B$505,0)),0),0))))</f>
        <v/>
      </c>
      <c r="J749" s="17">
        <f>IF(OR($B749="",$C749="",N($D749)=0),"",IF($B749="Venda",1,IF($B749="Devolução de venda",-1,0))*$D749*IFERROR(INDEX(Produtos!$L$6:$L$505,MATCH($C749,Produtos!$B$6:$B$505,0)),0))</f>
        <v/>
      </c>
      <c r="K749" s="17">
        <f>IF(I749="","",IF($B749="Venda",I749-J749,IF($B749="Devolução de venda",-I749-J749,0)))</f>
        <v/>
      </c>
      <c r="L749" s="20">
        <f>IF($A749="","",IF($G749&lt;&gt;"",$G749,$A749))</f>
        <v/>
      </c>
      <c r="M749" s="17">
        <f>IF(I749="","",IF($B749="Venda",I749,IF(OR($B749="Compra",$B749="Devolução de venda"),-I749,0)))</f>
        <v/>
      </c>
    </row>
    <row r="750">
      <c r="A750" s="22" t="n"/>
      <c r="B750" s="14" t="n"/>
      <c r="C750" s="14" t="n"/>
      <c r="D750" s="14" t="n"/>
      <c r="E750" s="15" t="n"/>
      <c r="F750" s="14" t="n"/>
      <c r="G750" s="22" t="n"/>
      <c r="H750" s="14" t="n"/>
      <c r="I750" s="17">
        <f>IF(OR($B750="",$C750="",N($D750)=0),"",IF(OR($B750="Ajuste para mais",$B750="Ajuste para menos"),0,$D750*IF(N($E750)&lt;&gt;0,$E750,IF(OR($B750="Venda",$B750="Devolução de venda"),IFERROR(INDEX(Produtos!$D$6:$D$505,MATCH($C750,Produtos!$B$6:$B$505,0)),0),0))))</f>
        <v/>
      </c>
      <c r="J750" s="17">
        <f>IF(OR($B750="",$C750="",N($D750)=0),"",IF($B750="Venda",1,IF($B750="Devolução de venda",-1,0))*$D750*IFERROR(INDEX(Produtos!$L$6:$L$505,MATCH($C750,Produtos!$B$6:$B$505,0)),0))</f>
        <v/>
      </c>
      <c r="K750" s="17">
        <f>IF(I750="","",IF($B750="Venda",I750-J750,IF($B750="Devolução de venda",-I750-J750,0)))</f>
        <v/>
      </c>
      <c r="L750" s="20">
        <f>IF($A750="","",IF($G750&lt;&gt;"",$G750,$A750))</f>
        <v/>
      </c>
      <c r="M750" s="17">
        <f>IF(I750="","",IF($B750="Venda",I750,IF(OR($B750="Compra",$B750="Devolução de venda"),-I750,0)))</f>
        <v/>
      </c>
    </row>
    <row r="751">
      <c r="A751" s="22" t="n"/>
      <c r="B751" s="14" t="n"/>
      <c r="C751" s="14" t="n"/>
      <c r="D751" s="14" t="n"/>
      <c r="E751" s="15" t="n"/>
      <c r="F751" s="14" t="n"/>
      <c r="G751" s="22" t="n"/>
      <c r="H751" s="14" t="n"/>
      <c r="I751" s="17">
        <f>IF(OR($B751="",$C751="",N($D751)=0),"",IF(OR($B751="Ajuste para mais",$B751="Ajuste para menos"),0,$D751*IF(N($E751)&lt;&gt;0,$E751,IF(OR($B751="Venda",$B751="Devolução de venda"),IFERROR(INDEX(Produtos!$D$6:$D$505,MATCH($C751,Produtos!$B$6:$B$505,0)),0),0))))</f>
        <v/>
      </c>
      <c r="J751" s="17">
        <f>IF(OR($B751="",$C751="",N($D751)=0),"",IF($B751="Venda",1,IF($B751="Devolução de venda",-1,0))*$D751*IFERROR(INDEX(Produtos!$L$6:$L$505,MATCH($C751,Produtos!$B$6:$B$505,0)),0))</f>
        <v/>
      </c>
      <c r="K751" s="17">
        <f>IF(I751="","",IF($B751="Venda",I751-J751,IF($B751="Devolução de venda",-I751-J751,0)))</f>
        <v/>
      </c>
      <c r="L751" s="20">
        <f>IF($A751="","",IF($G751&lt;&gt;"",$G751,$A751))</f>
        <v/>
      </c>
      <c r="M751" s="17">
        <f>IF(I751="","",IF($B751="Venda",I751,IF(OR($B751="Compra",$B751="Devolução de venda"),-I751,0)))</f>
        <v/>
      </c>
    </row>
    <row r="752">
      <c r="A752" s="22" t="n"/>
      <c r="B752" s="14" t="n"/>
      <c r="C752" s="14" t="n"/>
      <c r="D752" s="14" t="n"/>
      <c r="E752" s="15" t="n"/>
      <c r="F752" s="14" t="n"/>
      <c r="G752" s="22" t="n"/>
      <c r="H752" s="14" t="n"/>
      <c r="I752" s="17">
        <f>IF(OR($B752="",$C752="",N($D752)=0),"",IF(OR($B752="Ajuste para mais",$B752="Ajuste para menos"),0,$D752*IF(N($E752)&lt;&gt;0,$E752,IF(OR($B752="Venda",$B752="Devolução de venda"),IFERROR(INDEX(Produtos!$D$6:$D$505,MATCH($C752,Produtos!$B$6:$B$505,0)),0),0))))</f>
        <v/>
      </c>
      <c r="J752" s="17">
        <f>IF(OR($B752="",$C752="",N($D752)=0),"",IF($B752="Venda",1,IF($B752="Devolução de venda",-1,0))*$D752*IFERROR(INDEX(Produtos!$L$6:$L$505,MATCH($C752,Produtos!$B$6:$B$505,0)),0))</f>
        <v/>
      </c>
      <c r="K752" s="17">
        <f>IF(I752="","",IF($B752="Venda",I752-J752,IF($B752="Devolução de venda",-I752-J752,0)))</f>
        <v/>
      </c>
      <c r="L752" s="20">
        <f>IF($A752="","",IF($G752&lt;&gt;"",$G752,$A752))</f>
        <v/>
      </c>
      <c r="M752" s="17">
        <f>IF(I752="","",IF($B752="Venda",I752,IF(OR($B752="Compra",$B752="Devolução de venda"),-I752,0)))</f>
        <v/>
      </c>
    </row>
    <row r="753">
      <c r="A753" s="22" t="n"/>
      <c r="B753" s="14" t="n"/>
      <c r="C753" s="14" t="n"/>
      <c r="D753" s="14" t="n"/>
      <c r="E753" s="15" t="n"/>
      <c r="F753" s="14" t="n"/>
      <c r="G753" s="22" t="n"/>
      <c r="H753" s="14" t="n"/>
      <c r="I753" s="17">
        <f>IF(OR($B753="",$C753="",N($D753)=0),"",IF(OR($B753="Ajuste para mais",$B753="Ajuste para menos"),0,$D753*IF(N($E753)&lt;&gt;0,$E753,IF(OR($B753="Venda",$B753="Devolução de venda"),IFERROR(INDEX(Produtos!$D$6:$D$505,MATCH($C753,Produtos!$B$6:$B$505,0)),0),0))))</f>
        <v/>
      </c>
      <c r="J753" s="17">
        <f>IF(OR($B753="",$C753="",N($D753)=0),"",IF($B753="Venda",1,IF($B753="Devolução de venda",-1,0))*$D753*IFERROR(INDEX(Produtos!$L$6:$L$505,MATCH($C753,Produtos!$B$6:$B$505,0)),0))</f>
        <v/>
      </c>
      <c r="K753" s="17">
        <f>IF(I753="","",IF($B753="Venda",I753-J753,IF($B753="Devolução de venda",-I753-J753,0)))</f>
        <v/>
      </c>
      <c r="L753" s="20">
        <f>IF($A753="","",IF($G753&lt;&gt;"",$G753,$A753))</f>
        <v/>
      </c>
      <c r="M753" s="17">
        <f>IF(I753="","",IF($B753="Venda",I753,IF(OR($B753="Compra",$B753="Devolução de venda"),-I753,0)))</f>
        <v/>
      </c>
    </row>
    <row r="754">
      <c r="A754" s="22" t="n"/>
      <c r="B754" s="14" t="n"/>
      <c r="C754" s="14" t="n"/>
      <c r="D754" s="14" t="n"/>
      <c r="E754" s="15" t="n"/>
      <c r="F754" s="14" t="n"/>
      <c r="G754" s="22" t="n"/>
      <c r="H754" s="14" t="n"/>
      <c r="I754" s="17">
        <f>IF(OR($B754="",$C754="",N($D754)=0),"",IF(OR($B754="Ajuste para mais",$B754="Ajuste para menos"),0,$D754*IF(N($E754)&lt;&gt;0,$E754,IF(OR($B754="Venda",$B754="Devolução de venda"),IFERROR(INDEX(Produtos!$D$6:$D$505,MATCH($C754,Produtos!$B$6:$B$505,0)),0),0))))</f>
        <v/>
      </c>
      <c r="J754" s="17">
        <f>IF(OR($B754="",$C754="",N($D754)=0),"",IF($B754="Venda",1,IF($B754="Devolução de venda",-1,0))*$D754*IFERROR(INDEX(Produtos!$L$6:$L$505,MATCH($C754,Produtos!$B$6:$B$505,0)),0))</f>
        <v/>
      </c>
      <c r="K754" s="17">
        <f>IF(I754="","",IF($B754="Venda",I754-J754,IF($B754="Devolução de venda",-I754-J754,0)))</f>
        <v/>
      </c>
      <c r="L754" s="20">
        <f>IF($A754="","",IF($G754&lt;&gt;"",$G754,$A754))</f>
        <v/>
      </c>
      <c r="M754" s="17">
        <f>IF(I754="","",IF($B754="Venda",I754,IF(OR($B754="Compra",$B754="Devolução de venda"),-I754,0)))</f>
        <v/>
      </c>
    </row>
    <row r="755">
      <c r="A755" s="22" t="n"/>
      <c r="B755" s="14" t="n"/>
      <c r="C755" s="14" t="n"/>
      <c r="D755" s="14" t="n"/>
      <c r="E755" s="15" t="n"/>
      <c r="F755" s="14" t="n"/>
      <c r="G755" s="22" t="n"/>
      <c r="H755" s="14" t="n"/>
      <c r="I755" s="17">
        <f>IF(OR($B755="",$C755="",N($D755)=0),"",IF(OR($B755="Ajuste para mais",$B755="Ajuste para menos"),0,$D755*IF(N($E755)&lt;&gt;0,$E755,IF(OR($B755="Venda",$B755="Devolução de venda"),IFERROR(INDEX(Produtos!$D$6:$D$505,MATCH($C755,Produtos!$B$6:$B$505,0)),0),0))))</f>
        <v/>
      </c>
      <c r="J755" s="17">
        <f>IF(OR($B755="",$C755="",N($D755)=0),"",IF($B755="Venda",1,IF($B755="Devolução de venda",-1,0))*$D755*IFERROR(INDEX(Produtos!$L$6:$L$505,MATCH($C755,Produtos!$B$6:$B$505,0)),0))</f>
        <v/>
      </c>
      <c r="K755" s="17">
        <f>IF(I755="","",IF($B755="Venda",I755-J755,IF($B755="Devolução de venda",-I755-J755,0)))</f>
        <v/>
      </c>
      <c r="L755" s="20">
        <f>IF($A755="","",IF($G755&lt;&gt;"",$G755,$A755))</f>
        <v/>
      </c>
      <c r="M755" s="17">
        <f>IF(I755="","",IF($B755="Venda",I755,IF(OR($B755="Compra",$B755="Devolução de venda"),-I755,0)))</f>
        <v/>
      </c>
    </row>
    <row r="756">
      <c r="A756" s="22" t="n"/>
      <c r="B756" s="14" t="n"/>
      <c r="C756" s="14" t="n"/>
      <c r="D756" s="14" t="n"/>
      <c r="E756" s="15" t="n"/>
      <c r="F756" s="14" t="n"/>
      <c r="G756" s="22" t="n"/>
      <c r="H756" s="14" t="n"/>
      <c r="I756" s="17">
        <f>IF(OR($B756="",$C756="",N($D756)=0),"",IF(OR($B756="Ajuste para mais",$B756="Ajuste para menos"),0,$D756*IF(N($E756)&lt;&gt;0,$E756,IF(OR($B756="Venda",$B756="Devolução de venda"),IFERROR(INDEX(Produtos!$D$6:$D$505,MATCH($C756,Produtos!$B$6:$B$505,0)),0),0))))</f>
        <v/>
      </c>
      <c r="J756" s="17">
        <f>IF(OR($B756="",$C756="",N($D756)=0),"",IF($B756="Venda",1,IF($B756="Devolução de venda",-1,0))*$D756*IFERROR(INDEX(Produtos!$L$6:$L$505,MATCH($C756,Produtos!$B$6:$B$505,0)),0))</f>
        <v/>
      </c>
      <c r="K756" s="17">
        <f>IF(I756="","",IF($B756="Venda",I756-J756,IF($B756="Devolução de venda",-I756-J756,0)))</f>
        <v/>
      </c>
      <c r="L756" s="20">
        <f>IF($A756="","",IF($G756&lt;&gt;"",$G756,$A756))</f>
        <v/>
      </c>
      <c r="M756" s="17">
        <f>IF(I756="","",IF($B756="Venda",I756,IF(OR($B756="Compra",$B756="Devolução de venda"),-I756,0)))</f>
        <v/>
      </c>
    </row>
    <row r="757">
      <c r="A757" s="22" t="n"/>
      <c r="B757" s="14" t="n"/>
      <c r="C757" s="14" t="n"/>
      <c r="D757" s="14" t="n"/>
      <c r="E757" s="15" t="n"/>
      <c r="F757" s="14" t="n"/>
      <c r="G757" s="22" t="n"/>
      <c r="H757" s="14" t="n"/>
      <c r="I757" s="17">
        <f>IF(OR($B757="",$C757="",N($D757)=0),"",IF(OR($B757="Ajuste para mais",$B757="Ajuste para menos"),0,$D757*IF(N($E757)&lt;&gt;0,$E757,IF(OR($B757="Venda",$B757="Devolução de venda"),IFERROR(INDEX(Produtos!$D$6:$D$505,MATCH($C757,Produtos!$B$6:$B$505,0)),0),0))))</f>
        <v/>
      </c>
      <c r="J757" s="17">
        <f>IF(OR($B757="",$C757="",N($D757)=0),"",IF($B757="Venda",1,IF($B757="Devolução de venda",-1,0))*$D757*IFERROR(INDEX(Produtos!$L$6:$L$505,MATCH($C757,Produtos!$B$6:$B$505,0)),0))</f>
        <v/>
      </c>
      <c r="K757" s="17">
        <f>IF(I757="","",IF($B757="Venda",I757-J757,IF($B757="Devolução de venda",-I757-J757,0)))</f>
        <v/>
      </c>
      <c r="L757" s="20">
        <f>IF($A757="","",IF($G757&lt;&gt;"",$G757,$A757))</f>
        <v/>
      </c>
      <c r="M757" s="17">
        <f>IF(I757="","",IF($B757="Venda",I757,IF(OR($B757="Compra",$B757="Devolução de venda"),-I757,0)))</f>
        <v/>
      </c>
    </row>
    <row r="758">
      <c r="A758" s="22" t="n"/>
      <c r="B758" s="14" t="n"/>
      <c r="C758" s="14" t="n"/>
      <c r="D758" s="14" t="n"/>
      <c r="E758" s="15" t="n"/>
      <c r="F758" s="14" t="n"/>
      <c r="G758" s="22" t="n"/>
      <c r="H758" s="14" t="n"/>
      <c r="I758" s="17">
        <f>IF(OR($B758="",$C758="",N($D758)=0),"",IF(OR($B758="Ajuste para mais",$B758="Ajuste para menos"),0,$D758*IF(N($E758)&lt;&gt;0,$E758,IF(OR($B758="Venda",$B758="Devolução de venda"),IFERROR(INDEX(Produtos!$D$6:$D$505,MATCH($C758,Produtos!$B$6:$B$505,0)),0),0))))</f>
        <v/>
      </c>
      <c r="J758" s="17">
        <f>IF(OR($B758="",$C758="",N($D758)=0),"",IF($B758="Venda",1,IF($B758="Devolução de venda",-1,0))*$D758*IFERROR(INDEX(Produtos!$L$6:$L$505,MATCH($C758,Produtos!$B$6:$B$505,0)),0))</f>
        <v/>
      </c>
      <c r="K758" s="17">
        <f>IF(I758="","",IF($B758="Venda",I758-J758,IF($B758="Devolução de venda",-I758-J758,0)))</f>
        <v/>
      </c>
      <c r="L758" s="20">
        <f>IF($A758="","",IF($G758&lt;&gt;"",$G758,$A758))</f>
        <v/>
      </c>
      <c r="M758" s="17">
        <f>IF(I758="","",IF($B758="Venda",I758,IF(OR($B758="Compra",$B758="Devolução de venda"),-I758,0)))</f>
        <v/>
      </c>
    </row>
    <row r="759">
      <c r="A759" s="22" t="n"/>
      <c r="B759" s="14" t="n"/>
      <c r="C759" s="14" t="n"/>
      <c r="D759" s="14" t="n"/>
      <c r="E759" s="15" t="n"/>
      <c r="F759" s="14" t="n"/>
      <c r="G759" s="22" t="n"/>
      <c r="H759" s="14" t="n"/>
      <c r="I759" s="17">
        <f>IF(OR($B759="",$C759="",N($D759)=0),"",IF(OR($B759="Ajuste para mais",$B759="Ajuste para menos"),0,$D759*IF(N($E759)&lt;&gt;0,$E759,IF(OR($B759="Venda",$B759="Devolução de venda"),IFERROR(INDEX(Produtos!$D$6:$D$505,MATCH($C759,Produtos!$B$6:$B$505,0)),0),0))))</f>
        <v/>
      </c>
      <c r="J759" s="17">
        <f>IF(OR($B759="",$C759="",N($D759)=0),"",IF($B759="Venda",1,IF($B759="Devolução de venda",-1,0))*$D759*IFERROR(INDEX(Produtos!$L$6:$L$505,MATCH($C759,Produtos!$B$6:$B$505,0)),0))</f>
        <v/>
      </c>
      <c r="K759" s="17">
        <f>IF(I759="","",IF($B759="Venda",I759-J759,IF($B759="Devolução de venda",-I759-J759,0)))</f>
        <v/>
      </c>
      <c r="L759" s="20">
        <f>IF($A759="","",IF($G759&lt;&gt;"",$G759,$A759))</f>
        <v/>
      </c>
      <c r="M759" s="17">
        <f>IF(I759="","",IF($B759="Venda",I759,IF(OR($B759="Compra",$B759="Devolução de venda"),-I759,0)))</f>
        <v/>
      </c>
    </row>
    <row r="760">
      <c r="A760" s="22" t="n"/>
      <c r="B760" s="14" t="n"/>
      <c r="C760" s="14" t="n"/>
      <c r="D760" s="14" t="n"/>
      <c r="E760" s="15" t="n"/>
      <c r="F760" s="14" t="n"/>
      <c r="G760" s="22" t="n"/>
      <c r="H760" s="14" t="n"/>
      <c r="I760" s="17">
        <f>IF(OR($B760="",$C760="",N($D760)=0),"",IF(OR($B760="Ajuste para mais",$B760="Ajuste para menos"),0,$D760*IF(N($E760)&lt;&gt;0,$E760,IF(OR($B760="Venda",$B760="Devolução de venda"),IFERROR(INDEX(Produtos!$D$6:$D$505,MATCH($C760,Produtos!$B$6:$B$505,0)),0),0))))</f>
        <v/>
      </c>
      <c r="J760" s="17">
        <f>IF(OR($B760="",$C760="",N($D760)=0),"",IF($B760="Venda",1,IF($B760="Devolução de venda",-1,0))*$D760*IFERROR(INDEX(Produtos!$L$6:$L$505,MATCH($C760,Produtos!$B$6:$B$505,0)),0))</f>
        <v/>
      </c>
      <c r="K760" s="17">
        <f>IF(I760="","",IF($B760="Venda",I760-J760,IF($B760="Devolução de venda",-I760-J760,0)))</f>
        <v/>
      </c>
      <c r="L760" s="20">
        <f>IF($A760="","",IF($G760&lt;&gt;"",$G760,$A760))</f>
        <v/>
      </c>
      <c r="M760" s="17">
        <f>IF(I760="","",IF($B760="Venda",I760,IF(OR($B760="Compra",$B760="Devolução de venda"),-I760,0)))</f>
        <v/>
      </c>
    </row>
    <row r="761">
      <c r="A761" s="22" t="n"/>
      <c r="B761" s="14" t="n"/>
      <c r="C761" s="14" t="n"/>
      <c r="D761" s="14" t="n"/>
      <c r="E761" s="15" t="n"/>
      <c r="F761" s="14" t="n"/>
      <c r="G761" s="22" t="n"/>
      <c r="H761" s="14" t="n"/>
      <c r="I761" s="17">
        <f>IF(OR($B761="",$C761="",N($D761)=0),"",IF(OR($B761="Ajuste para mais",$B761="Ajuste para menos"),0,$D761*IF(N($E761)&lt;&gt;0,$E761,IF(OR($B761="Venda",$B761="Devolução de venda"),IFERROR(INDEX(Produtos!$D$6:$D$505,MATCH($C761,Produtos!$B$6:$B$505,0)),0),0))))</f>
        <v/>
      </c>
      <c r="J761" s="17">
        <f>IF(OR($B761="",$C761="",N($D761)=0),"",IF($B761="Venda",1,IF($B761="Devolução de venda",-1,0))*$D761*IFERROR(INDEX(Produtos!$L$6:$L$505,MATCH($C761,Produtos!$B$6:$B$505,0)),0))</f>
        <v/>
      </c>
      <c r="K761" s="17">
        <f>IF(I761="","",IF($B761="Venda",I761-J761,IF($B761="Devolução de venda",-I761-J761,0)))</f>
        <v/>
      </c>
      <c r="L761" s="20">
        <f>IF($A761="","",IF($G761&lt;&gt;"",$G761,$A761))</f>
        <v/>
      </c>
      <c r="M761" s="17">
        <f>IF(I761="","",IF($B761="Venda",I761,IF(OR($B761="Compra",$B761="Devolução de venda"),-I761,0)))</f>
        <v/>
      </c>
    </row>
    <row r="762">
      <c r="A762" s="22" t="n"/>
      <c r="B762" s="14" t="n"/>
      <c r="C762" s="14" t="n"/>
      <c r="D762" s="14" t="n"/>
      <c r="E762" s="15" t="n"/>
      <c r="F762" s="14" t="n"/>
      <c r="G762" s="22" t="n"/>
      <c r="H762" s="14" t="n"/>
      <c r="I762" s="17">
        <f>IF(OR($B762="",$C762="",N($D762)=0),"",IF(OR($B762="Ajuste para mais",$B762="Ajuste para menos"),0,$D762*IF(N($E762)&lt;&gt;0,$E762,IF(OR($B762="Venda",$B762="Devolução de venda"),IFERROR(INDEX(Produtos!$D$6:$D$505,MATCH($C762,Produtos!$B$6:$B$505,0)),0),0))))</f>
        <v/>
      </c>
      <c r="J762" s="17">
        <f>IF(OR($B762="",$C762="",N($D762)=0),"",IF($B762="Venda",1,IF($B762="Devolução de venda",-1,0))*$D762*IFERROR(INDEX(Produtos!$L$6:$L$505,MATCH($C762,Produtos!$B$6:$B$505,0)),0))</f>
        <v/>
      </c>
      <c r="K762" s="17">
        <f>IF(I762="","",IF($B762="Venda",I762-J762,IF($B762="Devolução de venda",-I762-J762,0)))</f>
        <v/>
      </c>
      <c r="L762" s="20">
        <f>IF($A762="","",IF($G762&lt;&gt;"",$G762,$A762))</f>
        <v/>
      </c>
      <c r="M762" s="17">
        <f>IF(I762="","",IF($B762="Venda",I762,IF(OR($B762="Compra",$B762="Devolução de venda"),-I762,0)))</f>
        <v/>
      </c>
    </row>
    <row r="763">
      <c r="A763" s="22" t="n"/>
      <c r="B763" s="14" t="n"/>
      <c r="C763" s="14" t="n"/>
      <c r="D763" s="14" t="n"/>
      <c r="E763" s="15" t="n"/>
      <c r="F763" s="14" t="n"/>
      <c r="G763" s="22" t="n"/>
      <c r="H763" s="14" t="n"/>
      <c r="I763" s="17">
        <f>IF(OR($B763="",$C763="",N($D763)=0),"",IF(OR($B763="Ajuste para mais",$B763="Ajuste para menos"),0,$D763*IF(N($E763)&lt;&gt;0,$E763,IF(OR($B763="Venda",$B763="Devolução de venda"),IFERROR(INDEX(Produtos!$D$6:$D$505,MATCH($C763,Produtos!$B$6:$B$505,0)),0),0))))</f>
        <v/>
      </c>
      <c r="J763" s="17">
        <f>IF(OR($B763="",$C763="",N($D763)=0),"",IF($B763="Venda",1,IF($B763="Devolução de venda",-1,0))*$D763*IFERROR(INDEX(Produtos!$L$6:$L$505,MATCH($C763,Produtos!$B$6:$B$505,0)),0))</f>
        <v/>
      </c>
      <c r="K763" s="17">
        <f>IF(I763="","",IF($B763="Venda",I763-J763,IF($B763="Devolução de venda",-I763-J763,0)))</f>
        <v/>
      </c>
      <c r="L763" s="20">
        <f>IF($A763="","",IF($G763&lt;&gt;"",$G763,$A763))</f>
        <v/>
      </c>
      <c r="M763" s="17">
        <f>IF(I763="","",IF($B763="Venda",I763,IF(OR($B763="Compra",$B763="Devolução de venda"),-I763,0)))</f>
        <v/>
      </c>
    </row>
    <row r="764">
      <c r="A764" s="22" t="n"/>
      <c r="B764" s="14" t="n"/>
      <c r="C764" s="14" t="n"/>
      <c r="D764" s="14" t="n"/>
      <c r="E764" s="15" t="n"/>
      <c r="F764" s="14" t="n"/>
      <c r="G764" s="22" t="n"/>
      <c r="H764" s="14" t="n"/>
      <c r="I764" s="17">
        <f>IF(OR($B764="",$C764="",N($D764)=0),"",IF(OR($B764="Ajuste para mais",$B764="Ajuste para menos"),0,$D764*IF(N($E764)&lt;&gt;0,$E764,IF(OR($B764="Venda",$B764="Devolução de venda"),IFERROR(INDEX(Produtos!$D$6:$D$505,MATCH($C764,Produtos!$B$6:$B$505,0)),0),0))))</f>
        <v/>
      </c>
      <c r="J764" s="17">
        <f>IF(OR($B764="",$C764="",N($D764)=0),"",IF($B764="Venda",1,IF($B764="Devolução de venda",-1,0))*$D764*IFERROR(INDEX(Produtos!$L$6:$L$505,MATCH($C764,Produtos!$B$6:$B$505,0)),0))</f>
        <v/>
      </c>
      <c r="K764" s="17">
        <f>IF(I764="","",IF($B764="Venda",I764-J764,IF($B764="Devolução de venda",-I764-J764,0)))</f>
        <v/>
      </c>
      <c r="L764" s="20">
        <f>IF($A764="","",IF($G764&lt;&gt;"",$G764,$A764))</f>
        <v/>
      </c>
      <c r="M764" s="17">
        <f>IF(I764="","",IF($B764="Venda",I764,IF(OR($B764="Compra",$B764="Devolução de venda"),-I764,0)))</f>
        <v/>
      </c>
    </row>
    <row r="765">
      <c r="A765" s="22" t="n"/>
      <c r="B765" s="14" t="n"/>
      <c r="C765" s="14" t="n"/>
      <c r="D765" s="14" t="n"/>
      <c r="E765" s="15" t="n"/>
      <c r="F765" s="14" t="n"/>
      <c r="G765" s="22" t="n"/>
      <c r="H765" s="14" t="n"/>
      <c r="I765" s="17">
        <f>IF(OR($B765="",$C765="",N($D765)=0),"",IF(OR($B765="Ajuste para mais",$B765="Ajuste para menos"),0,$D765*IF(N($E765)&lt;&gt;0,$E765,IF(OR($B765="Venda",$B765="Devolução de venda"),IFERROR(INDEX(Produtos!$D$6:$D$505,MATCH($C765,Produtos!$B$6:$B$505,0)),0),0))))</f>
        <v/>
      </c>
      <c r="J765" s="17">
        <f>IF(OR($B765="",$C765="",N($D765)=0),"",IF($B765="Venda",1,IF($B765="Devolução de venda",-1,0))*$D765*IFERROR(INDEX(Produtos!$L$6:$L$505,MATCH($C765,Produtos!$B$6:$B$505,0)),0))</f>
        <v/>
      </c>
      <c r="K765" s="17">
        <f>IF(I765="","",IF($B765="Venda",I765-J765,IF($B765="Devolução de venda",-I765-J765,0)))</f>
        <v/>
      </c>
      <c r="L765" s="20">
        <f>IF($A765="","",IF($G765&lt;&gt;"",$G765,$A765))</f>
        <v/>
      </c>
      <c r="M765" s="17">
        <f>IF(I765="","",IF($B765="Venda",I765,IF(OR($B765="Compra",$B765="Devolução de venda"),-I765,0)))</f>
        <v/>
      </c>
    </row>
    <row r="766">
      <c r="A766" s="22" t="n"/>
      <c r="B766" s="14" t="n"/>
      <c r="C766" s="14" t="n"/>
      <c r="D766" s="14" t="n"/>
      <c r="E766" s="15" t="n"/>
      <c r="F766" s="14" t="n"/>
      <c r="G766" s="22" t="n"/>
      <c r="H766" s="14" t="n"/>
      <c r="I766" s="17">
        <f>IF(OR($B766="",$C766="",N($D766)=0),"",IF(OR($B766="Ajuste para mais",$B766="Ajuste para menos"),0,$D766*IF(N($E766)&lt;&gt;0,$E766,IF(OR($B766="Venda",$B766="Devolução de venda"),IFERROR(INDEX(Produtos!$D$6:$D$505,MATCH($C766,Produtos!$B$6:$B$505,0)),0),0))))</f>
        <v/>
      </c>
      <c r="J766" s="17">
        <f>IF(OR($B766="",$C766="",N($D766)=0),"",IF($B766="Venda",1,IF($B766="Devolução de venda",-1,0))*$D766*IFERROR(INDEX(Produtos!$L$6:$L$505,MATCH($C766,Produtos!$B$6:$B$505,0)),0))</f>
        <v/>
      </c>
      <c r="K766" s="17">
        <f>IF(I766="","",IF($B766="Venda",I766-J766,IF($B766="Devolução de venda",-I766-J766,0)))</f>
        <v/>
      </c>
      <c r="L766" s="20">
        <f>IF($A766="","",IF($G766&lt;&gt;"",$G766,$A766))</f>
        <v/>
      </c>
      <c r="M766" s="17">
        <f>IF(I766="","",IF($B766="Venda",I766,IF(OR($B766="Compra",$B766="Devolução de venda"),-I766,0)))</f>
        <v/>
      </c>
    </row>
    <row r="767">
      <c r="A767" s="22" t="n"/>
      <c r="B767" s="14" t="n"/>
      <c r="C767" s="14" t="n"/>
      <c r="D767" s="14" t="n"/>
      <c r="E767" s="15" t="n"/>
      <c r="F767" s="14" t="n"/>
      <c r="G767" s="22" t="n"/>
      <c r="H767" s="14" t="n"/>
      <c r="I767" s="17">
        <f>IF(OR($B767="",$C767="",N($D767)=0),"",IF(OR($B767="Ajuste para mais",$B767="Ajuste para menos"),0,$D767*IF(N($E767)&lt;&gt;0,$E767,IF(OR($B767="Venda",$B767="Devolução de venda"),IFERROR(INDEX(Produtos!$D$6:$D$505,MATCH($C767,Produtos!$B$6:$B$505,0)),0),0))))</f>
        <v/>
      </c>
      <c r="J767" s="17">
        <f>IF(OR($B767="",$C767="",N($D767)=0),"",IF($B767="Venda",1,IF($B767="Devolução de venda",-1,0))*$D767*IFERROR(INDEX(Produtos!$L$6:$L$505,MATCH($C767,Produtos!$B$6:$B$505,0)),0))</f>
        <v/>
      </c>
      <c r="K767" s="17">
        <f>IF(I767="","",IF($B767="Venda",I767-J767,IF($B767="Devolução de venda",-I767-J767,0)))</f>
        <v/>
      </c>
      <c r="L767" s="20">
        <f>IF($A767="","",IF($G767&lt;&gt;"",$G767,$A767))</f>
        <v/>
      </c>
      <c r="M767" s="17">
        <f>IF(I767="","",IF($B767="Venda",I767,IF(OR($B767="Compra",$B767="Devolução de venda"),-I767,0)))</f>
        <v/>
      </c>
    </row>
    <row r="768">
      <c r="A768" s="22" t="n"/>
      <c r="B768" s="14" t="n"/>
      <c r="C768" s="14" t="n"/>
      <c r="D768" s="14" t="n"/>
      <c r="E768" s="15" t="n"/>
      <c r="F768" s="14" t="n"/>
      <c r="G768" s="22" t="n"/>
      <c r="H768" s="14" t="n"/>
      <c r="I768" s="17">
        <f>IF(OR($B768="",$C768="",N($D768)=0),"",IF(OR($B768="Ajuste para mais",$B768="Ajuste para menos"),0,$D768*IF(N($E768)&lt;&gt;0,$E768,IF(OR($B768="Venda",$B768="Devolução de venda"),IFERROR(INDEX(Produtos!$D$6:$D$505,MATCH($C768,Produtos!$B$6:$B$505,0)),0),0))))</f>
        <v/>
      </c>
      <c r="J768" s="17">
        <f>IF(OR($B768="",$C768="",N($D768)=0),"",IF($B768="Venda",1,IF($B768="Devolução de venda",-1,0))*$D768*IFERROR(INDEX(Produtos!$L$6:$L$505,MATCH($C768,Produtos!$B$6:$B$505,0)),0))</f>
        <v/>
      </c>
      <c r="K768" s="17">
        <f>IF(I768="","",IF($B768="Venda",I768-J768,IF($B768="Devolução de venda",-I768-J768,0)))</f>
        <v/>
      </c>
      <c r="L768" s="20">
        <f>IF($A768="","",IF($G768&lt;&gt;"",$G768,$A768))</f>
        <v/>
      </c>
      <c r="M768" s="17">
        <f>IF(I768="","",IF($B768="Venda",I768,IF(OR($B768="Compra",$B768="Devolução de venda"),-I768,0)))</f>
        <v/>
      </c>
    </row>
    <row r="769">
      <c r="A769" s="22" t="n"/>
      <c r="B769" s="14" t="n"/>
      <c r="C769" s="14" t="n"/>
      <c r="D769" s="14" t="n"/>
      <c r="E769" s="15" t="n"/>
      <c r="F769" s="14" t="n"/>
      <c r="G769" s="22" t="n"/>
      <c r="H769" s="14" t="n"/>
      <c r="I769" s="17">
        <f>IF(OR($B769="",$C769="",N($D769)=0),"",IF(OR($B769="Ajuste para mais",$B769="Ajuste para menos"),0,$D769*IF(N($E769)&lt;&gt;0,$E769,IF(OR($B769="Venda",$B769="Devolução de venda"),IFERROR(INDEX(Produtos!$D$6:$D$505,MATCH($C769,Produtos!$B$6:$B$505,0)),0),0))))</f>
        <v/>
      </c>
      <c r="J769" s="17">
        <f>IF(OR($B769="",$C769="",N($D769)=0),"",IF($B769="Venda",1,IF($B769="Devolução de venda",-1,0))*$D769*IFERROR(INDEX(Produtos!$L$6:$L$505,MATCH($C769,Produtos!$B$6:$B$505,0)),0))</f>
        <v/>
      </c>
      <c r="K769" s="17">
        <f>IF(I769="","",IF($B769="Venda",I769-J769,IF($B769="Devolução de venda",-I769-J769,0)))</f>
        <v/>
      </c>
      <c r="L769" s="20">
        <f>IF($A769="","",IF($G769&lt;&gt;"",$G769,$A769))</f>
        <v/>
      </c>
      <c r="M769" s="17">
        <f>IF(I769="","",IF($B769="Venda",I769,IF(OR($B769="Compra",$B769="Devolução de venda"),-I769,0)))</f>
        <v/>
      </c>
    </row>
    <row r="770">
      <c r="A770" s="22" t="n"/>
      <c r="B770" s="14" t="n"/>
      <c r="C770" s="14" t="n"/>
      <c r="D770" s="14" t="n"/>
      <c r="E770" s="15" t="n"/>
      <c r="F770" s="14" t="n"/>
      <c r="G770" s="22" t="n"/>
      <c r="H770" s="14" t="n"/>
      <c r="I770" s="17">
        <f>IF(OR($B770="",$C770="",N($D770)=0),"",IF(OR($B770="Ajuste para mais",$B770="Ajuste para menos"),0,$D770*IF(N($E770)&lt;&gt;0,$E770,IF(OR($B770="Venda",$B770="Devolução de venda"),IFERROR(INDEX(Produtos!$D$6:$D$505,MATCH($C770,Produtos!$B$6:$B$505,0)),0),0))))</f>
        <v/>
      </c>
      <c r="J770" s="17">
        <f>IF(OR($B770="",$C770="",N($D770)=0),"",IF($B770="Venda",1,IF($B770="Devolução de venda",-1,0))*$D770*IFERROR(INDEX(Produtos!$L$6:$L$505,MATCH($C770,Produtos!$B$6:$B$505,0)),0))</f>
        <v/>
      </c>
      <c r="K770" s="17">
        <f>IF(I770="","",IF($B770="Venda",I770-J770,IF($B770="Devolução de venda",-I770-J770,0)))</f>
        <v/>
      </c>
      <c r="L770" s="20">
        <f>IF($A770="","",IF($G770&lt;&gt;"",$G770,$A770))</f>
        <v/>
      </c>
      <c r="M770" s="17">
        <f>IF(I770="","",IF($B770="Venda",I770,IF(OR($B770="Compra",$B770="Devolução de venda"),-I770,0)))</f>
        <v/>
      </c>
    </row>
    <row r="771">
      <c r="A771" s="22" t="n"/>
      <c r="B771" s="14" t="n"/>
      <c r="C771" s="14" t="n"/>
      <c r="D771" s="14" t="n"/>
      <c r="E771" s="15" t="n"/>
      <c r="F771" s="14" t="n"/>
      <c r="G771" s="22" t="n"/>
      <c r="H771" s="14" t="n"/>
      <c r="I771" s="17">
        <f>IF(OR($B771="",$C771="",N($D771)=0),"",IF(OR($B771="Ajuste para mais",$B771="Ajuste para menos"),0,$D771*IF(N($E771)&lt;&gt;0,$E771,IF(OR($B771="Venda",$B771="Devolução de venda"),IFERROR(INDEX(Produtos!$D$6:$D$505,MATCH($C771,Produtos!$B$6:$B$505,0)),0),0))))</f>
        <v/>
      </c>
      <c r="J771" s="17">
        <f>IF(OR($B771="",$C771="",N($D771)=0),"",IF($B771="Venda",1,IF($B771="Devolução de venda",-1,0))*$D771*IFERROR(INDEX(Produtos!$L$6:$L$505,MATCH($C771,Produtos!$B$6:$B$505,0)),0))</f>
        <v/>
      </c>
      <c r="K771" s="17">
        <f>IF(I771="","",IF($B771="Venda",I771-J771,IF($B771="Devolução de venda",-I771-J771,0)))</f>
        <v/>
      </c>
      <c r="L771" s="20">
        <f>IF($A771="","",IF($G771&lt;&gt;"",$G771,$A771))</f>
        <v/>
      </c>
      <c r="M771" s="17">
        <f>IF(I771="","",IF($B771="Venda",I771,IF(OR($B771="Compra",$B771="Devolução de venda"),-I771,0)))</f>
        <v/>
      </c>
    </row>
    <row r="772">
      <c r="A772" s="22" t="n"/>
      <c r="B772" s="14" t="n"/>
      <c r="C772" s="14" t="n"/>
      <c r="D772" s="14" t="n"/>
      <c r="E772" s="15" t="n"/>
      <c r="F772" s="14" t="n"/>
      <c r="G772" s="22" t="n"/>
      <c r="H772" s="14" t="n"/>
      <c r="I772" s="17">
        <f>IF(OR($B772="",$C772="",N($D772)=0),"",IF(OR($B772="Ajuste para mais",$B772="Ajuste para menos"),0,$D772*IF(N($E772)&lt;&gt;0,$E772,IF(OR($B772="Venda",$B772="Devolução de venda"),IFERROR(INDEX(Produtos!$D$6:$D$505,MATCH($C772,Produtos!$B$6:$B$505,0)),0),0))))</f>
        <v/>
      </c>
      <c r="J772" s="17">
        <f>IF(OR($B772="",$C772="",N($D772)=0),"",IF($B772="Venda",1,IF($B772="Devolução de venda",-1,0))*$D772*IFERROR(INDEX(Produtos!$L$6:$L$505,MATCH($C772,Produtos!$B$6:$B$505,0)),0))</f>
        <v/>
      </c>
      <c r="K772" s="17">
        <f>IF(I772="","",IF($B772="Venda",I772-J772,IF($B772="Devolução de venda",-I772-J772,0)))</f>
        <v/>
      </c>
      <c r="L772" s="20">
        <f>IF($A772="","",IF($G772&lt;&gt;"",$G772,$A772))</f>
        <v/>
      </c>
      <c r="M772" s="17">
        <f>IF(I772="","",IF($B772="Venda",I772,IF(OR($B772="Compra",$B772="Devolução de venda"),-I772,0)))</f>
        <v/>
      </c>
    </row>
    <row r="773">
      <c r="A773" s="22" t="n"/>
      <c r="B773" s="14" t="n"/>
      <c r="C773" s="14" t="n"/>
      <c r="D773" s="14" t="n"/>
      <c r="E773" s="15" t="n"/>
      <c r="F773" s="14" t="n"/>
      <c r="G773" s="22" t="n"/>
      <c r="H773" s="14" t="n"/>
      <c r="I773" s="17">
        <f>IF(OR($B773="",$C773="",N($D773)=0),"",IF(OR($B773="Ajuste para mais",$B773="Ajuste para menos"),0,$D773*IF(N($E773)&lt;&gt;0,$E773,IF(OR($B773="Venda",$B773="Devolução de venda"),IFERROR(INDEX(Produtos!$D$6:$D$505,MATCH($C773,Produtos!$B$6:$B$505,0)),0),0))))</f>
        <v/>
      </c>
      <c r="J773" s="17">
        <f>IF(OR($B773="",$C773="",N($D773)=0),"",IF($B773="Venda",1,IF($B773="Devolução de venda",-1,0))*$D773*IFERROR(INDEX(Produtos!$L$6:$L$505,MATCH($C773,Produtos!$B$6:$B$505,0)),0))</f>
        <v/>
      </c>
      <c r="K773" s="17">
        <f>IF(I773="","",IF($B773="Venda",I773-J773,IF($B773="Devolução de venda",-I773-J773,0)))</f>
        <v/>
      </c>
      <c r="L773" s="20">
        <f>IF($A773="","",IF($G773&lt;&gt;"",$G773,$A773))</f>
        <v/>
      </c>
      <c r="M773" s="17">
        <f>IF(I773="","",IF($B773="Venda",I773,IF(OR($B773="Compra",$B773="Devolução de venda"),-I773,0)))</f>
        <v/>
      </c>
    </row>
    <row r="774">
      <c r="A774" s="22" t="n"/>
      <c r="B774" s="14" t="n"/>
      <c r="C774" s="14" t="n"/>
      <c r="D774" s="14" t="n"/>
      <c r="E774" s="15" t="n"/>
      <c r="F774" s="14" t="n"/>
      <c r="G774" s="22" t="n"/>
      <c r="H774" s="14" t="n"/>
      <c r="I774" s="17">
        <f>IF(OR($B774="",$C774="",N($D774)=0),"",IF(OR($B774="Ajuste para mais",$B774="Ajuste para menos"),0,$D774*IF(N($E774)&lt;&gt;0,$E774,IF(OR($B774="Venda",$B774="Devolução de venda"),IFERROR(INDEX(Produtos!$D$6:$D$505,MATCH($C774,Produtos!$B$6:$B$505,0)),0),0))))</f>
        <v/>
      </c>
      <c r="J774" s="17">
        <f>IF(OR($B774="",$C774="",N($D774)=0),"",IF($B774="Venda",1,IF($B774="Devolução de venda",-1,0))*$D774*IFERROR(INDEX(Produtos!$L$6:$L$505,MATCH($C774,Produtos!$B$6:$B$505,0)),0))</f>
        <v/>
      </c>
      <c r="K774" s="17">
        <f>IF(I774="","",IF($B774="Venda",I774-J774,IF($B774="Devolução de venda",-I774-J774,0)))</f>
        <v/>
      </c>
      <c r="L774" s="20">
        <f>IF($A774="","",IF($G774&lt;&gt;"",$G774,$A774))</f>
        <v/>
      </c>
      <c r="M774" s="17">
        <f>IF(I774="","",IF($B774="Venda",I774,IF(OR($B774="Compra",$B774="Devolução de venda"),-I774,0)))</f>
        <v/>
      </c>
    </row>
    <row r="775">
      <c r="A775" s="22" t="n"/>
      <c r="B775" s="14" t="n"/>
      <c r="C775" s="14" t="n"/>
      <c r="D775" s="14" t="n"/>
      <c r="E775" s="15" t="n"/>
      <c r="F775" s="14" t="n"/>
      <c r="G775" s="22" t="n"/>
      <c r="H775" s="14" t="n"/>
      <c r="I775" s="17">
        <f>IF(OR($B775="",$C775="",N($D775)=0),"",IF(OR($B775="Ajuste para mais",$B775="Ajuste para menos"),0,$D775*IF(N($E775)&lt;&gt;0,$E775,IF(OR($B775="Venda",$B775="Devolução de venda"),IFERROR(INDEX(Produtos!$D$6:$D$505,MATCH($C775,Produtos!$B$6:$B$505,0)),0),0))))</f>
        <v/>
      </c>
      <c r="J775" s="17">
        <f>IF(OR($B775="",$C775="",N($D775)=0),"",IF($B775="Venda",1,IF($B775="Devolução de venda",-1,0))*$D775*IFERROR(INDEX(Produtos!$L$6:$L$505,MATCH($C775,Produtos!$B$6:$B$505,0)),0))</f>
        <v/>
      </c>
      <c r="K775" s="17">
        <f>IF(I775="","",IF($B775="Venda",I775-J775,IF($B775="Devolução de venda",-I775-J775,0)))</f>
        <v/>
      </c>
      <c r="L775" s="20">
        <f>IF($A775="","",IF($G775&lt;&gt;"",$G775,$A775))</f>
        <v/>
      </c>
      <c r="M775" s="17">
        <f>IF(I775="","",IF($B775="Venda",I775,IF(OR($B775="Compra",$B775="Devolução de venda"),-I775,0)))</f>
        <v/>
      </c>
    </row>
    <row r="776">
      <c r="A776" s="22" t="n"/>
      <c r="B776" s="14" t="n"/>
      <c r="C776" s="14" t="n"/>
      <c r="D776" s="14" t="n"/>
      <c r="E776" s="15" t="n"/>
      <c r="F776" s="14" t="n"/>
      <c r="G776" s="22" t="n"/>
      <c r="H776" s="14" t="n"/>
      <c r="I776" s="17">
        <f>IF(OR($B776="",$C776="",N($D776)=0),"",IF(OR($B776="Ajuste para mais",$B776="Ajuste para menos"),0,$D776*IF(N($E776)&lt;&gt;0,$E776,IF(OR($B776="Venda",$B776="Devolução de venda"),IFERROR(INDEX(Produtos!$D$6:$D$505,MATCH($C776,Produtos!$B$6:$B$505,0)),0),0))))</f>
        <v/>
      </c>
      <c r="J776" s="17">
        <f>IF(OR($B776="",$C776="",N($D776)=0),"",IF($B776="Venda",1,IF($B776="Devolução de venda",-1,0))*$D776*IFERROR(INDEX(Produtos!$L$6:$L$505,MATCH($C776,Produtos!$B$6:$B$505,0)),0))</f>
        <v/>
      </c>
      <c r="K776" s="17">
        <f>IF(I776="","",IF($B776="Venda",I776-J776,IF($B776="Devolução de venda",-I776-J776,0)))</f>
        <v/>
      </c>
      <c r="L776" s="20">
        <f>IF($A776="","",IF($G776&lt;&gt;"",$G776,$A776))</f>
        <v/>
      </c>
      <c r="M776" s="17">
        <f>IF(I776="","",IF($B776="Venda",I776,IF(OR($B776="Compra",$B776="Devolução de venda"),-I776,0)))</f>
        <v/>
      </c>
    </row>
    <row r="777">
      <c r="A777" s="22" t="n"/>
      <c r="B777" s="14" t="n"/>
      <c r="C777" s="14" t="n"/>
      <c r="D777" s="14" t="n"/>
      <c r="E777" s="15" t="n"/>
      <c r="F777" s="14" t="n"/>
      <c r="G777" s="22" t="n"/>
      <c r="H777" s="14" t="n"/>
      <c r="I777" s="17">
        <f>IF(OR($B777="",$C777="",N($D777)=0),"",IF(OR($B777="Ajuste para mais",$B777="Ajuste para menos"),0,$D777*IF(N($E777)&lt;&gt;0,$E777,IF(OR($B777="Venda",$B777="Devolução de venda"),IFERROR(INDEX(Produtos!$D$6:$D$505,MATCH($C777,Produtos!$B$6:$B$505,0)),0),0))))</f>
        <v/>
      </c>
      <c r="J777" s="17">
        <f>IF(OR($B777="",$C777="",N($D777)=0),"",IF($B777="Venda",1,IF($B777="Devolução de venda",-1,0))*$D777*IFERROR(INDEX(Produtos!$L$6:$L$505,MATCH($C777,Produtos!$B$6:$B$505,0)),0))</f>
        <v/>
      </c>
      <c r="K777" s="17">
        <f>IF(I777="","",IF($B777="Venda",I777-J777,IF($B777="Devolução de venda",-I777-J777,0)))</f>
        <v/>
      </c>
      <c r="L777" s="20">
        <f>IF($A777="","",IF($G777&lt;&gt;"",$G777,$A777))</f>
        <v/>
      </c>
      <c r="M777" s="17">
        <f>IF(I777="","",IF($B777="Venda",I777,IF(OR($B777="Compra",$B777="Devolução de venda"),-I777,0)))</f>
        <v/>
      </c>
    </row>
    <row r="778">
      <c r="A778" s="22" t="n"/>
      <c r="B778" s="14" t="n"/>
      <c r="C778" s="14" t="n"/>
      <c r="D778" s="14" t="n"/>
      <c r="E778" s="15" t="n"/>
      <c r="F778" s="14" t="n"/>
      <c r="G778" s="22" t="n"/>
      <c r="H778" s="14" t="n"/>
      <c r="I778" s="17">
        <f>IF(OR($B778="",$C778="",N($D778)=0),"",IF(OR($B778="Ajuste para mais",$B778="Ajuste para menos"),0,$D778*IF(N($E778)&lt;&gt;0,$E778,IF(OR($B778="Venda",$B778="Devolução de venda"),IFERROR(INDEX(Produtos!$D$6:$D$505,MATCH($C778,Produtos!$B$6:$B$505,0)),0),0))))</f>
        <v/>
      </c>
      <c r="J778" s="17">
        <f>IF(OR($B778="",$C778="",N($D778)=0),"",IF($B778="Venda",1,IF($B778="Devolução de venda",-1,0))*$D778*IFERROR(INDEX(Produtos!$L$6:$L$505,MATCH($C778,Produtos!$B$6:$B$505,0)),0))</f>
        <v/>
      </c>
      <c r="K778" s="17">
        <f>IF(I778="","",IF($B778="Venda",I778-J778,IF($B778="Devolução de venda",-I778-J778,0)))</f>
        <v/>
      </c>
      <c r="L778" s="20">
        <f>IF($A778="","",IF($G778&lt;&gt;"",$G778,$A778))</f>
        <v/>
      </c>
      <c r="M778" s="17">
        <f>IF(I778="","",IF($B778="Venda",I778,IF(OR($B778="Compra",$B778="Devolução de venda"),-I778,0)))</f>
        <v/>
      </c>
    </row>
    <row r="779">
      <c r="A779" s="22" t="n"/>
      <c r="B779" s="14" t="n"/>
      <c r="C779" s="14" t="n"/>
      <c r="D779" s="14" t="n"/>
      <c r="E779" s="15" t="n"/>
      <c r="F779" s="14" t="n"/>
      <c r="G779" s="22" t="n"/>
      <c r="H779" s="14" t="n"/>
      <c r="I779" s="17">
        <f>IF(OR($B779="",$C779="",N($D779)=0),"",IF(OR($B779="Ajuste para mais",$B779="Ajuste para menos"),0,$D779*IF(N($E779)&lt;&gt;0,$E779,IF(OR($B779="Venda",$B779="Devolução de venda"),IFERROR(INDEX(Produtos!$D$6:$D$505,MATCH($C779,Produtos!$B$6:$B$505,0)),0),0))))</f>
        <v/>
      </c>
      <c r="J779" s="17">
        <f>IF(OR($B779="",$C779="",N($D779)=0),"",IF($B779="Venda",1,IF($B779="Devolução de venda",-1,0))*$D779*IFERROR(INDEX(Produtos!$L$6:$L$505,MATCH($C779,Produtos!$B$6:$B$505,0)),0))</f>
        <v/>
      </c>
      <c r="K779" s="17">
        <f>IF(I779="","",IF($B779="Venda",I779-J779,IF($B779="Devolução de venda",-I779-J779,0)))</f>
        <v/>
      </c>
      <c r="L779" s="20">
        <f>IF($A779="","",IF($G779&lt;&gt;"",$G779,$A779))</f>
        <v/>
      </c>
      <c r="M779" s="17">
        <f>IF(I779="","",IF($B779="Venda",I779,IF(OR($B779="Compra",$B779="Devolução de venda"),-I779,0)))</f>
        <v/>
      </c>
    </row>
    <row r="780">
      <c r="A780" s="22" t="n"/>
      <c r="B780" s="14" t="n"/>
      <c r="C780" s="14" t="n"/>
      <c r="D780" s="14" t="n"/>
      <c r="E780" s="15" t="n"/>
      <c r="F780" s="14" t="n"/>
      <c r="G780" s="22" t="n"/>
      <c r="H780" s="14" t="n"/>
      <c r="I780" s="17">
        <f>IF(OR($B780="",$C780="",N($D780)=0),"",IF(OR($B780="Ajuste para mais",$B780="Ajuste para menos"),0,$D780*IF(N($E780)&lt;&gt;0,$E780,IF(OR($B780="Venda",$B780="Devolução de venda"),IFERROR(INDEX(Produtos!$D$6:$D$505,MATCH($C780,Produtos!$B$6:$B$505,0)),0),0))))</f>
        <v/>
      </c>
      <c r="J780" s="17">
        <f>IF(OR($B780="",$C780="",N($D780)=0),"",IF($B780="Venda",1,IF($B780="Devolução de venda",-1,0))*$D780*IFERROR(INDEX(Produtos!$L$6:$L$505,MATCH($C780,Produtos!$B$6:$B$505,0)),0))</f>
        <v/>
      </c>
      <c r="K780" s="17">
        <f>IF(I780="","",IF($B780="Venda",I780-J780,IF($B780="Devolução de venda",-I780-J780,0)))</f>
        <v/>
      </c>
      <c r="L780" s="20">
        <f>IF($A780="","",IF($G780&lt;&gt;"",$G780,$A780))</f>
        <v/>
      </c>
      <c r="M780" s="17">
        <f>IF(I780="","",IF($B780="Venda",I780,IF(OR($B780="Compra",$B780="Devolução de venda"),-I780,0)))</f>
        <v/>
      </c>
    </row>
    <row r="781">
      <c r="A781" s="22" t="n"/>
      <c r="B781" s="14" t="n"/>
      <c r="C781" s="14" t="n"/>
      <c r="D781" s="14" t="n"/>
      <c r="E781" s="15" t="n"/>
      <c r="F781" s="14" t="n"/>
      <c r="G781" s="22" t="n"/>
      <c r="H781" s="14" t="n"/>
      <c r="I781" s="17">
        <f>IF(OR($B781="",$C781="",N($D781)=0),"",IF(OR($B781="Ajuste para mais",$B781="Ajuste para menos"),0,$D781*IF(N($E781)&lt;&gt;0,$E781,IF(OR($B781="Venda",$B781="Devolução de venda"),IFERROR(INDEX(Produtos!$D$6:$D$505,MATCH($C781,Produtos!$B$6:$B$505,0)),0),0))))</f>
        <v/>
      </c>
      <c r="J781" s="17">
        <f>IF(OR($B781="",$C781="",N($D781)=0),"",IF($B781="Venda",1,IF($B781="Devolução de venda",-1,0))*$D781*IFERROR(INDEX(Produtos!$L$6:$L$505,MATCH($C781,Produtos!$B$6:$B$505,0)),0))</f>
        <v/>
      </c>
      <c r="K781" s="17">
        <f>IF(I781="","",IF($B781="Venda",I781-J781,IF($B781="Devolução de venda",-I781-J781,0)))</f>
        <v/>
      </c>
      <c r="L781" s="20">
        <f>IF($A781="","",IF($G781&lt;&gt;"",$G781,$A781))</f>
        <v/>
      </c>
      <c r="M781" s="17">
        <f>IF(I781="","",IF($B781="Venda",I781,IF(OR($B781="Compra",$B781="Devolução de venda"),-I781,0)))</f>
        <v/>
      </c>
    </row>
    <row r="782">
      <c r="A782" s="22" t="n"/>
      <c r="B782" s="14" t="n"/>
      <c r="C782" s="14" t="n"/>
      <c r="D782" s="14" t="n"/>
      <c r="E782" s="15" t="n"/>
      <c r="F782" s="14" t="n"/>
      <c r="G782" s="22" t="n"/>
      <c r="H782" s="14" t="n"/>
      <c r="I782" s="17">
        <f>IF(OR($B782="",$C782="",N($D782)=0),"",IF(OR($B782="Ajuste para mais",$B782="Ajuste para menos"),0,$D782*IF(N($E782)&lt;&gt;0,$E782,IF(OR($B782="Venda",$B782="Devolução de venda"),IFERROR(INDEX(Produtos!$D$6:$D$505,MATCH($C782,Produtos!$B$6:$B$505,0)),0),0))))</f>
        <v/>
      </c>
      <c r="J782" s="17">
        <f>IF(OR($B782="",$C782="",N($D782)=0),"",IF($B782="Venda",1,IF($B782="Devolução de venda",-1,0))*$D782*IFERROR(INDEX(Produtos!$L$6:$L$505,MATCH($C782,Produtos!$B$6:$B$505,0)),0))</f>
        <v/>
      </c>
      <c r="K782" s="17">
        <f>IF(I782="","",IF($B782="Venda",I782-J782,IF($B782="Devolução de venda",-I782-J782,0)))</f>
        <v/>
      </c>
      <c r="L782" s="20">
        <f>IF($A782="","",IF($G782&lt;&gt;"",$G782,$A782))</f>
        <v/>
      </c>
      <c r="M782" s="17">
        <f>IF(I782="","",IF($B782="Venda",I782,IF(OR($B782="Compra",$B782="Devolução de venda"),-I782,0)))</f>
        <v/>
      </c>
    </row>
    <row r="783">
      <c r="A783" s="22" t="n"/>
      <c r="B783" s="14" t="n"/>
      <c r="C783" s="14" t="n"/>
      <c r="D783" s="14" t="n"/>
      <c r="E783" s="15" t="n"/>
      <c r="F783" s="14" t="n"/>
      <c r="G783" s="22" t="n"/>
      <c r="H783" s="14" t="n"/>
      <c r="I783" s="17">
        <f>IF(OR($B783="",$C783="",N($D783)=0),"",IF(OR($B783="Ajuste para mais",$B783="Ajuste para menos"),0,$D783*IF(N($E783)&lt;&gt;0,$E783,IF(OR($B783="Venda",$B783="Devolução de venda"),IFERROR(INDEX(Produtos!$D$6:$D$505,MATCH($C783,Produtos!$B$6:$B$505,0)),0),0))))</f>
        <v/>
      </c>
      <c r="J783" s="17">
        <f>IF(OR($B783="",$C783="",N($D783)=0),"",IF($B783="Venda",1,IF($B783="Devolução de venda",-1,0))*$D783*IFERROR(INDEX(Produtos!$L$6:$L$505,MATCH($C783,Produtos!$B$6:$B$505,0)),0))</f>
        <v/>
      </c>
      <c r="K783" s="17">
        <f>IF(I783="","",IF($B783="Venda",I783-J783,IF($B783="Devolução de venda",-I783-J783,0)))</f>
        <v/>
      </c>
      <c r="L783" s="20">
        <f>IF($A783="","",IF($G783&lt;&gt;"",$G783,$A783))</f>
        <v/>
      </c>
      <c r="M783" s="17">
        <f>IF(I783="","",IF($B783="Venda",I783,IF(OR($B783="Compra",$B783="Devolução de venda"),-I783,0)))</f>
        <v/>
      </c>
    </row>
    <row r="784">
      <c r="A784" s="22" t="n"/>
      <c r="B784" s="14" t="n"/>
      <c r="C784" s="14" t="n"/>
      <c r="D784" s="14" t="n"/>
      <c r="E784" s="15" t="n"/>
      <c r="F784" s="14" t="n"/>
      <c r="G784" s="22" t="n"/>
      <c r="H784" s="14" t="n"/>
      <c r="I784" s="17">
        <f>IF(OR($B784="",$C784="",N($D784)=0),"",IF(OR($B784="Ajuste para mais",$B784="Ajuste para menos"),0,$D784*IF(N($E784)&lt;&gt;0,$E784,IF(OR($B784="Venda",$B784="Devolução de venda"),IFERROR(INDEX(Produtos!$D$6:$D$505,MATCH($C784,Produtos!$B$6:$B$505,0)),0),0))))</f>
        <v/>
      </c>
      <c r="J784" s="17">
        <f>IF(OR($B784="",$C784="",N($D784)=0),"",IF($B784="Venda",1,IF($B784="Devolução de venda",-1,0))*$D784*IFERROR(INDEX(Produtos!$L$6:$L$505,MATCH($C784,Produtos!$B$6:$B$505,0)),0))</f>
        <v/>
      </c>
      <c r="K784" s="17">
        <f>IF(I784="","",IF($B784="Venda",I784-J784,IF($B784="Devolução de venda",-I784-J784,0)))</f>
        <v/>
      </c>
      <c r="L784" s="20">
        <f>IF($A784="","",IF($G784&lt;&gt;"",$G784,$A784))</f>
        <v/>
      </c>
      <c r="M784" s="17">
        <f>IF(I784="","",IF($B784="Venda",I784,IF(OR($B784="Compra",$B784="Devolução de venda"),-I784,0)))</f>
        <v/>
      </c>
    </row>
    <row r="785">
      <c r="A785" s="22" t="n"/>
      <c r="B785" s="14" t="n"/>
      <c r="C785" s="14" t="n"/>
      <c r="D785" s="14" t="n"/>
      <c r="E785" s="15" t="n"/>
      <c r="F785" s="14" t="n"/>
      <c r="G785" s="22" t="n"/>
      <c r="H785" s="14" t="n"/>
      <c r="I785" s="17">
        <f>IF(OR($B785="",$C785="",N($D785)=0),"",IF(OR($B785="Ajuste para mais",$B785="Ajuste para menos"),0,$D785*IF(N($E785)&lt;&gt;0,$E785,IF(OR($B785="Venda",$B785="Devolução de venda"),IFERROR(INDEX(Produtos!$D$6:$D$505,MATCH($C785,Produtos!$B$6:$B$505,0)),0),0))))</f>
        <v/>
      </c>
      <c r="J785" s="17">
        <f>IF(OR($B785="",$C785="",N($D785)=0),"",IF($B785="Venda",1,IF($B785="Devolução de venda",-1,0))*$D785*IFERROR(INDEX(Produtos!$L$6:$L$505,MATCH($C785,Produtos!$B$6:$B$505,0)),0))</f>
        <v/>
      </c>
      <c r="K785" s="17">
        <f>IF(I785="","",IF($B785="Venda",I785-J785,IF($B785="Devolução de venda",-I785-J785,0)))</f>
        <v/>
      </c>
      <c r="L785" s="20">
        <f>IF($A785="","",IF($G785&lt;&gt;"",$G785,$A785))</f>
        <v/>
      </c>
      <c r="M785" s="17">
        <f>IF(I785="","",IF($B785="Venda",I785,IF(OR($B785="Compra",$B785="Devolução de venda"),-I785,0)))</f>
        <v/>
      </c>
    </row>
    <row r="786">
      <c r="A786" s="22" t="n"/>
      <c r="B786" s="14" t="n"/>
      <c r="C786" s="14" t="n"/>
      <c r="D786" s="14" t="n"/>
      <c r="E786" s="15" t="n"/>
      <c r="F786" s="14" t="n"/>
      <c r="G786" s="22" t="n"/>
      <c r="H786" s="14" t="n"/>
      <c r="I786" s="17">
        <f>IF(OR($B786="",$C786="",N($D786)=0),"",IF(OR($B786="Ajuste para mais",$B786="Ajuste para menos"),0,$D786*IF(N($E786)&lt;&gt;0,$E786,IF(OR($B786="Venda",$B786="Devolução de venda"),IFERROR(INDEX(Produtos!$D$6:$D$505,MATCH($C786,Produtos!$B$6:$B$505,0)),0),0))))</f>
        <v/>
      </c>
      <c r="J786" s="17">
        <f>IF(OR($B786="",$C786="",N($D786)=0),"",IF($B786="Venda",1,IF($B786="Devolução de venda",-1,0))*$D786*IFERROR(INDEX(Produtos!$L$6:$L$505,MATCH($C786,Produtos!$B$6:$B$505,0)),0))</f>
        <v/>
      </c>
      <c r="K786" s="17">
        <f>IF(I786="","",IF($B786="Venda",I786-J786,IF($B786="Devolução de venda",-I786-J786,0)))</f>
        <v/>
      </c>
      <c r="L786" s="20">
        <f>IF($A786="","",IF($G786&lt;&gt;"",$G786,$A786))</f>
        <v/>
      </c>
      <c r="M786" s="17">
        <f>IF(I786="","",IF($B786="Venda",I786,IF(OR($B786="Compra",$B786="Devolução de venda"),-I786,0)))</f>
        <v/>
      </c>
    </row>
    <row r="787">
      <c r="A787" s="22" t="n"/>
      <c r="B787" s="14" t="n"/>
      <c r="C787" s="14" t="n"/>
      <c r="D787" s="14" t="n"/>
      <c r="E787" s="15" t="n"/>
      <c r="F787" s="14" t="n"/>
      <c r="G787" s="22" t="n"/>
      <c r="H787" s="14" t="n"/>
      <c r="I787" s="17">
        <f>IF(OR($B787="",$C787="",N($D787)=0),"",IF(OR($B787="Ajuste para mais",$B787="Ajuste para menos"),0,$D787*IF(N($E787)&lt;&gt;0,$E787,IF(OR($B787="Venda",$B787="Devolução de venda"),IFERROR(INDEX(Produtos!$D$6:$D$505,MATCH($C787,Produtos!$B$6:$B$505,0)),0),0))))</f>
        <v/>
      </c>
      <c r="J787" s="17">
        <f>IF(OR($B787="",$C787="",N($D787)=0),"",IF($B787="Venda",1,IF($B787="Devolução de venda",-1,0))*$D787*IFERROR(INDEX(Produtos!$L$6:$L$505,MATCH($C787,Produtos!$B$6:$B$505,0)),0))</f>
        <v/>
      </c>
      <c r="K787" s="17">
        <f>IF(I787="","",IF($B787="Venda",I787-J787,IF($B787="Devolução de venda",-I787-J787,0)))</f>
        <v/>
      </c>
      <c r="L787" s="20">
        <f>IF($A787="","",IF($G787&lt;&gt;"",$G787,$A787))</f>
        <v/>
      </c>
      <c r="M787" s="17">
        <f>IF(I787="","",IF($B787="Venda",I787,IF(OR($B787="Compra",$B787="Devolução de venda"),-I787,0)))</f>
        <v/>
      </c>
    </row>
    <row r="788">
      <c r="A788" s="22" t="n"/>
      <c r="B788" s="14" t="n"/>
      <c r="C788" s="14" t="n"/>
      <c r="D788" s="14" t="n"/>
      <c r="E788" s="15" t="n"/>
      <c r="F788" s="14" t="n"/>
      <c r="G788" s="22" t="n"/>
      <c r="H788" s="14" t="n"/>
      <c r="I788" s="17">
        <f>IF(OR($B788="",$C788="",N($D788)=0),"",IF(OR($B788="Ajuste para mais",$B788="Ajuste para menos"),0,$D788*IF(N($E788)&lt;&gt;0,$E788,IF(OR($B788="Venda",$B788="Devolução de venda"),IFERROR(INDEX(Produtos!$D$6:$D$505,MATCH($C788,Produtos!$B$6:$B$505,0)),0),0))))</f>
        <v/>
      </c>
      <c r="J788" s="17">
        <f>IF(OR($B788="",$C788="",N($D788)=0),"",IF($B788="Venda",1,IF($B788="Devolução de venda",-1,0))*$D788*IFERROR(INDEX(Produtos!$L$6:$L$505,MATCH($C788,Produtos!$B$6:$B$505,0)),0))</f>
        <v/>
      </c>
      <c r="K788" s="17">
        <f>IF(I788="","",IF($B788="Venda",I788-J788,IF($B788="Devolução de venda",-I788-J788,0)))</f>
        <v/>
      </c>
      <c r="L788" s="20">
        <f>IF($A788="","",IF($G788&lt;&gt;"",$G788,$A788))</f>
        <v/>
      </c>
      <c r="M788" s="17">
        <f>IF(I788="","",IF($B788="Venda",I788,IF(OR($B788="Compra",$B788="Devolução de venda"),-I788,0)))</f>
        <v/>
      </c>
    </row>
    <row r="789">
      <c r="A789" s="22" t="n"/>
      <c r="B789" s="14" t="n"/>
      <c r="C789" s="14" t="n"/>
      <c r="D789" s="14" t="n"/>
      <c r="E789" s="15" t="n"/>
      <c r="F789" s="14" t="n"/>
      <c r="G789" s="22" t="n"/>
      <c r="H789" s="14" t="n"/>
      <c r="I789" s="17">
        <f>IF(OR($B789="",$C789="",N($D789)=0),"",IF(OR($B789="Ajuste para mais",$B789="Ajuste para menos"),0,$D789*IF(N($E789)&lt;&gt;0,$E789,IF(OR($B789="Venda",$B789="Devolução de venda"),IFERROR(INDEX(Produtos!$D$6:$D$505,MATCH($C789,Produtos!$B$6:$B$505,0)),0),0))))</f>
        <v/>
      </c>
      <c r="J789" s="17">
        <f>IF(OR($B789="",$C789="",N($D789)=0),"",IF($B789="Venda",1,IF($B789="Devolução de venda",-1,0))*$D789*IFERROR(INDEX(Produtos!$L$6:$L$505,MATCH($C789,Produtos!$B$6:$B$505,0)),0))</f>
        <v/>
      </c>
      <c r="K789" s="17">
        <f>IF(I789="","",IF($B789="Venda",I789-J789,IF($B789="Devolução de venda",-I789-J789,0)))</f>
        <v/>
      </c>
      <c r="L789" s="20">
        <f>IF($A789="","",IF($G789&lt;&gt;"",$G789,$A789))</f>
        <v/>
      </c>
      <c r="M789" s="17">
        <f>IF(I789="","",IF($B789="Venda",I789,IF(OR($B789="Compra",$B789="Devolução de venda"),-I789,0)))</f>
        <v/>
      </c>
    </row>
    <row r="790">
      <c r="A790" s="22" t="n"/>
      <c r="B790" s="14" t="n"/>
      <c r="C790" s="14" t="n"/>
      <c r="D790" s="14" t="n"/>
      <c r="E790" s="15" t="n"/>
      <c r="F790" s="14" t="n"/>
      <c r="G790" s="22" t="n"/>
      <c r="H790" s="14" t="n"/>
      <c r="I790" s="17">
        <f>IF(OR($B790="",$C790="",N($D790)=0),"",IF(OR($B790="Ajuste para mais",$B790="Ajuste para menos"),0,$D790*IF(N($E790)&lt;&gt;0,$E790,IF(OR($B790="Venda",$B790="Devolução de venda"),IFERROR(INDEX(Produtos!$D$6:$D$505,MATCH($C790,Produtos!$B$6:$B$505,0)),0),0))))</f>
        <v/>
      </c>
      <c r="J790" s="17">
        <f>IF(OR($B790="",$C790="",N($D790)=0),"",IF($B790="Venda",1,IF($B790="Devolução de venda",-1,0))*$D790*IFERROR(INDEX(Produtos!$L$6:$L$505,MATCH($C790,Produtos!$B$6:$B$505,0)),0))</f>
        <v/>
      </c>
      <c r="K790" s="17">
        <f>IF(I790="","",IF($B790="Venda",I790-J790,IF($B790="Devolução de venda",-I790-J790,0)))</f>
        <v/>
      </c>
      <c r="L790" s="20">
        <f>IF($A790="","",IF($G790&lt;&gt;"",$G790,$A790))</f>
        <v/>
      </c>
      <c r="M790" s="17">
        <f>IF(I790="","",IF($B790="Venda",I790,IF(OR($B790="Compra",$B790="Devolução de venda"),-I790,0)))</f>
        <v/>
      </c>
    </row>
    <row r="791">
      <c r="A791" s="22" t="n"/>
      <c r="B791" s="14" t="n"/>
      <c r="C791" s="14" t="n"/>
      <c r="D791" s="14" t="n"/>
      <c r="E791" s="15" t="n"/>
      <c r="F791" s="14" t="n"/>
      <c r="G791" s="22" t="n"/>
      <c r="H791" s="14" t="n"/>
      <c r="I791" s="17">
        <f>IF(OR($B791="",$C791="",N($D791)=0),"",IF(OR($B791="Ajuste para mais",$B791="Ajuste para menos"),0,$D791*IF(N($E791)&lt;&gt;0,$E791,IF(OR($B791="Venda",$B791="Devolução de venda"),IFERROR(INDEX(Produtos!$D$6:$D$505,MATCH($C791,Produtos!$B$6:$B$505,0)),0),0))))</f>
        <v/>
      </c>
      <c r="J791" s="17">
        <f>IF(OR($B791="",$C791="",N($D791)=0),"",IF($B791="Venda",1,IF($B791="Devolução de venda",-1,0))*$D791*IFERROR(INDEX(Produtos!$L$6:$L$505,MATCH($C791,Produtos!$B$6:$B$505,0)),0))</f>
        <v/>
      </c>
      <c r="K791" s="17">
        <f>IF(I791="","",IF($B791="Venda",I791-J791,IF($B791="Devolução de venda",-I791-J791,0)))</f>
        <v/>
      </c>
      <c r="L791" s="20">
        <f>IF($A791="","",IF($G791&lt;&gt;"",$G791,$A791))</f>
        <v/>
      </c>
      <c r="M791" s="17">
        <f>IF(I791="","",IF($B791="Venda",I791,IF(OR($B791="Compra",$B791="Devolução de venda"),-I791,0)))</f>
        <v/>
      </c>
    </row>
    <row r="792">
      <c r="A792" s="22" t="n"/>
      <c r="B792" s="14" t="n"/>
      <c r="C792" s="14" t="n"/>
      <c r="D792" s="14" t="n"/>
      <c r="E792" s="15" t="n"/>
      <c r="F792" s="14" t="n"/>
      <c r="G792" s="22" t="n"/>
      <c r="H792" s="14" t="n"/>
      <c r="I792" s="17">
        <f>IF(OR($B792="",$C792="",N($D792)=0),"",IF(OR($B792="Ajuste para mais",$B792="Ajuste para menos"),0,$D792*IF(N($E792)&lt;&gt;0,$E792,IF(OR($B792="Venda",$B792="Devolução de venda"),IFERROR(INDEX(Produtos!$D$6:$D$505,MATCH($C792,Produtos!$B$6:$B$505,0)),0),0))))</f>
        <v/>
      </c>
      <c r="J792" s="17">
        <f>IF(OR($B792="",$C792="",N($D792)=0),"",IF($B792="Venda",1,IF($B792="Devolução de venda",-1,0))*$D792*IFERROR(INDEX(Produtos!$L$6:$L$505,MATCH($C792,Produtos!$B$6:$B$505,0)),0))</f>
        <v/>
      </c>
      <c r="K792" s="17">
        <f>IF(I792="","",IF($B792="Venda",I792-J792,IF($B792="Devolução de venda",-I792-J792,0)))</f>
        <v/>
      </c>
      <c r="L792" s="20">
        <f>IF($A792="","",IF($G792&lt;&gt;"",$G792,$A792))</f>
        <v/>
      </c>
      <c r="M792" s="17">
        <f>IF(I792="","",IF($B792="Venda",I792,IF(OR($B792="Compra",$B792="Devolução de venda"),-I792,0)))</f>
        <v/>
      </c>
    </row>
    <row r="793">
      <c r="A793" s="22" t="n"/>
      <c r="B793" s="14" t="n"/>
      <c r="C793" s="14" t="n"/>
      <c r="D793" s="14" t="n"/>
      <c r="E793" s="15" t="n"/>
      <c r="F793" s="14" t="n"/>
      <c r="G793" s="22" t="n"/>
      <c r="H793" s="14" t="n"/>
      <c r="I793" s="17">
        <f>IF(OR($B793="",$C793="",N($D793)=0),"",IF(OR($B793="Ajuste para mais",$B793="Ajuste para menos"),0,$D793*IF(N($E793)&lt;&gt;0,$E793,IF(OR($B793="Venda",$B793="Devolução de venda"),IFERROR(INDEX(Produtos!$D$6:$D$505,MATCH($C793,Produtos!$B$6:$B$505,0)),0),0))))</f>
        <v/>
      </c>
      <c r="J793" s="17">
        <f>IF(OR($B793="",$C793="",N($D793)=0),"",IF($B793="Venda",1,IF($B793="Devolução de venda",-1,0))*$D793*IFERROR(INDEX(Produtos!$L$6:$L$505,MATCH($C793,Produtos!$B$6:$B$505,0)),0))</f>
        <v/>
      </c>
      <c r="K793" s="17">
        <f>IF(I793="","",IF($B793="Venda",I793-J793,IF($B793="Devolução de venda",-I793-J793,0)))</f>
        <v/>
      </c>
      <c r="L793" s="20">
        <f>IF($A793="","",IF($G793&lt;&gt;"",$G793,$A793))</f>
        <v/>
      </c>
      <c r="M793" s="17">
        <f>IF(I793="","",IF($B793="Venda",I793,IF(OR($B793="Compra",$B793="Devolução de venda"),-I793,0)))</f>
        <v/>
      </c>
    </row>
    <row r="794">
      <c r="A794" s="22" t="n"/>
      <c r="B794" s="14" t="n"/>
      <c r="C794" s="14" t="n"/>
      <c r="D794" s="14" t="n"/>
      <c r="E794" s="15" t="n"/>
      <c r="F794" s="14" t="n"/>
      <c r="G794" s="22" t="n"/>
      <c r="H794" s="14" t="n"/>
      <c r="I794" s="17">
        <f>IF(OR($B794="",$C794="",N($D794)=0),"",IF(OR($B794="Ajuste para mais",$B794="Ajuste para menos"),0,$D794*IF(N($E794)&lt;&gt;0,$E794,IF(OR($B794="Venda",$B794="Devolução de venda"),IFERROR(INDEX(Produtos!$D$6:$D$505,MATCH($C794,Produtos!$B$6:$B$505,0)),0),0))))</f>
        <v/>
      </c>
      <c r="J794" s="17">
        <f>IF(OR($B794="",$C794="",N($D794)=0),"",IF($B794="Venda",1,IF($B794="Devolução de venda",-1,0))*$D794*IFERROR(INDEX(Produtos!$L$6:$L$505,MATCH($C794,Produtos!$B$6:$B$505,0)),0))</f>
        <v/>
      </c>
      <c r="K794" s="17">
        <f>IF(I794="","",IF($B794="Venda",I794-J794,IF($B794="Devolução de venda",-I794-J794,0)))</f>
        <v/>
      </c>
      <c r="L794" s="20">
        <f>IF($A794="","",IF($G794&lt;&gt;"",$G794,$A794))</f>
        <v/>
      </c>
      <c r="M794" s="17">
        <f>IF(I794="","",IF($B794="Venda",I794,IF(OR($B794="Compra",$B794="Devolução de venda"),-I794,0)))</f>
        <v/>
      </c>
    </row>
    <row r="795">
      <c r="A795" s="22" t="n"/>
      <c r="B795" s="14" t="n"/>
      <c r="C795" s="14" t="n"/>
      <c r="D795" s="14" t="n"/>
      <c r="E795" s="15" t="n"/>
      <c r="F795" s="14" t="n"/>
      <c r="G795" s="22" t="n"/>
      <c r="H795" s="14" t="n"/>
      <c r="I795" s="17">
        <f>IF(OR($B795="",$C795="",N($D795)=0),"",IF(OR($B795="Ajuste para mais",$B795="Ajuste para menos"),0,$D795*IF(N($E795)&lt;&gt;0,$E795,IF(OR($B795="Venda",$B795="Devolução de venda"),IFERROR(INDEX(Produtos!$D$6:$D$505,MATCH($C795,Produtos!$B$6:$B$505,0)),0),0))))</f>
        <v/>
      </c>
      <c r="J795" s="17">
        <f>IF(OR($B795="",$C795="",N($D795)=0),"",IF($B795="Venda",1,IF($B795="Devolução de venda",-1,0))*$D795*IFERROR(INDEX(Produtos!$L$6:$L$505,MATCH($C795,Produtos!$B$6:$B$505,0)),0))</f>
        <v/>
      </c>
      <c r="K795" s="17">
        <f>IF(I795="","",IF($B795="Venda",I795-J795,IF($B795="Devolução de venda",-I795-J795,0)))</f>
        <v/>
      </c>
      <c r="L795" s="20">
        <f>IF($A795="","",IF($G795&lt;&gt;"",$G795,$A795))</f>
        <v/>
      </c>
      <c r="M795" s="17">
        <f>IF(I795="","",IF($B795="Venda",I795,IF(OR($B795="Compra",$B795="Devolução de venda"),-I795,0)))</f>
        <v/>
      </c>
    </row>
    <row r="796">
      <c r="A796" s="22" t="n"/>
      <c r="B796" s="14" t="n"/>
      <c r="C796" s="14" t="n"/>
      <c r="D796" s="14" t="n"/>
      <c r="E796" s="15" t="n"/>
      <c r="F796" s="14" t="n"/>
      <c r="G796" s="22" t="n"/>
      <c r="H796" s="14" t="n"/>
      <c r="I796" s="17">
        <f>IF(OR($B796="",$C796="",N($D796)=0),"",IF(OR($B796="Ajuste para mais",$B796="Ajuste para menos"),0,$D796*IF(N($E796)&lt;&gt;0,$E796,IF(OR($B796="Venda",$B796="Devolução de venda"),IFERROR(INDEX(Produtos!$D$6:$D$505,MATCH($C796,Produtos!$B$6:$B$505,0)),0),0))))</f>
        <v/>
      </c>
      <c r="J796" s="17">
        <f>IF(OR($B796="",$C796="",N($D796)=0),"",IF($B796="Venda",1,IF($B796="Devolução de venda",-1,0))*$D796*IFERROR(INDEX(Produtos!$L$6:$L$505,MATCH($C796,Produtos!$B$6:$B$505,0)),0))</f>
        <v/>
      </c>
      <c r="K796" s="17">
        <f>IF(I796="","",IF($B796="Venda",I796-J796,IF($B796="Devolução de venda",-I796-J796,0)))</f>
        <v/>
      </c>
      <c r="L796" s="20">
        <f>IF($A796="","",IF($G796&lt;&gt;"",$G796,$A796))</f>
        <v/>
      </c>
      <c r="M796" s="17">
        <f>IF(I796="","",IF($B796="Venda",I796,IF(OR($B796="Compra",$B796="Devolução de venda"),-I796,0)))</f>
        <v/>
      </c>
    </row>
    <row r="797">
      <c r="A797" s="22" t="n"/>
      <c r="B797" s="14" t="n"/>
      <c r="C797" s="14" t="n"/>
      <c r="D797" s="14" t="n"/>
      <c r="E797" s="15" t="n"/>
      <c r="F797" s="14" t="n"/>
      <c r="G797" s="22" t="n"/>
      <c r="H797" s="14" t="n"/>
      <c r="I797" s="17">
        <f>IF(OR($B797="",$C797="",N($D797)=0),"",IF(OR($B797="Ajuste para mais",$B797="Ajuste para menos"),0,$D797*IF(N($E797)&lt;&gt;0,$E797,IF(OR($B797="Venda",$B797="Devolução de venda"),IFERROR(INDEX(Produtos!$D$6:$D$505,MATCH($C797,Produtos!$B$6:$B$505,0)),0),0))))</f>
        <v/>
      </c>
      <c r="J797" s="17">
        <f>IF(OR($B797="",$C797="",N($D797)=0),"",IF($B797="Venda",1,IF($B797="Devolução de venda",-1,0))*$D797*IFERROR(INDEX(Produtos!$L$6:$L$505,MATCH($C797,Produtos!$B$6:$B$505,0)),0))</f>
        <v/>
      </c>
      <c r="K797" s="17">
        <f>IF(I797="","",IF($B797="Venda",I797-J797,IF($B797="Devolução de venda",-I797-J797,0)))</f>
        <v/>
      </c>
      <c r="L797" s="20">
        <f>IF($A797="","",IF($G797&lt;&gt;"",$G797,$A797))</f>
        <v/>
      </c>
      <c r="M797" s="17">
        <f>IF(I797="","",IF($B797="Venda",I797,IF(OR($B797="Compra",$B797="Devolução de venda"),-I797,0)))</f>
        <v/>
      </c>
    </row>
    <row r="798">
      <c r="A798" s="22" t="n"/>
      <c r="B798" s="14" t="n"/>
      <c r="C798" s="14" t="n"/>
      <c r="D798" s="14" t="n"/>
      <c r="E798" s="15" t="n"/>
      <c r="F798" s="14" t="n"/>
      <c r="G798" s="22" t="n"/>
      <c r="H798" s="14" t="n"/>
      <c r="I798" s="17">
        <f>IF(OR($B798="",$C798="",N($D798)=0),"",IF(OR($B798="Ajuste para mais",$B798="Ajuste para menos"),0,$D798*IF(N($E798)&lt;&gt;0,$E798,IF(OR($B798="Venda",$B798="Devolução de venda"),IFERROR(INDEX(Produtos!$D$6:$D$505,MATCH($C798,Produtos!$B$6:$B$505,0)),0),0))))</f>
        <v/>
      </c>
      <c r="J798" s="17">
        <f>IF(OR($B798="",$C798="",N($D798)=0),"",IF($B798="Venda",1,IF($B798="Devolução de venda",-1,0))*$D798*IFERROR(INDEX(Produtos!$L$6:$L$505,MATCH($C798,Produtos!$B$6:$B$505,0)),0))</f>
        <v/>
      </c>
      <c r="K798" s="17">
        <f>IF(I798="","",IF($B798="Venda",I798-J798,IF($B798="Devolução de venda",-I798-J798,0)))</f>
        <v/>
      </c>
      <c r="L798" s="20">
        <f>IF($A798="","",IF($G798&lt;&gt;"",$G798,$A798))</f>
        <v/>
      </c>
      <c r="M798" s="17">
        <f>IF(I798="","",IF($B798="Venda",I798,IF(OR($B798="Compra",$B798="Devolução de venda"),-I798,0)))</f>
        <v/>
      </c>
    </row>
    <row r="799">
      <c r="A799" s="22" t="n"/>
      <c r="B799" s="14" t="n"/>
      <c r="C799" s="14" t="n"/>
      <c r="D799" s="14" t="n"/>
      <c r="E799" s="15" t="n"/>
      <c r="F799" s="14" t="n"/>
      <c r="G799" s="22" t="n"/>
      <c r="H799" s="14" t="n"/>
      <c r="I799" s="17">
        <f>IF(OR($B799="",$C799="",N($D799)=0),"",IF(OR($B799="Ajuste para mais",$B799="Ajuste para menos"),0,$D799*IF(N($E799)&lt;&gt;0,$E799,IF(OR($B799="Venda",$B799="Devolução de venda"),IFERROR(INDEX(Produtos!$D$6:$D$505,MATCH($C799,Produtos!$B$6:$B$505,0)),0),0))))</f>
        <v/>
      </c>
      <c r="J799" s="17">
        <f>IF(OR($B799="",$C799="",N($D799)=0),"",IF($B799="Venda",1,IF($B799="Devolução de venda",-1,0))*$D799*IFERROR(INDEX(Produtos!$L$6:$L$505,MATCH($C799,Produtos!$B$6:$B$505,0)),0))</f>
        <v/>
      </c>
      <c r="K799" s="17">
        <f>IF(I799="","",IF($B799="Venda",I799-J799,IF($B799="Devolução de venda",-I799-J799,0)))</f>
        <v/>
      </c>
      <c r="L799" s="20">
        <f>IF($A799="","",IF($G799&lt;&gt;"",$G799,$A799))</f>
        <v/>
      </c>
      <c r="M799" s="17">
        <f>IF(I799="","",IF($B799="Venda",I799,IF(OR($B799="Compra",$B799="Devolução de venda"),-I799,0)))</f>
        <v/>
      </c>
    </row>
    <row r="800">
      <c r="A800" s="22" t="n"/>
      <c r="B800" s="14" t="n"/>
      <c r="C800" s="14" t="n"/>
      <c r="D800" s="14" t="n"/>
      <c r="E800" s="15" t="n"/>
      <c r="F800" s="14" t="n"/>
      <c r="G800" s="22" t="n"/>
      <c r="H800" s="14" t="n"/>
      <c r="I800" s="17">
        <f>IF(OR($B800="",$C800="",N($D800)=0),"",IF(OR($B800="Ajuste para mais",$B800="Ajuste para menos"),0,$D800*IF(N($E800)&lt;&gt;0,$E800,IF(OR($B800="Venda",$B800="Devolução de venda"),IFERROR(INDEX(Produtos!$D$6:$D$505,MATCH($C800,Produtos!$B$6:$B$505,0)),0),0))))</f>
        <v/>
      </c>
      <c r="J800" s="17">
        <f>IF(OR($B800="",$C800="",N($D800)=0),"",IF($B800="Venda",1,IF($B800="Devolução de venda",-1,0))*$D800*IFERROR(INDEX(Produtos!$L$6:$L$505,MATCH($C800,Produtos!$B$6:$B$505,0)),0))</f>
        <v/>
      </c>
      <c r="K800" s="17">
        <f>IF(I800="","",IF($B800="Venda",I800-J800,IF($B800="Devolução de venda",-I800-J800,0)))</f>
        <v/>
      </c>
      <c r="L800" s="20">
        <f>IF($A800="","",IF($G800&lt;&gt;"",$G800,$A800))</f>
        <v/>
      </c>
      <c r="M800" s="17">
        <f>IF(I800="","",IF($B800="Venda",I800,IF(OR($B800="Compra",$B800="Devolução de venda"),-I800,0)))</f>
        <v/>
      </c>
    </row>
    <row r="801">
      <c r="A801" s="22" t="n"/>
      <c r="B801" s="14" t="n"/>
      <c r="C801" s="14" t="n"/>
      <c r="D801" s="14" t="n"/>
      <c r="E801" s="15" t="n"/>
      <c r="F801" s="14" t="n"/>
      <c r="G801" s="22" t="n"/>
      <c r="H801" s="14" t="n"/>
      <c r="I801" s="17">
        <f>IF(OR($B801="",$C801="",N($D801)=0),"",IF(OR($B801="Ajuste para mais",$B801="Ajuste para menos"),0,$D801*IF(N($E801)&lt;&gt;0,$E801,IF(OR($B801="Venda",$B801="Devolução de venda"),IFERROR(INDEX(Produtos!$D$6:$D$505,MATCH($C801,Produtos!$B$6:$B$505,0)),0),0))))</f>
        <v/>
      </c>
      <c r="J801" s="17">
        <f>IF(OR($B801="",$C801="",N($D801)=0),"",IF($B801="Venda",1,IF($B801="Devolução de venda",-1,0))*$D801*IFERROR(INDEX(Produtos!$L$6:$L$505,MATCH($C801,Produtos!$B$6:$B$505,0)),0))</f>
        <v/>
      </c>
      <c r="K801" s="17">
        <f>IF(I801="","",IF($B801="Venda",I801-J801,IF($B801="Devolução de venda",-I801-J801,0)))</f>
        <v/>
      </c>
      <c r="L801" s="20">
        <f>IF($A801="","",IF($G801&lt;&gt;"",$G801,$A801))</f>
        <v/>
      </c>
      <c r="M801" s="17">
        <f>IF(I801="","",IF($B801="Venda",I801,IF(OR($B801="Compra",$B801="Devolução de venda"),-I801,0)))</f>
        <v/>
      </c>
    </row>
    <row r="802">
      <c r="A802" s="22" t="n"/>
      <c r="B802" s="14" t="n"/>
      <c r="C802" s="14" t="n"/>
      <c r="D802" s="14" t="n"/>
      <c r="E802" s="15" t="n"/>
      <c r="F802" s="14" t="n"/>
      <c r="G802" s="22" t="n"/>
      <c r="H802" s="14" t="n"/>
      <c r="I802" s="17">
        <f>IF(OR($B802="",$C802="",N($D802)=0),"",IF(OR($B802="Ajuste para mais",$B802="Ajuste para menos"),0,$D802*IF(N($E802)&lt;&gt;0,$E802,IF(OR($B802="Venda",$B802="Devolução de venda"),IFERROR(INDEX(Produtos!$D$6:$D$505,MATCH($C802,Produtos!$B$6:$B$505,0)),0),0))))</f>
        <v/>
      </c>
      <c r="J802" s="17">
        <f>IF(OR($B802="",$C802="",N($D802)=0),"",IF($B802="Venda",1,IF($B802="Devolução de venda",-1,0))*$D802*IFERROR(INDEX(Produtos!$L$6:$L$505,MATCH($C802,Produtos!$B$6:$B$505,0)),0))</f>
        <v/>
      </c>
      <c r="K802" s="17">
        <f>IF(I802="","",IF($B802="Venda",I802-J802,IF($B802="Devolução de venda",-I802-J802,0)))</f>
        <v/>
      </c>
      <c r="L802" s="20">
        <f>IF($A802="","",IF($G802&lt;&gt;"",$G802,$A802))</f>
        <v/>
      </c>
      <c r="M802" s="17">
        <f>IF(I802="","",IF($B802="Venda",I802,IF(OR($B802="Compra",$B802="Devolução de venda"),-I802,0)))</f>
        <v/>
      </c>
    </row>
    <row r="803">
      <c r="A803" s="22" t="n"/>
      <c r="B803" s="14" t="n"/>
      <c r="C803" s="14" t="n"/>
      <c r="D803" s="14" t="n"/>
      <c r="E803" s="15" t="n"/>
      <c r="F803" s="14" t="n"/>
      <c r="G803" s="22" t="n"/>
      <c r="H803" s="14" t="n"/>
      <c r="I803" s="17">
        <f>IF(OR($B803="",$C803="",N($D803)=0),"",IF(OR($B803="Ajuste para mais",$B803="Ajuste para menos"),0,$D803*IF(N($E803)&lt;&gt;0,$E803,IF(OR($B803="Venda",$B803="Devolução de venda"),IFERROR(INDEX(Produtos!$D$6:$D$505,MATCH($C803,Produtos!$B$6:$B$505,0)),0),0))))</f>
        <v/>
      </c>
      <c r="J803" s="17">
        <f>IF(OR($B803="",$C803="",N($D803)=0),"",IF($B803="Venda",1,IF($B803="Devolução de venda",-1,0))*$D803*IFERROR(INDEX(Produtos!$L$6:$L$505,MATCH($C803,Produtos!$B$6:$B$505,0)),0))</f>
        <v/>
      </c>
      <c r="K803" s="17">
        <f>IF(I803="","",IF($B803="Venda",I803-J803,IF($B803="Devolução de venda",-I803-J803,0)))</f>
        <v/>
      </c>
      <c r="L803" s="20">
        <f>IF($A803="","",IF($G803&lt;&gt;"",$G803,$A803))</f>
        <v/>
      </c>
      <c r="M803" s="17">
        <f>IF(I803="","",IF($B803="Venda",I803,IF(OR($B803="Compra",$B803="Devolução de venda"),-I803,0)))</f>
        <v/>
      </c>
    </row>
    <row r="804">
      <c r="A804" s="22" t="n"/>
      <c r="B804" s="14" t="n"/>
      <c r="C804" s="14" t="n"/>
      <c r="D804" s="14" t="n"/>
      <c r="E804" s="15" t="n"/>
      <c r="F804" s="14" t="n"/>
      <c r="G804" s="22" t="n"/>
      <c r="H804" s="14" t="n"/>
      <c r="I804" s="17">
        <f>IF(OR($B804="",$C804="",N($D804)=0),"",IF(OR($B804="Ajuste para mais",$B804="Ajuste para menos"),0,$D804*IF(N($E804)&lt;&gt;0,$E804,IF(OR($B804="Venda",$B804="Devolução de venda"),IFERROR(INDEX(Produtos!$D$6:$D$505,MATCH($C804,Produtos!$B$6:$B$505,0)),0),0))))</f>
        <v/>
      </c>
      <c r="J804" s="17">
        <f>IF(OR($B804="",$C804="",N($D804)=0),"",IF($B804="Venda",1,IF($B804="Devolução de venda",-1,0))*$D804*IFERROR(INDEX(Produtos!$L$6:$L$505,MATCH($C804,Produtos!$B$6:$B$505,0)),0))</f>
        <v/>
      </c>
      <c r="K804" s="17">
        <f>IF(I804="","",IF($B804="Venda",I804-J804,IF($B804="Devolução de venda",-I804-J804,0)))</f>
        <v/>
      </c>
      <c r="L804" s="20">
        <f>IF($A804="","",IF($G804&lt;&gt;"",$G804,$A804))</f>
        <v/>
      </c>
      <c r="M804" s="17">
        <f>IF(I804="","",IF($B804="Venda",I804,IF(OR($B804="Compra",$B804="Devolução de venda"),-I804,0)))</f>
        <v/>
      </c>
    </row>
    <row r="805">
      <c r="A805" s="22" t="n"/>
      <c r="B805" s="14" t="n"/>
      <c r="C805" s="14" t="n"/>
      <c r="D805" s="14" t="n"/>
      <c r="E805" s="15" t="n"/>
      <c r="F805" s="14" t="n"/>
      <c r="G805" s="22" t="n"/>
      <c r="H805" s="14" t="n"/>
      <c r="I805" s="17">
        <f>IF(OR($B805="",$C805="",N($D805)=0),"",IF(OR($B805="Ajuste para mais",$B805="Ajuste para menos"),0,$D805*IF(N($E805)&lt;&gt;0,$E805,IF(OR($B805="Venda",$B805="Devolução de venda"),IFERROR(INDEX(Produtos!$D$6:$D$505,MATCH($C805,Produtos!$B$6:$B$505,0)),0),0))))</f>
        <v/>
      </c>
      <c r="J805" s="17">
        <f>IF(OR($B805="",$C805="",N($D805)=0),"",IF($B805="Venda",1,IF($B805="Devolução de venda",-1,0))*$D805*IFERROR(INDEX(Produtos!$L$6:$L$505,MATCH($C805,Produtos!$B$6:$B$505,0)),0))</f>
        <v/>
      </c>
      <c r="K805" s="17">
        <f>IF(I805="","",IF($B805="Venda",I805-J805,IF($B805="Devolução de venda",-I805-J805,0)))</f>
        <v/>
      </c>
      <c r="L805" s="20">
        <f>IF($A805="","",IF($G805&lt;&gt;"",$G805,$A805))</f>
        <v/>
      </c>
      <c r="M805" s="17">
        <f>IF(I805="","",IF($B805="Venda",I805,IF(OR($B805="Compra",$B805="Devolução de venda"),-I805,0)))</f>
        <v/>
      </c>
    </row>
    <row r="806">
      <c r="A806" s="22" t="n"/>
      <c r="B806" s="14" t="n"/>
      <c r="C806" s="14" t="n"/>
      <c r="D806" s="14" t="n"/>
      <c r="E806" s="15" t="n"/>
      <c r="F806" s="14" t="n"/>
      <c r="G806" s="22" t="n"/>
      <c r="H806" s="14" t="n"/>
      <c r="I806" s="17">
        <f>IF(OR($B806="",$C806="",N($D806)=0),"",IF(OR($B806="Ajuste para mais",$B806="Ajuste para menos"),0,$D806*IF(N($E806)&lt;&gt;0,$E806,IF(OR($B806="Venda",$B806="Devolução de venda"),IFERROR(INDEX(Produtos!$D$6:$D$505,MATCH($C806,Produtos!$B$6:$B$505,0)),0),0))))</f>
        <v/>
      </c>
      <c r="J806" s="17">
        <f>IF(OR($B806="",$C806="",N($D806)=0),"",IF($B806="Venda",1,IF($B806="Devolução de venda",-1,0))*$D806*IFERROR(INDEX(Produtos!$L$6:$L$505,MATCH($C806,Produtos!$B$6:$B$505,0)),0))</f>
        <v/>
      </c>
      <c r="K806" s="17">
        <f>IF(I806="","",IF($B806="Venda",I806-J806,IF($B806="Devolução de venda",-I806-J806,0)))</f>
        <v/>
      </c>
      <c r="L806" s="20">
        <f>IF($A806="","",IF($G806&lt;&gt;"",$G806,$A806))</f>
        <v/>
      </c>
      <c r="M806" s="17">
        <f>IF(I806="","",IF($B806="Venda",I806,IF(OR($B806="Compra",$B806="Devolução de venda"),-I806,0)))</f>
        <v/>
      </c>
    </row>
    <row r="807">
      <c r="A807" s="22" t="n"/>
      <c r="B807" s="14" t="n"/>
      <c r="C807" s="14" t="n"/>
      <c r="D807" s="14" t="n"/>
      <c r="E807" s="15" t="n"/>
      <c r="F807" s="14" t="n"/>
      <c r="G807" s="22" t="n"/>
      <c r="H807" s="14" t="n"/>
      <c r="I807" s="17">
        <f>IF(OR($B807="",$C807="",N($D807)=0),"",IF(OR($B807="Ajuste para mais",$B807="Ajuste para menos"),0,$D807*IF(N($E807)&lt;&gt;0,$E807,IF(OR($B807="Venda",$B807="Devolução de venda"),IFERROR(INDEX(Produtos!$D$6:$D$505,MATCH($C807,Produtos!$B$6:$B$505,0)),0),0))))</f>
        <v/>
      </c>
      <c r="J807" s="17">
        <f>IF(OR($B807="",$C807="",N($D807)=0),"",IF($B807="Venda",1,IF($B807="Devolução de venda",-1,0))*$D807*IFERROR(INDEX(Produtos!$L$6:$L$505,MATCH($C807,Produtos!$B$6:$B$505,0)),0))</f>
        <v/>
      </c>
      <c r="K807" s="17">
        <f>IF(I807="","",IF($B807="Venda",I807-J807,IF($B807="Devolução de venda",-I807-J807,0)))</f>
        <v/>
      </c>
      <c r="L807" s="20">
        <f>IF($A807="","",IF($G807&lt;&gt;"",$G807,$A807))</f>
        <v/>
      </c>
      <c r="M807" s="17">
        <f>IF(I807="","",IF($B807="Venda",I807,IF(OR($B807="Compra",$B807="Devolução de venda"),-I807,0)))</f>
        <v/>
      </c>
    </row>
    <row r="808">
      <c r="A808" s="22" t="n"/>
      <c r="B808" s="14" t="n"/>
      <c r="C808" s="14" t="n"/>
      <c r="D808" s="14" t="n"/>
      <c r="E808" s="15" t="n"/>
      <c r="F808" s="14" t="n"/>
      <c r="G808" s="22" t="n"/>
      <c r="H808" s="14" t="n"/>
      <c r="I808" s="17">
        <f>IF(OR($B808="",$C808="",N($D808)=0),"",IF(OR($B808="Ajuste para mais",$B808="Ajuste para menos"),0,$D808*IF(N($E808)&lt;&gt;0,$E808,IF(OR($B808="Venda",$B808="Devolução de venda"),IFERROR(INDEX(Produtos!$D$6:$D$505,MATCH($C808,Produtos!$B$6:$B$505,0)),0),0))))</f>
        <v/>
      </c>
      <c r="J808" s="17">
        <f>IF(OR($B808="",$C808="",N($D808)=0),"",IF($B808="Venda",1,IF($B808="Devolução de venda",-1,0))*$D808*IFERROR(INDEX(Produtos!$L$6:$L$505,MATCH($C808,Produtos!$B$6:$B$505,0)),0))</f>
        <v/>
      </c>
      <c r="K808" s="17">
        <f>IF(I808="","",IF($B808="Venda",I808-J808,IF($B808="Devolução de venda",-I808-J808,0)))</f>
        <v/>
      </c>
      <c r="L808" s="20">
        <f>IF($A808="","",IF($G808&lt;&gt;"",$G808,$A808))</f>
        <v/>
      </c>
      <c r="M808" s="17">
        <f>IF(I808="","",IF($B808="Venda",I808,IF(OR($B808="Compra",$B808="Devolução de venda"),-I808,0)))</f>
        <v/>
      </c>
    </row>
    <row r="809">
      <c r="A809" s="22" t="n"/>
      <c r="B809" s="14" t="n"/>
      <c r="C809" s="14" t="n"/>
      <c r="D809" s="14" t="n"/>
      <c r="E809" s="15" t="n"/>
      <c r="F809" s="14" t="n"/>
      <c r="G809" s="22" t="n"/>
      <c r="H809" s="14" t="n"/>
      <c r="I809" s="17">
        <f>IF(OR($B809="",$C809="",N($D809)=0),"",IF(OR($B809="Ajuste para mais",$B809="Ajuste para menos"),0,$D809*IF(N($E809)&lt;&gt;0,$E809,IF(OR($B809="Venda",$B809="Devolução de venda"),IFERROR(INDEX(Produtos!$D$6:$D$505,MATCH($C809,Produtos!$B$6:$B$505,0)),0),0))))</f>
        <v/>
      </c>
      <c r="J809" s="17">
        <f>IF(OR($B809="",$C809="",N($D809)=0),"",IF($B809="Venda",1,IF($B809="Devolução de venda",-1,0))*$D809*IFERROR(INDEX(Produtos!$L$6:$L$505,MATCH($C809,Produtos!$B$6:$B$505,0)),0))</f>
        <v/>
      </c>
      <c r="K809" s="17">
        <f>IF(I809="","",IF($B809="Venda",I809-J809,IF($B809="Devolução de venda",-I809-J809,0)))</f>
        <v/>
      </c>
      <c r="L809" s="20">
        <f>IF($A809="","",IF($G809&lt;&gt;"",$G809,$A809))</f>
        <v/>
      </c>
      <c r="M809" s="17">
        <f>IF(I809="","",IF($B809="Venda",I809,IF(OR($B809="Compra",$B809="Devolução de venda"),-I809,0)))</f>
        <v/>
      </c>
    </row>
    <row r="810">
      <c r="A810" s="22" t="n"/>
      <c r="B810" s="14" t="n"/>
      <c r="C810" s="14" t="n"/>
      <c r="D810" s="14" t="n"/>
      <c r="E810" s="15" t="n"/>
      <c r="F810" s="14" t="n"/>
      <c r="G810" s="22" t="n"/>
      <c r="H810" s="14" t="n"/>
      <c r="I810" s="17">
        <f>IF(OR($B810="",$C810="",N($D810)=0),"",IF(OR($B810="Ajuste para mais",$B810="Ajuste para menos"),0,$D810*IF(N($E810)&lt;&gt;0,$E810,IF(OR($B810="Venda",$B810="Devolução de venda"),IFERROR(INDEX(Produtos!$D$6:$D$505,MATCH($C810,Produtos!$B$6:$B$505,0)),0),0))))</f>
        <v/>
      </c>
      <c r="J810" s="17">
        <f>IF(OR($B810="",$C810="",N($D810)=0),"",IF($B810="Venda",1,IF($B810="Devolução de venda",-1,0))*$D810*IFERROR(INDEX(Produtos!$L$6:$L$505,MATCH($C810,Produtos!$B$6:$B$505,0)),0))</f>
        <v/>
      </c>
      <c r="K810" s="17">
        <f>IF(I810="","",IF($B810="Venda",I810-J810,IF($B810="Devolução de venda",-I810-J810,0)))</f>
        <v/>
      </c>
      <c r="L810" s="20">
        <f>IF($A810="","",IF($G810&lt;&gt;"",$G810,$A810))</f>
        <v/>
      </c>
      <c r="M810" s="17">
        <f>IF(I810="","",IF($B810="Venda",I810,IF(OR($B810="Compra",$B810="Devolução de venda"),-I810,0)))</f>
        <v/>
      </c>
    </row>
    <row r="811">
      <c r="A811" s="22" t="n"/>
      <c r="B811" s="14" t="n"/>
      <c r="C811" s="14" t="n"/>
      <c r="D811" s="14" t="n"/>
      <c r="E811" s="15" t="n"/>
      <c r="F811" s="14" t="n"/>
      <c r="G811" s="22" t="n"/>
      <c r="H811" s="14" t="n"/>
      <c r="I811" s="17">
        <f>IF(OR($B811="",$C811="",N($D811)=0),"",IF(OR($B811="Ajuste para mais",$B811="Ajuste para menos"),0,$D811*IF(N($E811)&lt;&gt;0,$E811,IF(OR($B811="Venda",$B811="Devolução de venda"),IFERROR(INDEX(Produtos!$D$6:$D$505,MATCH($C811,Produtos!$B$6:$B$505,0)),0),0))))</f>
        <v/>
      </c>
      <c r="J811" s="17">
        <f>IF(OR($B811="",$C811="",N($D811)=0),"",IF($B811="Venda",1,IF($B811="Devolução de venda",-1,0))*$D811*IFERROR(INDEX(Produtos!$L$6:$L$505,MATCH($C811,Produtos!$B$6:$B$505,0)),0))</f>
        <v/>
      </c>
      <c r="K811" s="17">
        <f>IF(I811="","",IF($B811="Venda",I811-J811,IF($B811="Devolução de venda",-I811-J811,0)))</f>
        <v/>
      </c>
      <c r="L811" s="20">
        <f>IF($A811="","",IF($G811&lt;&gt;"",$G811,$A811))</f>
        <v/>
      </c>
      <c r="M811" s="17">
        <f>IF(I811="","",IF($B811="Venda",I811,IF(OR($B811="Compra",$B811="Devolução de venda"),-I811,0)))</f>
        <v/>
      </c>
    </row>
    <row r="812">
      <c r="A812" s="22" t="n"/>
      <c r="B812" s="14" t="n"/>
      <c r="C812" s="14" t="n"/>
      <c r="D812" s="14" t="n"/>
      <c r="E812" s="15" t="n"/>
      <c r="F812" s="14" t="n"/>
      <c r="G812" s="22" t="n"/>
      <c r="H812" s="14" t="n"/>
      <c r="I812" s="17">
        <f>IF(OR($B812="",$C812="",N($D812)=0),"",IF(OR($B812="Ajuste para mais",$B812="Ajuste para menos"),0,$D812*IF(N($E812)&lt;&gt;0,$E812,IF(OR($B812="Venda",$B812="Devolução de venda"),IFERROR(INDEX(Produtos!$D$6:$D$505,MATCH($C812,Produtos!$B$6:$B$505,0)),0),0))))</f>
        <v/>
      </c>
      <c r="J812" s="17">
        <f>IF(OR($B812="",$C812="",N($D812)=0),"",IF($B812="Venda",1,IF($B812="Devolução de venda",-1,0))*$D812*IFERROR(INDEX(Produtos!$L$6:$L$505,MATCH($C812,Produtos!$B$6:$B$505,0)),0))</f>
        <v/>
      </c>
      <c r="K812" s="17">
        <f>IF(I812="","",IF($B812="Venda",I812-J812,IF($B812="Devolução de venda",-I812-J812,0)))</f>
        <v/>
      </c>
      <c r="L812" s="20">
        <f>IF($A812="","",IF($G812&lt;&gt;"",$G812,$A812))</f>
        <v/>
      </c>
      <c r="M812" s="17">
        <f>IF(I812="","",IF($B812="Venda",I812,IF(OR($B812="Compra",$B812="Devolução de venda"),-I812,0)))</f>
        <v/>
      </c>
    </row>
    <row r="813">
      <c r="A813" s="22" t="n"/>
      <c r="B813" s="14" t="n"/>
      <c r="C813" s="14" t="n"/>
      <c r="D813" s="14" t="n"/>
      <c r="E813" s="15" t="n"/>
      <c r="F813" s="14" t="n"/>
      <c r="G813" s="22" t="n"/>
      <c r="H813" s="14" t="n"/>
      <c r="I813" s="17">
        <f>IF(OR($B813="",$C813="",N($D813)=0),"",IF(OR($B813="Ajuste para mais",$B813="Ajuste para menos"),0,$D813*IF(N($E813)&lt;&gt;0,$E813,IF(OR($B813="Venda",$B813="Devolução de venda"),IFERROR(INDEX(Produtos!$D$6:$D$505,MATCH($C813,Produtos!$B$6:$B$505,0)),0),0))))</f>
        <v/>
      </c>
      <c r="J813" s="17">
        <f>IF(OR($B813="",$C813="",N($D813)=0),"",IF($B813="Venda",1,IF($B813="Devolução de venda",-1,0))*$D813*IFERROR(INDEX(Produtos!$L$6:$L$505,MATCH($C813,Produtos!$B$6:$B$505,0)),0))</f>
        <v/>
      </c>
      <c r="K813" s="17">
        <f>IF(I813="","",IF($B813="Venda",I813-J813,IF($B813="Devolução de venda",-I813-J813,0)))</f>
        <v/>
      </c>
      <c r="L813" s="20">
        <f>IF($A813="","",IF($G813&lt;&gt;"",$G813,$A813))</f>
        <v/>
      </c>
      <c r="M813" s="17">
        <f>IF(I813="","",IF($B813="Venda",I813,IF(OR($B813="Compra",$B813="Devolução de venda"),-I813,0)))</f>
        <v/>
      </c>
    </row>
    <row r="814">
      <c r="A814" s="22" t="n"/>
      <c r="B814" s="14" t="n"/>
      <c r="C814" s="14" t="n"/>
      <c r="D814" s="14" t="n"/>
      <c r="E814" s="15" t="n"/>
      <c r="F814" s="14" t="n"/>
      <c r="G814" s="22" t="n"/>
      <c r="H814" s="14" t="n"/>
      <c r="I814" s="17">
        <f>IF(OR($B814="",$C814="",N($D814)=0),"",IF(OR($B814="Ajuste para mais",$B814="Ajuste para menos"),0,$D814*IF(N($E814)&lt;&gt;0,$E814,IF(OR($B814="Venda",$B814="Devolução de venda"),IFERROR(INDEX(Produtos!$D$6:$D$505,MATCH($C814,Produtos!$B$6:$B$505,0)),0),0))))</f>
        <v/>
      </c>
      <c r="J814" s="17">
        <f>IF(OR($B814="",$C814="",N($D814)=0),"",IF($B814="Venda",1,IF($B814="Devolução de venda",-1,0))*$D814*IFERROR(INDEX(Produtos!$L$6:$L$505,MATCH($C814,Produtos!$B$6:$B$505,0)),0))</f>
        <v/>
      </c>
      <c r="K814" s="17">
        <f>IF(I814="","",IF($B814="Venda",I814-J814,IF($B814="Devolução de venda",-I814-J814,0)))</f>
        <v/>
      </c>
      <c r="L814" s="20">
        <f>IF($A814="","",IF($G814&lt;&gt;"",$G814,$A814))</f>
        <v/>
      </c>
      <c r="M814" s="17">
        <f>IF(I814="","",IF($B814="Venda",I814,IF(OR($B814="Compra",$B814="Devolução de venda"),-I814,0)))</f>
        <v/>
      </c>
    </row>
    <row r="815">
      <c r="A815" s="22" t="n"/>
      <c r="B815" s="14" t="n"/>
      <c r="C815" s="14" t="n"/>
      <c r="D815" s="14" t="n"/>
      <c r="E815" s="15" t="n"/>
      <c r="F815" s="14" t="n"/>
      <c r="G815" s="22" t="n"/>
      <c r="H815" s="14" t="n"/>
      <c r="I815" s="17">
        <f>IF(OR($B815="",$C815="",N($D815)=0),"",IF(OR($B815="Ajuste para mais",$B815="Ajuste para menos"),0,$D815*IF(N($E815)&lt;&gt;0,$E815,IF(OR($B815="Venda",$B815="Devolução de venda"),IFERROR(INDEX(Produtos!$D$6:$D$505,MATCH($C815,Produtos!$B$6:$B$505,0)),0),0))))</f>
        <v/>
      </c>
      <c r="J815" s="17">
        <f>IF(OR($B815="",$C815="",N($D815)=0),"",IF($B815="Venda",1,IF($B815="Devolução de venda",-1,0))*$D815*IFERROR(INDEX(Produtos!$L$6:$L$505,MATCH($C815,Produtos!$B$6:$B$505,0)),0))</f>
        <v/>
      </c>
      <c r="K815" s="17">
        <f>IF(I815="","",IF($B815="Venda",I815-J815,IF($B815="Devolução de venda",-I815-J815,0)))</f>
        <v/>
      </c>
      <c r="L815" s="20">
        <f>IF($A815="","",IF($G815&lt;&gt;"",$G815,$A815))</f>
        <v/>
      </c>
      <c r="M815" s="17">
        <f>IF(I815="","",IF($B815="Venda",I815,IF(OR($B815="Compra",$B815="Devolução de venda"),-I815,0)))</f>
        <v/>
      </c>
    </row>
    <row r="816">
      <c r="A816" s="22" t="n"/>
      <c r="B816" s="14" t="n"/>
      <c r="C816" s="14" t="n"/>
      <c r="D816" s="14" t="n"/>
      <c r="E816" s="15" t="n"/>
      <c r="F816" s="14" t="n"/>
      <c r="G816" s="22" t="n"/>
      <c r="H816" s="14" t="n"/>
      <c r="I816" s="17">
        <f>IF(OR($B816="",$C816="",N($D816)=0),"",IF(OR($B816="Ajuste para mais",$B816="Ajuste para menos"),0,$D816*IF(N($E816)&lt;&gt;0,$E816,IF(OR($B816="Venda",$B816="Devolução de venda"),IFERROR(INDEX(Produtos!$D$6:$D$505,MATCH($C816,Produtos!$B$6:$B$505,0)),0),0))))</f>
        <v/>
      </c>
      <c r="J816" s="17">
        <f>IF(OR($B816="",$C816="",N($D816)=0),"",IF($B816="Venda",1,IF($B816="Devolução de venda",-1,0))*$D816*IFERROR(INDEX(Produtos!$L$6:$L$505,MATCH($C816,Produtos!$B$6:$B$505,0)),0))</f>
        <v/>
      </c>
      <c r="K816" s="17">
        <f>IF(I816="","",IF($B816="Venda",I816-J816,IF($B816="Devolução de venda",-I816-J816,0)))</f>
        <v/>
      </c>
      <c r="L816" s="20">
        <f>IF($A816="","",IF($G816&lt;&gt;"",$G816,$A816))</f>
        <v/>
      </c>
      <c r="M816" s="17">
        <f>IF(I816="","",IF($B816="Venda",I816,IF(OR($B816="Compra",$B816="Devolução de venda"),-I816,0)))</f>
        <v/>
      </c>
    </row>
    <row r="817">
      <c r="A817" s="22" t="n"/>
      <c r="B817" s="14" t="n"/>
      <c r="C817" s="14" t="n"/>
      <c r="D817" s="14" t="n"/>
      <c r="E817" s="15" t="n"/>
      <c r="F817" s="14" t="n"/>
      <c r="G817" s="22" t="n"/>
      <c r="H817" s="14" t="n"/>
      <c r="I817" s="17">
        <f>IF(OR($B817="",$C817="",N($D817)=0),"",IF(OR($B817="Ajuste para mais",$B817="Ajuste para menos"),0,$D817*IF(N($E817)&lt;&gt;0,$E817,IF(OR($B817="Venda",$B817="Devolução de venda"),IFERROR(INDEX(Produtos!$D$6:$D$505,MATCH($C817,Produtos!$B$6:$B$505,0)),0),0))))</f>
        <v/>
      </c>
      <c r="J817" s="17">
        <f>IF(OR($B817="",$C817="",N($D817)=0),"",IF($B817="Venda",1,IF($B817="Devolução de venda",-1,0))*$D817*IFERROR(INDEX(Produtos!$L$6:$L$505,MATCH($C817,Produtos!$B$6:$B$505,0)),0))</f>
        <v/>
      </c>
      <c r="K817" s="17">
        <f>IF(I817="","",IF($B817="Venda",I817-J817,IF($B817="Devolução de venda",-I817-J817,0)))</f>
        <v/>
      </c>
      <c r="L817" s="20">
        <f>IF($A817="","",IF($G817&lt;&gt;"",$G817,$A817))</f>
        <v/>
      </c>
      <c r="M817" s="17">
        <f>IF(I817="","",IF($B817="Venda",I817,IF(OR($B817="Compra",$B817="Devolução de venda"),-I817,0)))</f>
        <v/>
      </c>
    </row>
    <row r="818">
      <c r="A818" s="22" t="n"/>
      <c r="B818" s="14" t="n"/>
      <c r="C818" s="14" t="n"/>
      <c r="D818" s="14" t="n"/>
      <c r="E818" s="15" t="n"/>
      <c r="F818" s="14" t="n"/>
      <c r="G818" s="22" t="n"/>
      <c r="H818" s="14" t="n"/>
      <c r="I818" s="17">
        <f>IF(OR($B818="",$C818="",N($D818)=0),"",IF(OR($B818="Ajuste para mais",$B818="Ajuste para menos"),0,$D818*IF(N($E818)&lt;&gt;0,$E818,IF(OR($B818="Venda",$B818="Devolução de venda"),IFERROR(INDEX(Produtos!$D$6:$D$505,MATCH($C818,Produtos!$B$6:$B$505,0)),0),0))))</f>
        <v/>
      </c>
      <c r="J818" s="17">
        <f>IF(OR($B818="",$C818="",N($D818)=0),"",IF($B818="Venda",1,IF($B818="Devolução de venda",-1,0))*$D818*IFERROR(INDEX(Produtos!$L$6:$L$505,MATCH($C818,Produtos!$B$6:$B$505,0)),0))</f>
        <v/>
      </c>
      <c r="K818" s="17">
        <f>IF(I818="","",IF($B818="Venda",I818-J818,IF($B818="Devolução de venda",-I818-J818,0)))</f>
        <v/>
      </c>
      <c r="L818" s="20">
        <f>IF($A818="","",IF($G818&lt;&gt;"",$G818,$A818))</f>
        <v/>
      </c>
      <c r="M818" s="17">
        <f>IF(I818="","",IF($B818="Venda",I818,IF(OR($B818="Compra",$B818="Devolução de venda"),-I818,0)))</f>
        <v/>
      </c>
    </row>
    <row r="819">
      <c r="A819" s="22" t="n"/>
      <c r="B819" s="14" t="n"/>
      <c r="C819" s="14" t="n"/>
      <c r="D819" s="14" t="n"/>
      <c r="E819" s="15" t="n"/>
      <c r="F819" s="14" t="n"/>
      <c r="G819" s="22" t="n"/>
      <c r="H819" s="14" t="n"/>
      <c r="I819" s="17">
        <f>IF(OR($B819="",$C819="",N($D819)=0),"",IF(OR($B819="Ajuste para mais",$B819="Ajuste para menos"),0,$D819*IF(N($E819)&lt;&gt;0,$E819,IF(OR($B819="Venda",$B819="Devolução de venda"),IFERROR(INDEX(Produtos!$D$6:$D$505,MATCH($C819,Produtos!$B$6:$B$505,0)),0),0))))</f>
        <v/>
      </c>
      <c r="J819" s="17">
        <f>IF(OR($B819="",$C819="",N($D819)=0),"",IF($B819="Venda",1,IF($B819="Devolução de venda",-1,0))*$D819*IFERROR(INDEX(Produtos!$L$6:$L$505,MATCH($C819,Produtos!$B$6:$B$505,0)),0))</f>
        <v/>
      </c>
      <c r="K819" s="17">
        <f>IF(I819="","",IF($B819="Venda",I819-J819,IF($B819="Devolução de venda",-I819-J819,0)))</f>
        <v/>
      </c>
      <c r="L819" s="20">
        <f>IF($A819="","",IF($G819&lt;&gt;"",$G819,$A819))</f>
        <v/>
      </c>
      <c r="M819" s="17">
        <f>IF(I819="","",IF($B819="Venda",I819,IF(OR($B819="Compra",$B819="Devolução de venda"),-I819,0)))</f>
        <v/>
      </c>
    </row>
    <row r="820">
      <c r="A820" s="22" t="n"/>
      <c r="B820" s="14" t="n"/>
      <c r="C820" s="14" t="n"/>
      <c r="D820" s="14" t="n"/>
      <c r="E820" s="15" t="n"/>
      <c r="F820" s="14" t="n"/>
      <c r="G820" s="22" t="n"/>
      <c r="H820" s="14" t="n"/>
      <c r="I820" s="17">
        <f>IF(OR($B820="",$C820="",N($D820)=0),"",IF(OR($B820="Ajuste para mais",$B820="Ajuste para menos"),0,$D820*IF(N($E820)&lt;&gt;0,$E820,IF(OR($B820="Venda",$B820="Devolução de venda"),IFERROR(INDEX(Produtos!$D$6:$D$505,MATCH($C820,Produtos!$B$6:$B$505,0)),0),0))))</f>
        <v/>
      </c>
      <c r="J820" s="17">
        <f>IF(OR($B820="",$C820="",N($D820)=0),"",IF($B820="Venda",1,IF($B820="Devolução de venda",-1,0))*$D820*IFERROR(INDEX(Produtos!$L$6:$L$505,MATCH($C820,Produtos!$B$6:$B$505,0)),0))</f>
        <v/>
      </c>
      <c r="K820" s="17">
        <f>IF(I820="","",IF($B820="Venda",I820-J820,IF($B820="Devolução de venda",-I820-J820,0)))</f>
        <v/>
      </c>
      <c r="L820" s="20">
        <f>IF($A820="","",IF($G820&lt;&gt;"",$G820,$A820))</f>
        <v/>
      </c>
      <c r="M820" s="17">
        <f>IF(I820="","",IF($B820="Venda",I820,IF(OR($B820="Compra",$B820="Devolução de venda"),-I820,0)))</f>
        <v/>
      </c>
    </row>
    <row r="821">
      <c r="A821" s="22" t="n"/>
      <c r="B821" s="14" t="n"/>
      <c r="C821" s="14" t="n"/>
      <c r="D821" s="14" t="n"/>
      <c r="E821" s="15" t="n"/>
      <c r="F821" s="14" t="n"/>
      <c r="G821" s="22" t="n"/>
      <c r="H821" s="14" t="n"/>
      <c r="I821" s="17">
        <f>IF(OR($B821="",$C821="",N($D821)=0),"",IF(OR($B821="Ajuste para mais",$B821="Ajuste para menos"),0,$D821*IF(N($E821)&lt;&gt;0,$E821,IF(OR($B821="Venda",$B821="Devolução de venda"),IFERROR(INDEX(Produtos!$D$6:$D$505,MATCH($C821,Produtos!$B$6:$B$505,0)),0),0))))</f>
        <v/>
      </c>
      <c r="J821" s="17">
        <f>IF(OR($B821="",$C821="",N($D821)=0),"",IF($B821="Venda",1,IF($B821="Devolução de venda",-1,0))*$D821*IFERROR(INDEX(Produtos!$L$6:$L$505,MATCH($C821,Produtos!$B$6:$B$505,0)),0))</f>
        <v/>
      </c>
      <c r="K821" s="17">
        <f>IF(I821="","",IF($B821="Venda",I821-J821,IF($B821="Devolução de venda",-I821-J821,0)))</f>
        <v/>
      </c>
      <c r="L821" s="20">
        <f>IF($A821="","",IF($G821&lt;&gt;"",$G821,$A821))</f>
        <v/>
      </c>
      <c r="M821" s="17">
        <f>IF(I821="","",IF($B821="Venda",I821,IF(OR($B821="Compra",$B821="Devolução de venda"),-I821,0)))</f>
        <v/>
      </c>
    </row>
    <row r="822">
      <c r="A822" s="22" t="n"/>
      <c r="B822" s="14" t="n"/>
      <c r="C822" s="14" t="n"/>
      <c r="D822" s="14" t="n"/>
      <c r="E822" s="15" t="n"/>
      <c r="F822" s="14" t="n"/>
      <c r="G822" s="22" t="n"/>
      <c r="H822" s="14" t="n"/>
      <c r="I822" s="17">
        <f>IF(OR($B822="",$C822="",N($D822)=0),"",IF(OR($B822="Ajuste para mais",$B822="Ajuste para menos"),0,$D822*IF(N($E822)&lt;&gt;0,$E822,IF(OR($B822="Venda",$B822="Devolução de venda"),IFERROR(INDEX(Produtos!$D$6:$D$505,MATCH($C822,Produtos!$B$6:$B$505,0)),0),0))))</f>
        <v/>
      </c>
      <c r="J822" s="17">
        <f>IF(OR($B822="",$C822="",N($D822)=0),"",IF($B822="Venda",1,IF($B822="Devolução de venda",-1,0))*$D822*IFERROR(INDEX(Produtos!$L$6:$L$505,MATCH($C822,Produtos!$B$6:$B$505,0)),0))</f>
        <v/>
      </c>
      <c r="K822" s="17">
        <f>IF(I822="","",IF($B822="Venda",I822-J822,IF($B822="Devolução de venda",-I822-J822,0)))</f>
        <v/>
      </c>
      <c r="L822" s="20">
        <f>IF($A822="","",IF($G822&lt;&gt;"",$G822,$A822))</f>
        <v/>
      </c>
      <c r="M822" s="17">
        <f>IF(I822="","",IF($B822="Venda",I822,IF(OR($B822="Compra",$B822="Devolução de venda"),-I822,0)))</f>
        <v/>
      </c>
    </row>
    <row r="823">
      <c r="A823" s="22" t="n"/>
      <c r="B823" s="14" t="n"/>
      <c r="C823" s="14" t="n"/>
      <c r="D823" s="14" t="n"/>
      <c r="E823" s="15" t="n"/>
      <c r="F823" s="14" t="n"/>
      <c r="G823" s="22" t="n"/>
      <c r="H823" s="14" t="n"/>
      <c r="I823" s="17">
        <f>IF(OR($B823="",$C823="",N($D823)=0),"",IF(OR($B823="Ajuste para mais",$B823="Ajuste para menos"),0,$D823*IF(N($E823)&lt;&gt;0,$E823,IF(OR($B823="Venda",$B823="Devolução de venda"),IFERROR(INDEX(Produtos!$D$6:$D$505,MATCH($C823,Produtos!$B$6:$B$505,0)),0),0))))</f>
        <v/>
      </c>
      <c r="J823" s="17">
        <f>IF(OR($B823="",$C823="",N($D823)=0),"",IF($B823="Venda",1,IF($B823="Devolução de venda",-1,0))*$D823*IFERROR(INDEX(Produtos!$L$6:$L$505,MATCH($C823,Produtos!$B$6:$B$505,0)),0))</f>
        <v/>
      </c>
      <c r="K823" s="17">
        <f>IF(I823="","",IF($B823="Venda",I823-J823,IF($B823="Devolução de venda",-I823-J823,0)))</f>
        <v/>
      </c>
      <c r="L823" s="20">
        <f>IF($A823="","",IF($G823&lt;&gt;"",$G823,$A823))</f>
        <v/>
      </c>
      <c r="M823" s="17">
        <f>IF(I823="","",IF($B823="Venda",I823,IF(OR($B823="Compra",$B823="Devolução de venda"),-I823,0)))</f>
        <v/>
      </c>
    </row>
    <row r="824">
      <c r="A824" s="22" t="n"/>
      <c r="B824" s="14" t="n"/>
      <c r="C824" s="14" t="n"/>
      <c r="D824" s="14" t="n"/>
      <c r="E824" s="15" t="n"/>
      <c r="F824" s="14" t="n"/>
      <c r="G824" s="22" t="n"/>
      <c r="H824" s="14" t="n"/>
      <c r="I824" s="17">
        <f>IF(OR($B824="",$C824="",N($D824)=0),"",IF(OR($B824="Ajuste para mais",$B824="Ajuste para menos"),0,$D824*IF(N($E824)&lt;&gt;0,$E824,IF(OR($B824="Venda",$B824="Devolução de venda"),IFERROR(INDEX(Produtos!$D$6:$D$505,MATCH($C824,Produtos!$B$6:$B$505,0)),0),0))))</f>
        <v/>
      </c>
      <c r="J824" s="17">
        <f>IF(OR($B824="",$C824="",N($D824)=0),"",IF($B824="Venda",1,IF($B824="Devolução de venda",-1,0))*$D824*IFERROR(INDEX(Produtos!$L$6:$L$505,MATCH($C824,Produtos!$B$6:$B$505,0)),0))</f>
        <v/>
      </c>
      <c r="K824" s="17">
        <f>IF(I824="","",IF($B824="Venda",I824-J824,IF($B824="Devolução de venda",-I824-J824,0)))</f>
        <v/>
      </c>
      <c r="L824" s="20">
        <f>IF($A824="","",IF($G824&lt;&gt;"",$G824,$A824))</f>
        <v/>
      </c>
      <c r="M824" s="17">
        <f>IF(I824="","",IF($B824="Venda",I824,IF(OR($B824="Compra",$B824="Devolução de venda"),-I824,0)))</f>
        <v/>
      </c>
    </row>
    <row r="825">
      <c r="A825" s="22" t="n"/>
      <c r="B825" s="14" t="n"/>
      <c r="C825" s="14" t="n"/>
      <c r="D825" s="14" t="n"/>
      <c r="E825" s="15" t="n"/>
      <c r="F825" s="14" t="n"/>
      <c r="G825" s="22" t="n"/>
      <c r="H825" s="14" t="n"/>
      <c r="I825" s="17">
        <f>IF(OR($B825="",$C825="",N($D825)=0),"",IF(OR($B825="Ajuste para mais",$B825="Ajuste para menos"),0,$D825*IF(N($E825)&lt;&gt;0,$E825,IF(OR($B825="Venda",$B825="Devolução de venda"),IFERROR(INDEX(Produtos!$D$6:$D$505,MATCH($C825,Produtos!$B$6:$B$505,0)),0),0))))</f>
        <v/>
      </c>
      <c r="J825" s="17">
        <f>IF(OR($B825="",$C825="",N($D825)=0),"",IF($B825="Venda",1,IF($B825="Devolução de venda",-1,0))*$D825*IFERROR(INDEX(Produtos!$L$6:$L$505,MATCH($C825,Produtos!$B$6:$B$505,0)),0))</f>
        <v/>
      </c>
      <c r="K825" s="17">
        <f>IF(I825="","",IF($B825="Venda",I825-J825,IF($B825="Devolução de venda",-I825-J825,0)))</f>
        <v/>
      </c>
      <c r="L825" s="20">
        <f>IF($A825="","",IF($G825&lt;&gt;"",$G825,$A825))</f>
        <v/>
      </c>
      <c r="M825" s="17">
        <f>IF(I825="","",IF($B825="Venda",I825,IF(OR($B825="Compra",$B825="Devolução de venda"),-I825,0)))</f>
        <v/>
      </c>
    </row>
    <row r="826">
      <c r="A826" s="22" t="n"/>
      <c r="B826" s="14" t="n"/>
      <c r="C826" s="14" t="n"/>
      <c r="D826" s="14" t="n"/>
      <c r="E826" s="15" t="n"/>
      <c r="F826" s="14" t="n"/>
      <c r="G826" s="22" t="n"/>
      <c r="H826" s="14" t="n"/>
      <c r="I826" s="17">
        <f>IF(OR($B826="",$C826="",N($D826)=0),"",IF(OR($B826="Ajuste para mais",$B826="Ajuste para menos"),0,$D826*IF(N($E826)&lt;&gt;0,$E826,IF(OR($B826="Venda",$B826="Devolução de venda"),IFERROR(INDEX(Produtos!$D$6:$D$505,MATCH($C826,Produtos!$B$6:$B$505,0)),0),0))))</f>
        <v/>
      </c>
      <c r="J826" s="17">
        <f>IF(OR($B826="",$C826="",N($D826)=0),"",IF($B826="Venda",1,IF($B826="Devolução de venda",-1,0))*$D826*IFERROR(INDEX(Produtos!$L$6:$L$505,MATCH($C826,Produtos!$B$6:$B$505,0)),0))</f>
        <v/>
      </c>
      <c r="K826" s="17">
        <f>IF(I826="","",IF($B826="Venda",I826-J826,IF($B826="Devolução de venda",-I826-J826,0)))</f>
        <v/>
      </c>
      <c r="L826" s="20">
        <f>IF($A826="","",IF($G826&lt;&gt;"",$G826,$A826))</f>
        <v/>
      </c>
      <c r="M826" s="17">
        <f>IF(I826="","",IF($B826="Venda",I826,IF(OR($B826="Compra",$B826="Devolução de venda"),-I826,0)))</f>
        <v/>
      </c>
    </row>
    <row r="827">
      <c r="A827" s="22" t="n"/>
      <c r="B827" s="14" t="n"/>
      <c r="C827" s="14" t="n"/>
      <c r="D827" s="14" t="n"/>
      <c r="E827" s="15" t="n"/>
      <c r="F827" s="14" t="n"/>
      <c r="G827" s="22" t="n"/>
      <c r="H827" s="14" t="n"/>
      <c r="I827" s="17">
        <f>IF(OR($B827="",$C827="",N($D827)=0),"",IF(OR($B827="Ajuste para mais",$B827="Ajuste para menos"),0,$D827*IF(N($E827)&lt;&gt;0,$E827,IF(OR($B827="Venda",$B827="Devolução de venda"),IFERROR(INDEX(Produtos!$D$6:$D$505,MATCH($C827,Produtos!$B$6:$B$505,0)),0),0))))</f>
        <v/>
      </c>
      <c r="J827" s="17">
        <f>IF(OR($B827="",$C827="",N($D827)=0),"",IF($B827="Venda",1,IF($B827="Devolução de venda",-1,0))*$D827*IFERROR(INDEX(Produtos!$L$6:$L$505,MATCH($C827,Produtos!$B$6:$B$505,0)),0))</f>
        <v/>
      </c>
      <c r="K827" s="17">
        <f>IF(I827="","",IF($B827="Venda",I827-J827,IF($B827="Devolução de venda",-I827-J827,0)))</f>
        <v/>
      </c>
      <c r="L827" s="20">
        <f>IF($A827="","",IF($G827&lt;&gt;"",$G827,$A827))</f>
        <v/>
      </c>
      <c r="M827" s="17">
        <f>IF(I827="","",IF($B827="Venda",I827,IF(OR($B827="Compra",$B827="Devolução de venda"),-I827,0)))</f>
        <v/>
      </c>
    </row>
    <row r="828">
      <c r="A828" s="22" t="n"/>
      <c r="B828" s="14" t="n"/>
      <c r="C828" s="14" t="n"/>
      <c r="D828" s="14" t="n"/>
      <c r="E828" s="15" t="n"/>
      <c r="F828" s="14" t="n"/>
      <c r="G828" s="22" t="n"/>
      <c r="H828" s="14" t="n"/>
      <c r="I828" s="17">
        <f>IF(OR($B828="",$C828="",N($D828)=0),"",IF(OR($B828="Ajuste para mais",$B828="Ajuste para menos"),0,$D828*IF(N($E828)&lt;&gt;0,$E828,IF(OR($B828="Venda",$B828="Devolução de venda"),IFERROR(INDEX(Produtos!$D$6:$D$505,MATCH($C828,Produtos!$B$6:$B$505,0)),0),0))))</f>
        <v/>
      </c>
      <c r="J828" s="17">
        <f>IF(OR($B828="",$C828="",N($D828)=0),"",IF($B828="Venda",1,IF($B828="Devolução de venda",-1,0))*$D828*IFERROR(INDEX(Produtos!$L$6:$L$505,MATCH($C828,Produtos!$B$6:$B$505,0)),0))</f>
        <v/>
      </c>
      <c r="K828" s="17">
        <f>IF(I828="","",IF($B828="Venda",I828-J828,IF($B828="Devolução de venda",-I828-J828,0)))</f>
        <v/>
      </c>
      <c r="L828" s="20">
        <f>IF($A828="","",IF($G828&lt;&gt;"",$G828,$A828))</f>
        <v/>
      </c>
      <c r="M828" s="17">
        <f>IF(I828="","",IF($B828="Venda",I828,IF(OR($B828="Compra",$B828="Devolução de venda"),-I828,0)))</f>
        <v/>
      </c>
    </row>
    <row r="829">
      <c r="A829" s="22" t="n"/>
      <c r="B829" s="14" t="n"/>
      <c r="C829" s="14" t="n"/>
      <c r="D829" s="14" t="n"/>
      <c r="E829" s="15" t="n"/>
      <c r="F829" s="14" t="n"/>
      <c r="G829" s="22" t="n"/>
      <c r="H829" s="14" t="n"/>
      <c r="I829" s="17">
        <f>IF(OR($B829="",$C829="",N($D829)=0),"",IF(OR($B829="Ajuste para mais",$B829="Ajuste para menos"),0,$D829*IF(N($E829)&lt;&gt;0,$E829,IF(OR($B829="Venda",$B829="Devolução de venda"),IFERROR(INDEX(Produtos!$D$6:$D$505,MATCH($C829,Produtos!$B$6:$B$505,0)),0),0))))</f>
        <v/>
      </c>
      <c r="J829" s="17">
        <f>IF(OR($B829="",$C829="",N($D829)=0),"",IF($B829="Venda",1,IF($B829="Devolução de venda",-1,0))*$D829*IFERROR(INDEX(Produtos!$L$6:$L$505,MATCH($C829,Produtos!$B$6:$B$505,0)),0))</f>
        <v/>
      </c>
      <c r="K829" s="17">
        <f>IF(I829="","",IF($B829="Venda",I829-J829,IF($B829="Devolução de venda",-I829-J829,0)))</f>
        <v/>
      </c>
      <c r="L829" s="20">
        <f>IF($A829="","",IF($G829&lt;&gt;"",$G829,$A829))</f>
        <v/>
      </c>
      <c r="M829" s="17">
        <f>IF(I829="","",IF($B829="Venda",I829,IF(OR($B829="Compra",$B829="Devolução de venda"),-I829,0)))</f>
        <v/>
      </c>
    </row>
    <row r="830">
      <c r="A830" s="22" t="n"/>
      <c r="B830" s="14" t="n"/>
      <c r="C830" s="14" t="n"/>
      <c r="D830" s="14" t="n"/>
      <c r="E830" s="15" t="n"/>
      <c r="F830" s="14" t="n"/>
      <c r="G830" s="22" t="n"/>
      <c r="H830" s="14" t="n"/>
      <c r="I830" s="17">
        <f>IF(OR($B830="",$C830="",N($D830)=0),"",IF(OR($B830="Ajuste para mais",$B830="Ajuste para menos"),0,$D830*IF(N($E830)&lt;&gt;0,$E830,IF(OR($B830="Venda",$B830="Devolução de venda"),IFERROR(INDEX(Produtos!$D$6:$D$505,MATCH($C830,Produtos!$B$6:$B$505,0)),0),0))))</f>
        <v/>
      </c>
      <c r="J830" s="17">
        <f>IF(OR($B830="",$C830="",N($D830)=0),"",IF($B830="Venda",1,IF($B830="Devolução de venda",-1,0))*$D830*IFERROR(INDEX(Produtos!$L$6:$L$505,MATCH($C830,Produtos!$B$6:$B$505,0)),0))</f>
        <v/>
      </c>
      <c r="K830" s="17">
        <f>IF(I830="","",IF($B830="Venda",I830-J830,IF($B830="Devolução de venda",-I830-J830,0)))</f>
        <v/>
      </c>
      <c r="L830" s="20">
        <f>IF($A830="","",IF($G830&lt;&gt;"",$G830,$A830))</f>
        <v/>
      </c>
      <c r="M830" s="17">
        <f>IF(I830="","",IF($B830="Venda",I830,IF(OR($B830="Compra",$B830="Devolução de venda"),-I830,0)))</f>
        <v/>
      </c>
    </row>
    <row r="831">
      <c r="A831" s="22" t="n"/>
      <c r="B831" s="14" t="n"/>
      <c r="C831" s="14" t="n"/>
      <c r="D831" s="14" t="n"/>
      <c r="E831" s="15" t="n"/>
      <c r="F831" s="14" t="n"/>
      <c r="G831" s="22" t="n"/>
      <c r="H831" s="14" t="n"/>
      <c r="I831" s="17">
        <f>IF(OR($B831="",$C831="",N($D831)=0),"",IF(OR($B831="Ajuste para mais",$B831="Ajuste para menos"),0,$D831*IF(N($E831)&lt;&gt;0,$E831,IF(OR($B831="Venda",$B831="Devolução de venda"),IFERROR(INDEX(Produtos!$D$6:$D$505,MATCH($C831,Produtos!$B$6:$B$505,0)),0),0))))</f>
        <v/>
      </c>
      <c r="J831" s="17">
        <f>IF(OR($B831="",$C831="",N($D831)=0),"",IF($B831="Venda",1,IF($B831="Devolução de venda",-1,0))*$D831*IFERROR(INDEX(Produtos!$L$6:$L$505,MATCH($C831,Produtos!$B$6:$B$505,0)),0))</f>
        <v/>
      </c>
      <c r="K831" s="17">
        <f>IF(I831="","",IF($B831="Venda",I831-J831,IF($B831="Devolução de venda",-I831-J831,0)))</f>
        <v/>
      </c>
      <c r="L831" s="20">
        <f>IF($A831="","",IF($G831&lt;&gt;"",$G831,$A831))</f>
        <v/>
      </c>
      <c r="M831" s="17">
        <f>IF(I831="","",IF($B831="Venda",I831,IF(OR($B831="Compra",$B831="Devolução de venda"),-I831,0)))</f>
        <v/>
      </c>
    </row>
    <row r="832">
      <c r="A832" s="22" t="n"/>
      <c r="B832" s="14" t="n"/>
      <c r="C832" s="14" t="n"/>
      <c r="D832" s="14" t="n"/>
      <c r="E832" s="15" t="n"/>
      <c r="F832" s="14" t="n"/>
      <c r="G832" s="22" t="n"/>
      <c r="H832" s="14" t="n"/>
      <c r="I832" s="17">
        <f>IF(OR($B832="",$C832="",N($D832)=0),"",IF(OR($B832="Ajuste para mais",$B832="Ajuste para menos"),0,$D832*IF(N($E832)&lt;&gt;0,$E832,IF(OR($B832="Venda",$B832="Devolução de venda"),IFERROR(INDEX(Produtos!$D$6:$D$505,MATCH($C832,Produtos!$B$6:$B$505,0)),0),0))))</f>
        <v/>
      </c>
      <c r="J832" s="17">
        <f>IF(OR($B832="",$C832="",N($D832)=0),"",IF($B832="Venda",1,IF($B832="Devolução de venda",-1,0))*$D832*IFERROR(INDEX(Produtos!$L$6:$L$505,MATCH($C832,Produtos!$B$6:$B$505,0)),0))</f>
        <v/>
      </c>
      <c r="K832" s="17">
        <f>IF(I832="","",IF($B832="Venda",I832-J832,IF($B832="Devolução de venda",-I832-J832,0)))</f>
        <v/>
      </c>
      <c r="L832" s="20">
        <f>IF($A832="","",IF($G832&lt;&gt;"",$G832,$A832))</f>
        <v/>
      </c>
      <c r="M832" s="17">
        <f>IF(I832="","",IF($B832="Venda",I832,IF(OR($B832="Compra",$B832="Devolução de venda"),-I832,0)))</f>
        <v/>
      </c>
    </row>
    <row r="833">
      <c r="A833" s="22" t="n"/>
      <c r="B833" s="14" t="n"/>
      <c r="C833" s="14" t="n"/>
      <c r="D833" s="14" t="n"/>
      <c r="E833" s="15" t="n"/>
      <c r="F833" s="14" t="n"/>
      <c r="G833" s="22" t="n"/>
      <c r="H833" s="14" t="n"/>
      <c r="I833" s="17">
        <f>IF(OR($B833="",$C833="",N($D833)=0),"",IF(OR($B833="Ajuste para mais",$B833="Ajuste para menos"),0,$D833*IF(N($E833)&lt;&gt;0,$E833,IF(OR($B833="Venda",$B833="Devolução de venda"),IFERROR(INDEX(Produtos!$D$6:$D$505,MATCH($C833,Produtos!$B$6:$B$505,0)),0),0))))</f>
        <v/>
      </c>
      <c r="J833" s="17">
        <f>IF(OR($B833="",$C833="",N($D833)=0),"",IF($B833="Venda",1,IF($B833="Devolução de venda",-1,0))*$D833*IFERROR(INDEX(Produtos!$L$6:$L$505,MATCH($C833,Produtos!$B$6:$B$505,0)),0))</f>
        <v/>
      </c>
      <c r="K833" s="17">
        <f>IF(I833="","",IF($B833="Venda",I833-J833,IF($B833="Devolução de venda",-I833-J833,0)))</f>
        <v/>
      </c>
      <c r="L833" s="20">
        <f>IF($A833="","",IF($G833&lt;&gt;"",$G833,$A833))</f>
        <v/>
      </c>
      <c r="M833" s="17">
        <f>IF(I833="","",IF($B833="Venda",I833,IF(OR($B833="Compra",$B833="Devolução de venda"),-I833,0)))</f>
        <v/>
      </c>
    </row>
    <row r="834">
      <c r="A834" s="22" t="n"/>
      <c r="B834" s="14" t="n"/>
      <c r="C834" s="14" t="n"/>
      <c r="D834" s="14" t="n"/>
      <c r="E834" s="15" t="n"/>
      <c r="F834" s="14" t="n"/>
      <c r="G834" s="22" t="n"/>
      <c r="H834" s="14" t="n"/>
      <c r="I834" s="17">
        <f>IF(OR($B834="",$C834="",N($D834)=0),"",IF(OR($B834="Ajuste para mais",$B834="Ajuste para menos"),0,$D834*IF(N($E834)&lt;&gt;0,$E834,IF(OR($B834="Venda",$B834="Devolução de venda"),IFERROR(INDEX(Produtos!$D$6:$D$505,MATCH($C834,Produtos!$B$6:$B$505,0)),0),0))))</f>
        <v/>
      </c>
      <c r="J834" s="17">
        <f>IF(OR($B834="",$C834="",N($D834)=0),"",IF($B834="Venda",1,IF($B834="Devolução de venda",-1,0))*$D834*IFERROR(INDEX(Produtos!$L$6:$L$505,MATCH($C834,Produtos!$B$6:$B$505,0)),0))</f>
        <v/>
      </c>
      <c r="K834" s="17">
        <f>IF(I834="","",IF($B834="Venda",I834-J834,IF($B834="Devolução de venda",-I834-J834,0)))</f>
        <v/>
      </c>
      <c r="L834" s="20">
        <f>IF($A834="","",IF($G834&lt;&gt;"",$G834,$A834))</f>
        <v/>
      </c>
      <c r="M834" s="17">
        <f>IF(I834="","",IF($B834="Venda",I834,IF(OR($B834="Compra",$B834="Devolução de venda"),-I834,0)))</f>
        <v/>
      </c>
    </row>
    <row r="835">
      <c r="A835" s="22" t="n"/>
      <c r="B835" s="14" t="n"/>
      <c r="C835" s="14" t="n"/>
      <c r="D835" s="14" t="n"/>
      <c r="E835" s="15" t="n"/>
      <c r="F835" s="14" t="n"/>
      <c r="G835" s="22" t="n"/>
      <c r="H835" s="14" t="n"/>
      <c r="I835" s="17">
        <f>IF(OR($B835="",$C835="",N($D835)=0),"",IF(OR($B835="Ajuste para mais",$B835="Ajuste para menos"),0,$D835*IF(N($E835)&lt;&gt;0,$E835,IF(OR($B835="Venda",$B835="Devolução de venda"),IFERROR(INDEX(Produtos!$D$6:$D$505,MATCH($C835,Produtos!$B$6:$B$505,0)),0),0))))</f>
        <v/>
      </c>
      <c r="J835" s="17">
        <f>IF(OR($B835="",$C835="",N($D835)=0),"",IF($B835="Venda",1,IF($B835="Devolução de venda",-1,0))*$D835*IFERROR(INDEX(Produtos!$L$6:$L$505,MATCH($C835,Produtos!$B$6:$B$505,0)),0))</f>
        <v/>
      </c>
      <c r="K835" s="17">
        <f>IF(I835="","",IF($B835="Venda",I835-J835,IF($B835="Devolução de venda",-I835-J835,0)))</f>
        <v/>
      </c>
      <c r="L835" s="20">
        <f>IF($A835="","",IF($G835&lt;&gt;"",$G835,$A835))</f>
        <v/>
      </c>
      <c r="M835" s="17">
        <f>IF(I835="","",IF($B835="Venda",I835,IF(OR($B835="Compra",$B835="Devolução de venda"),-I835,0)))</f>
        <v/>
      </c>
    </row>
    <row r="836">
      <c r="A836" s="22" t="n"/>
      <c r="B836" s="14" t="n"/>
      <c r="C836" s="14" t="n"/>
      <c r="D836" s="14" t="n"/>
      <c r="E836" s="15" t="n"/>
      <c r="F836" s="14" t="n"/>
      <c r="G836" s="22" t="n"/>
      <c r="H836" s="14" t="n"/>
      <c r="I836" s="17">
        <f>IF(OR($B836="",$C836="",N($D836)=0),"",IF(OR($B836="Ajuste para mais",$B836="Ajuste para menos"),0,$D836*IF(N($E836)&lt;&gt;0,$E836,IF(OR($B836="Venda",$B836="Devolução de venda"),IFERROR(INDEX(Produtos!$D$6:$D$505,MATCH($C836,Produtos!$B$6:$B$505,0)),0),0))))</f>
        <v/>
      </c>
      <c r="J836" s="17">
        <f>IF(OR($B836="",$C836="",N($D836)=0),"",IF($B836="Venda",1,IF($B836="Devolução de venda",-1,0))*$D836*IFERROR(INDEX(Produtos!$L$6:$L$505,MATCH($C836,Produtos!$B$6:$B$505,0)),0))</f>
        <v/>
      </c>
      <c r="K836" s="17">
        <f>IF(I836="","",IF($B836="Venda",I836-J836,IF($B836="Devolução de venda",-I836-J836,0)))</f>
        <v/>
      </c>
      <c r="L836" s="20">
        <f>IF($A836="","",IF($G836&lt;&gt;"",$G836,$A836))</f>
        <v/>
      </c>
      <c r="M836" s="17">
        <f>IF(I836="","",IF($B836="Venda",I836,IF(OR($B836="Compra",$B836="Devolução de venda"),-I836,0)))</f>
        <v/>
      </c>
    </row>
    <row r="837">
      <c r="A837" s="22" t="n"/>
      <c r="B837" s="14" t="n"/>
      <c r="C837" s="14" t="n"/>
      <c r="D837" s="14" t="n"/>
      <c r="E837" s="15" t="n"/>
      <c r="F837" s="14" t="n"/>
      <c r="G837" s="22" t="n"/>
      <c r="H837" s="14" t="n"/>
      <c r="I837" s="17">
        <f>IF(OR($B837="",$C837="",N($D837)=0),"",IF(OR($B837="Ajuste para mais",$B837="Ajuste para menos"),0,$D837*IF(N($E837)&lt;&gt;0,$E837,IF(OR($B837="Venda",$B837="Devolução de venda"),IFERROR(INDEX(Produtos!$D$6:$D$505,MATCH($C837,Produtos!$B$6:$B$505,0)),0),0))))</f>
        <v/>
      </c>
      <c r="J837" s="17">
        <f>IF(OR($B837="",$C837="",N($D837)=0),"",IF($B837="Venda",1,IF($B837="Devolução de venda",-1,0))*$D837*IFERROR(INDEX(Produtos!$L$6:$L$505,MATCH($C837,Produtos!$B$6:$B$505,0)),0))</f>
        <v/>
      </c>
      <c r="K837" s="17">
        <f>IF(I837="","",IF($B837="Venda",I837-J837,IF($B837="Devolução de venda",-I837-J837,0)))</f>
        <v/>
      </c>
      <c r="L837" s="20">
        <f>IF($A837="","",IF($G837&lt;&gt;"",$G837,$A837))</f>
        <v/>
      </c>
      <c r="M837" s="17">
        <f>IF(I837="","",IF($B837="Venda",I837,IF(OR($B837="Compra",$B837="Devolução de venda"),-I837,0)))</f>
        <v/>
      </c>
    </row>
    <row r="838">
      <c r="A838" s="22" t="n"/>
      <c r="B838" s="14" t="n"/>
      <c r="C838" s="14" t="n"/>
      <c r="D838" s="14" t="n"/>
      <c r="E838" s="15" t="n"/>
      <c r="F838" s="14" t="n"/>
      <c r="G838" s="22" t="n"/>
      <c r="H838" s="14" t="n"/>
      <c r="I838" s="17">
        <f>IF(OR($B838="",$C838="",N($D838)=0),"",IF(OR($B838="Ajuste para mais",$B838="Ajuste para menos"),0,$D838*IF(N($E838)&lt;&gt;0,$E838,IF(OR($B838="Venda",$B838="Devolução de venda"),IFERROR(INDEX(Produtos!$D$6:$D$505,MATCH($C838,Produtos!$B$6:$B$505,0)),0),0))))</f>
        <v/>
      </c>
      <c r="J838" s="17">
        <f>IF(OR($B838="",$C838="",N($D838)=0),"",IF($B838="Venda",1,IF($B838="Devolução de venda",-1,0))*$D838*IFERROR(INDEX(Produtos!$L$6:$L$505,MATCH($C838,Produtos!$B$6:$B$505,0)),0))</f>
        <v/>
      </c>
      <c r="K838" s="17">
        <f>IF(I838="","",IF($B838="Venda",I838-J838,IF($B838="Devolução de venda",-I838-J838,0)))</f>
        <v/>
      </c>
      <c r="L838" s="20">
        <f>IF($A838="","",IF($G838&lt;&gt;"",$G838,$A838))</f>
        <v/>
      </c>
      <c r="M838" s="17">
        <f>IF(I838="","",IF($B838="Venda",I838,IF(OR($B838="Compra",$B838="Devolução de venda"),-I838,0)))</f>
        <v/>
      </c>
    </row>
    <row r="839">
      <c r="A839" s="22" t="n"/>
      <c r="B839" s="14" t="n"/>
      <c r="C839" s="14" t="n"/>
      <c r="D839" s="14" t="n"/>
      <c r="E839" s="15" t="n"/>
      <c r="F839" s="14" t="n"/>
      <c r="G839" s="22" t="n"/>
      <c r="H839" s="14" t="n"/>
      <c r="I839" s="17">
        <f>IF(OR($B839="",$C839="",N($D839)=0),"",IF(OR($B839="Ajuste para mais",$B839="Ajuste para menos"),0,$D839*IF(N($E839)&lt;&gt;0,$E839,IF(OR($B839="Venda",$B839="Devolução de venda"),IFERROR(INDEX(Produtos!$D$6:$D$505,MATCH($C839,Produtos!$B$6:$B$505,0)),0),0))))</f>
        <v/>
      </c>
      <c r="J839" s="17">
        <f>IF(OR($B839="",$C839="",N($D839)=0),"",IF($B839="Venda",1,IF($B839="Devolução de venda",-1,0))*$D839*IFERROR(INDEX(Produtos!$L$6:$L$505,MATCH($C839,Produtos!$B$6:$B$505,0)),0))</f>
        <v/>
      </c>
      <c r="K839" s="17">
        <f>IF(I839="","",IF($B839="Venda",I839-J839,IF($B839="Devolução de venda",-I839-J839,0)))</f>
        <v/>
      </c>
      <c r="L839" s="20">
        <f>IF($A839="","",IF($G839&lt;&gt;"",$G839,$A839))</f>
        <v/>
      </c>
      <c r="M839" s="17">
        <f>IF(I839="","",IF($B839="Venda",I839,IF(OR($B839="Compra",$B839="Devolução de venda"),-I839,0)))</f>
        <v/>
      </c>
    </row>
    <row r="840">
      <c r="A840" s="22" t="n"/>
      <c r="B840" s="14" t="n"/>
      <c r="C840" s="14" t="n"/>
      <c r="D840" s="14" t="n"/>
      <c r="E840" s="15" t="n"/>
      <c r="F840" s="14" t="n"/>
      <c r="G840" s="22" t="n"/>
      <c r="H840" s="14" t="n"/>
      <c r="I840" s="17">
        <f>IF(OR($B840="",$C840="",N($D840)=0),"",IF(OR($B840="Ajuste para mais",$B840="Ajuste para menos"),0,$D840*IF(N($E840)&lt;&gt;0,$E840,IF(OR($B840="Venda",$B840="Devolução de venda"),IFERROR(INDEX(Produtos!$D$6:$D$505,MATCH($C840,Produtos!$B$6:$B$505,0)),0),0))))</f>
        <v/>
      </c>
      <c r="J840" s="17">
        <f>IF(OR($B840="",$C840="",N($D840)=0),"",IF($B840="Venda",1,IF($B840="Devolução de venda",-1,0))*$D840*IFERROR(INDEX(Produtos!$L$6:$L$505,MATCH($C840,Produtos!$B$6:$B$505,0)),0))</f>
        <v/>
      </c>
      <c r="K840" s="17">
        <f>IF(I840="","",IF($B840="Venda",I840-J840,IF($B840="Devolução de venda",-I840-J840,0)))</f>
        <v/>
      </c>
      <c r="L840" s="20">
        <f>IF($A840="","",IF($G840&lt;&gt;"",$G840,$A840))</f>
        <v/>
      </c>
      <c r="M840" s="17">
        <f>IF(I840="","",IF($B840="Venda",I840,IF(OR($B840="Compra",$B840="Devolução de venda"),-I840,0)))</f>
        <v/>
      </c>
    </row>
    <row r="841">
      <c r="A841" s="22" t="n"/>
      <c r="B841" s="14" t="n"/>
      <c r="C841" s="14" t="n"/>
      <c r="D841" s="14" t="n"/>
      <c r="E841" s="15" t="n"/>
      <c r="F841" s="14" t="n"/>
      <c r="G841" s="22" t="n"/>
      <c r="H841" s="14" t="n"/>
      <c r="I841" s="17">
        <f>IF(OR($B841="",$C841="",N($D841)=0),"",IF(OR($B841="Ajuste para mais",$B841="Ajuste para menos"),0,$D841*IF(N($E841)&lt;&gt;0,$E841,IF(OR($B841="Venda",$B841="Devolução de venda"),IFERROR(INDEX(Produtos!$D$6:$D$505,MATCH($C841,Produtos!$B$6:$B$505,0)),0),0))))</f>
        <v/>
      </c>
      <c r="J841" s="17">
        <f>IF(OR($B841="",$C841="",N($D841)=0),"",IF($B841="Venda",1,IF($B841="Devolução de venda",-1,0))*$D841*IFERROR(INDEX(Produtos!$L$6:$L$505,MATCH($C841,Produtos!$B$6:$B$505,0)),0))</f>
        <v/>
      </c>
      <c r="K841" s="17">
        <f>IF(I841="","",IF($B841="Venda",I841-J841,IF($B841="Devolução de venda",-I841-J841,0)))</f>
        <v/>
      </c>
      <c r="L841" s="20">
        <f>IF($A841="","",IF($G841&lt;&gt;"",$G841,$A841))</f>
        <v/>
      </c>
      <c r="M841" s="17">
        <f>IF(I841="","",IF($B841="Venda",I841,IF(OR($B841="Compra",$B841="Devolução de venda"),-I841,0)))</f>
        <v/>
      </c>
    </row>
    <row r="842">
      <c r="A842" s="22" t="n"/>
      <c r="B842" s="14" t="n"/>
      <c r="C842" s="14" t="n"/>
      <c r="D842" s="14" t="n"/>
      <c r="E842" s="15" t="n"/>
      <c r="F842" s="14" t="n"/>
      <c r="G842" s="22" t="n"/>
      <c r="H842" s="14" t="n"/>
      <c r="I842" s="17">
        <f>IF(OR($B842="",$C842="",N($D842)=0),"",IF(OR($B842="Ajuste para mais",$B842="Ajuste para menos"),0,$D842*IF(N($E842)&lt;&gt;0,$E842,IF(OR($B842="Venda",$B842="Devolução de venda"),IFERROR(INDEX(Produtos!$D$6:$D$505,MATCH($C842,Produtos!$B$6:$B$505,0)),0),0))))</f>
        <v/>
      </c>
      <c r="J842" s="17">
        <f>IF(OR($B842="",$C842="",N($D842)=0),"",IF($B842="Venda",1,IF($B842="Devolução de venda",-1,0))*$D842*IFERROR(INDEX(Produtos!$L$6:$L$505,MATCH($C842,Produtos!$B$6:$B$505,0)),0))</f>
        <v/>
      </c>
      <c r="K842" s="17">
        <f>IF(I842="","",IF($B842="Venda",I842-J842,IF($B842="Devolução de venda",-I842-J842,0)))</f>
        <v/>
      </c>
      <c r="L842" s="20">
        <f>IF($A842="","",IF($G842&lt;&gt;"",$G842,$A842))</f>
        <v/>
      </c>
      <c r="M842" s="17">
        <f>IF(I842="","",IF($B842="Venda",I842,IF(OR($B842="Compra",$B842="Devolução de venda"),-I842,0)))</f>
        <v/>
      </c>
    </row>
    <row r="843">
      <c r="A843" s="22" t="n"/>
      <c r="B843" s="14" t="n"/>
      <c r="C843" s="14" t="n"/>
      <c r="D843" s="14" t="n"/>
      <c r="E843" s="15" t="n"/>
      <c r="F843" s="14" t="n"/>
      <c r="G843" s="22" t="n"/>
      <c r="H843" s="14" t="n"/>
      <c r="I843" s="17">
        <f>IF(OR($B843="",$C843="",N($D843)=0),"",IF(OR($B843="Ajuste para mais",$B843="Ajuste para menos"),0,$D843*IF(N($E843)&lt;&gt;0,$E843,IF(OR($B843="Venda",$B843="Devolução de venda"),IFERROR(INDEX(Produtos!$D$6:$D$505,MATCH($C843,Produtos!$B$6:$B$505,0)),0),0))))</f>
        <v/>
      </c>
      <c r="J843" s="17">
        <f>IF(OR($B843="",$C843="",N($D843)=0),"",IF($B843="Venda",1,IF($B843="Devolução de venda",-1,0))*$D843*IFERROR(INDEX(Produtos!$L$6:$L$505,MATCH($C843,Produtos!$B$6:$B$505,0)),0))</f>
        <v/>
      </c>
      <c r="K843" s="17">
        <f>IF(I843="","",IF($B843="Venda",I843-J843,IF($B843="Devolução de venda",-I843-J843,0)))</f>
        <v/>
      </c>
      <c r="L843" s="20">
        <f>IF($A843="","",IF($G843&lt;&gt;"",$G843,$A843))</f>
        <v/>
      </c>
      <c r="M843" s="17">
        <f>IF(I843="","",IF($B843="Venda",I843,IF(OR($B843="Compra",$B843="Devolução de venda"),-I843,0)))</f>
        <v/>
      </c>
    </row>
    <row r="844">
      <c r="A844" s="22" t="n"/>
      <c r="B844" s="14" t="n"/>
      <c r="C844" s="14" t="n"/>
      <c r="D844" s="14" t="n"/>
      <c r="E844" s="15" t="n"/>
      <c r="F844" s="14" t="n"/>
      <c r="G844" s="22" t="n"/>
      <c r="H844" s="14" t="n"/>
      <c r="I844" s="17">
        <f>IF(OR($B844="",$C844="",N($D844)=0),"",IF(OR($B844="Ajuste para mais",$B844="Ajuste para menos"),0,$D844*IF(N($E844)&lt;&gt;0,$E844,IF(OR($B844="Venda",$B844="Devolução de venda"),IFERROR(INDEX(Produtos!$D$6:$D$505,MATCH($C844,Produtos!$B$6:$B$505,0)),0),0))))</f>
        <v/>
      </c>
      <c r="J844" s="17">
        <f>IF(OR($B844="",$C844="",N($D844)=0),"",IF($B844="Venda",1,IF($B844="Devolução de venda",-1,0))*$D844*IFERROR(INDEX(Produtos!$L$6:$L$505,MATCH($C844,Produtos!$B$6:$B$505,0)),0))</f>
        <v/>
      </c>
      <c r="K844" s="17">
        <f>IF(I844="","",IF($B844="Venda",I844-J844,IF($B844="Devolução de venda",-I844-J844,0)))</f>
        <v/>
      </c>
      <c r="L844" s="20">
        <f>IF($A844="","",IF($G844&lt;&gt;"",$G844,$A844))</f>
        <v/>
      </c>
      <c r="M844" s="17">
        <f>IF(I844="","",IF($B844="Venda",I844,IF(OR($B844="Compra",$B844="Devolução de venda"),-I844,0)))</f>
        <v/>
      </c>
    </row>
    <row r="845">
      <c r="A845" s="22" t="n"/>
      <c r="B845" s="14" t="n"/>
      <c r="C845" s="14" t="n"/>
      <c r="D845" s="14" t="n"/>
      <c r="E845" s="15" t="n"/>
      <c r="F845" s="14" t="n"/>
      <c r="G845" s="22" t="n"/>
      <c r="H845" s="14" t="n"/>
      <c r="I845" s="17">
        <f>IF(OR($B845="",$C845="",N($D845)=0),"",IF(OR($B845="Ajuste para mais",$B845="Ajuste para menos"),0,$D845*IF(N($E845)&lt;&gt;0,$E845,IF(OR($B845="Venda",$B845="Devolução de venda"),IFERROR(INDEX(Produtos!$D$6:$D$505,MATCH($C845,Produtos!$B$6:$B$505,0)),0),0))))</f>
        <v/>
      </c>
      <c r="J845" s="17">
        <f>IF(OR($B845="",$C845="",N($D845)=0),"",IF($B845="Venda",1,IF($B845="Devolução de venda",-1,0))*$D845*IFERROR(INDEX(Produtos!$L$6:$L$505,MATCH($C845,Produtos!$B$6:$B$505,0)),0))</f>
        <v/>
      </c>
      <c r="K845" s="17">
        <f>IF(I845="","",IF($B845="Venda",I845-J845,IF($B845="Devolução de venda",-I845-J845,0)))</f>
        <v/>
      </c>
      <c r="L845" s="20">
        <f>IF($A845="","",IF($G845&lt;&gt;"",$G845,$A845))</f>
        <v/>
      </c>
      <c r="M845" s="17">
        <f>IF(I845="","",IF($B845="Venda",I845,IF(OR($B845="Compra",$B845="Devolução de venda"),-I845,0)))</f>
        <v/>
      </c>
    </row>
    <row r="846">
      <c r="A846" s="22" t="n"/>
      <c r="B846" s="14" t="n"/>
      <c r="C846" s="14" t="n"/>
      <c r="D846" s="14" t="n"/>
      <c r="E846" s="15" t="n"/>
      <c r="F846" s="14" t="n"/>
      <c r="G846" s="22" t="n"/>
      <c r="H846" s="14" t="n"/>
      <c r="I846" s="17">
        <f>IF(OR($B846="",$C846="",N($D846)=0),"",IF(OR($B846="Ajuste para mais",$B846="Ajuste para menos"),0,$D846*IF(N($E846)&lt;&gt;0,$E846,IF(OR($B846="Venda",$B846="Devolução de venda"),IFERROR(INDEX(Produtos!$D$6:$D$505,MATCH($C846,Produtos!$B$6:$B$505,0)),0),0))))</f>
        <v/>
      </c>
      <c r="J846" s="17">
        <f>IF(OR($B846="",$C846="",N($D846)=0),"",IF($B846="Venda",1,IF($B846="Devolução de venda",-1,0))*$D846*IFERROR(INDEX(Produtos!$L$6:$L$505,MATCH($C846,Produtos!$B$6:$B$505,0)),0))</f>
        <v/>
      </c>
      <c r="K846" s="17">
        <f>IF(I846="","",IF($B846="Venda",I846-J846,IF($B846="Devolução de venda",-I846-J846,0)))</f>
        <v/>
      </c>
      <c r="L846" s="20">
        <f>IF($A846="","",IF($G846&lt;&gt;"",$G846,$A846))</f>
        <v/>
      </c>
      <c r="M846" s="17">
        <f>IF(I846="","",IF($B846="Venda",I846,IF(OR($B846="Compra",$B846="Devolução de venda"),-I846,0)))</f>
        <v/>
      </c>
    </row>
    <row r="847">
      <c r="A847" s="22" t="n"/>
      <c r="B847" s="14" t="n"/>
      <c r="C847" s="14" t="n"/>
      <c r="D847" s="14" t="n"/>
      <c r="E847" s="15" t="n"/>
      <c r="F847" s="14" t="n"/>
      <c r="G847" s="22" t="n"/>
      <c r="H847" s="14" t="n"/>
      <c r="I847" s="17">
        <f>IF(OR($B847="",$C847="",N($D847)=0),"",IF(OR($B847="Ajuste para mais",$B847="Ajuste para menos"),0,$D847*IF(N($E847)&lt;&gt;0,$E847,IF(OR($B847="Venda",$B847="Devolução de venda"),IFERROR(INDEX(Produtos!$D$6:$D$505,MATCH($C847,Produtos!$B$6:$B$505,0)),0),0))))</f>
        <v/>
      </c>
      <c r="J847" s="17">
        <f>IF(OR($B847="",$C847="",N($D847)=0),"",IF($B847="Venda",1,IF($B847="Devolução de venda",-1,0))*$D847*IFERROR(INDEX(Produtos!$L$6:$L$505,MATCH($C847,Produtos!$B$6:$B$505,0)),0))</f>
        <v/>
      </c>
      <c r="K847" s="17">
        <f>IF(I847="","",IF($B847="Venda",I847-J847,IF($B847="Devolução de venda",-I847-J847,0)))</f>
        <v/>
      </c>
      <c r="L847" s="20">
        <f>IF($A847="","",IF($G847&lt;&gt;"",$G847,$A847))</f>
        <v/>
      </c>
      <c r="M847" s="17">
        <f>IF(I847="","",IF($B847="Venda",I847,IF(OR($B847="Compra",$B847="Devolução de venda"),-I847,0)))</f>
        <v/>
      </c>
    </row>
    <row r="848">
      <c r="A848" s="22" t="n"/>
      <c r="B848" s="14" t="n"/>
      <c r="C848" s="14" t="n"/>
      <c r="D848" s="14" t="n"/>
      <c r="E848" s="15" t="n"/>
      <c r="F848" s="14" t="n"/>
      <c r="G848" s="22" t="n"/>
      <c r="H848" s="14" t="n"/>
      <c r="I848" s="17">
        <f>IF(OR($B848="",$C848="",N($D848)=0),"",IF(OR($B848="Ajuste para mais",$B848="Ajuste para menos"),0,$D848*IF(N($E848)&lt;&gt;0,$E848,IF(OR($B848="Venda",$B848="Devolução de venda"),IFERROR(INDEX(Produtos!$D$6:$D$505,MATCH($C848,Produtos!$B$6:$B$505,0)),0),0))))</f>
        <v/>
      </c>
      <c r="J848" s="17">
        <f>IF(OR($B848="",$C848="",N($D848)=0),"",IF($B848="Venda",1,IF($B848="Devolução de venda",-1,0))*$D848*IFERROR(INDEX(Produtos!$L$6:$L$505,MATCH($C848,Produtos!$B$6:$B$505,0)),0))</f>
        <v/>
      </c>
      <c r="K848" s="17">
        <f>IF(I848="","",IF($B848="Venda",I848-J848,IF($B848="Devolução de venda",-I848-J848,0)))</f>
        <v/>
      </c>
      <c r="L848" s="20">
        <f>IF($A848="","",IF($G848&lt;&gt;"",$G848,$A848))</f>
        <v/>
      </c>
      <c r="M848" s="17">
        <f>IF(I848="","",IF($B848="Venda",I848,IF(OR($B848="Compra",$B848="Devolução de venda"),-I848,0)))</f>
        <v/>
      </c>
    </row>
    <row r="849">
      <c r="A849" s="22" t="n"/>
      <c r="B849" s="14" t="n"/>
      <c r="C849" s="14" t="n"/>
      <c r="D849" s="14" t="n"/>
      <c r="E849" s="15" t="n"/>
      <c r="F849" s="14" t="n"/>
      <c r="G849" s="22" t="n"/>
      <c r="H849" s="14" t="n"/>
      <c r="I849" s="17">
        <f>IF(OR($B849="",$C849="",N($D849)=0),"",IF(OR($B849="Ajuste para mais",$B849="Ajuste para menos"),0,$D849*IF(N($E849)&lt;&gt;0,$E849,IF(OR($B849="Venda",$B849="Devolução de venda"),IFERROR(INDEX(Produtos!$D$6:$D$505,MATCH($C849,Produtos!$B$6:$B$505,0)),0),0))))</f>
        <v/>
      </c>
      <c r="J849" s="17">
        <f>IF(OR($B849="",$C849="",N($D849)=0),"",IF($B849="Venda",1,IF($B849="Devolução de venda",-1,0))*$D849*IFERROR(INDEX(Produtos!$L$6:$L$505,MATCH($C849,Produtos!$B$6:$B$505,0)),0))</f>
        <v/>
      </c>
      <c r="K849" s="17">
        <f>IF(I849="","",IF($B849="Venda",I849-J849,IF($B849="Devolução de venda",-I849-J849,0)))</f>
        <v/>
      </c>
      <c r="L849" s="20">
        <f>IF($A849="","",IF($G849&lt;&gt;"",$G849,$A849))</f>
        <v/>
      </c>
      <c r="M849" s="17">
        <f>IF(I849="","",IF($B849="Venda",I849,IF(OR($B849="Compra",$B849="Devolução de venda"),-I849,0)))</f>
        <v/>
      </c>
    </row>
    <row r="850">
      <c r="A850" s="22" t="n"/>
      <c r="B850" s="14" t="n"/>
      <c r="C850" s="14" t="n"/>
      <c r="D850" s="14" t="n"/>
      <c r="E850" s="15" t="n"/>
      <c r="F850" s="14" t="n"/>
      <c r="G850" s="22" t="n"/>
      <c r="H850" s="14" t="n"/>
      <c r="I850" s="17">
        <f>IF(OR($B850="",$C850="",N($D850)=0),"",IF(OR($B850="Ajuste para mais",$B850="Ajuste para menos"),0,$D850*IF(N($E850)&lt;&gt;0,$E850,IF(OR($B850="Venda",$B850="Devolução de venda"),IFERROR(INDEX(Produtos!$D$6:$D$505,MATCH($C850,Produtos!$B$6:$B$505,0)),0),0))))</f>
        <v/>
      </c>
      <c r="J850" s="17">
        <f>IF(OR($B850="",$C850="",N($D850)=0),"",IF($B850="Venda",1,IF($B850="Devolução de venda",-1,0))*$D850*IFERROR(INDEX(Produtos!$L$6:$L$505,MATCH($C850,Produtos!$B$6:$B$505,0)),0))</f>
        <v/>
      </c>
      <c r="K850" s="17">
        <f>IF(I850="","",IF($B850="Venda",I850-J850,IF($B850="Devolução de venda",-I850-J850,0)))</f>
        <v/>
      </c>
      <c r="L850" s="20">
        <f>IF($A850="","",IF($G850&lt;&gt;"",$G850,$A850))</f>
        <v/>
      </c>
      <c r="M850" s="17">
        <f>IF(I850="","",IF($B850="Venda",I850,IF(OR($B850="Compra",$B850="Devolução de venda"),-I850,0)))</f>
        <v/>
      </c>
    </row>
    <row r="851">
      <c r="A851" s="22" t="n"/>
      <c r="B851" s="14" t="n"/>
      <c r="C851" s="14" t="n"/>
      <c r="D851" s="14" t="n"/>
      <c r="E851" s="15" t="n"/>
      <c r="F851" s="14" t="n"/>
      <c r="G851" s="22" t="n"/>
      <c r="H851" s="14" t="n"/>
      <c r="I851" s="17">
        <f>IF(OR($B851="",$C851="",N($D851)=0),"",IF(OR($B851="Ajuste para mais",$B851="Ajuste para menos"),0,$D851*IF(N($E851)&lt;&gt;0,$E851,IF(OR($B851="Venda",$B851="Devolução de venda"),IFERROR(INDEX(Produtos!$D$6:$D$505,MATCH($C851,Produtos!$B$6:$B$505,0)),0),0))))</f>
        <v/>
      </c>
      <c r="J851" s="17">
        <f>IF(OR($B851="",$C851="",N($D851)=0),"",IF($B851="Venda",1,IF($B851="Devolução de venda",-1,0))*$D851*IFERROR(INDEX(Produtos!$L$6:$L$505,MATCH($C851,Produtos!$B$6:$B$505,0)),0))</f>
        <v/>
      </c>
      <c r="K851" s="17">
        <f>IF(I851="","",IF($B851="Venda",I851-J851,IF($B851="Devolução de venda",-I851-J851,0)))</f>
        <v/>
      </c>
      <c r="L851" s="20">
        <f>IF($A851="","",IF($G851&lt;&gt;"",$G851,$A851))</f>
        <v/>
      </c>
      <c r="M851" s="17">
        <f>IF(I851="","",IF($B851="Venda",I851,IF(OR($B851="Compra",$B851="Devolução de venda"),-I851,0)))</f>
        <v/>
      </c>
    </row>
    <row r="852">
      <c r="A852" s="22" t="n"/>
      <c r="B852" s="14" t="n"/>
      <c r="C852" s="14" t="n"/>
      <c r="D852" s="14" t="n"/>
      <c r="E852" s="15" t="n"/>
      <c r="F852" s="14" t="n"/>
      <c r="G852" s="22" t="n"/>
      <c r="H852" s="14" t="n"/>
      <c r="I852" s="17">
        <f>IF(OR($B852="",$C852="",N($D852)=0),"",IF(OR($B852="Ajuste para mais",$B852="Ajuste para menos"),0,$D852*IF(N($E852)&lt;&gt;0,$E852,IF(OR($B852="Venda",$B852="Devolução de venda"),IFERROR(INDEX(Produtos!$D$6:$D$505,MATCH($C852,Produtos!$B$6:$B$505,0)),0),0))))</f>
        <v/>
      </c>
      <c r="J852" s="17">
        <f>IF(OR($B852="",$C852="",N($D852)=0),"",IF($B852="Venda",1,IF($B852="Devolução de venda",-1,0))*$D852*IFERROR(INDEX(Produtos!$L$6:$L$505,MATCH($C852,Produtos!$B$6:$B$505,0)),0))</f>
        <v/>
      </c>
      <c r="K852" s="17">
        <f>IF(I852="","",IF($B852="Venda",I852-J852,IF($B852="Devolução de venda",-I852-J852,0)))</f>
        <v/>
      </c>
      <c r="L852" s="20">
        <f>IF($A852="","",IF($G852&lt;&gt;"",$G852,$A852))</f>
        <v/>
      </c>
      <c r="M852" s="17">
        <f>IF(I852="","",IF($B852="Venda",I852,IF(OR($B852="Compra",$B852="Devolução de venda"),-I852,0)))</f>
        <v/>
      </c>
    </row>
    <row r="853">
      <c r="A853" s="22" t="n"/>
      <c r="B853" s="14" t="n"/>
      <c r="C853" s="14" t="n"/>
      <c r="D853" s="14" t="n"/>
      <c r="E853" s="15" t="n"/>
      <c r="F853" s="14" t="n"/>
      <c r="G853" s="22" t="n"/>
      <c r="H853" s="14" t="n"/>
      <c r="I853" s="17">
        <f>IF(OR($B853="",$C853="",N($D853)=0),"",IF(OR($B853="Ajuste para mais",$B853="Ajuste para menos"),0,$D853*IF(N($E853)&lt;&gt;0,$E853,IF(OR($B853="Venda",$B853="Devolução de venda"),IFERROR(INDEX(Produtos!$D$6:$D$505,MATCH($C853,Produtos!$B$6:$B$505,0)),0),0))))</f>
        <v/>
      </c>
      <c r="J853" s="17">
        <f>IF(OR($B853="",$C853="",N($D853)=0),"",IF($B853="Venda",1,IF($B853="Devolução de venda",-1,0))*$D853*IFERROR(INDEX(Produtos!$L$6:$L$505,MATCH($C853,Produtos!$B$6:$B$505,0)),0))</f>
        <v/>
      </c>
      <c r="K853" s="17">
        <f>IF(I853="","",IF($B853="Venda",I853-J853,IF($B853="Devolução de venda",-I853-J853,0)))</f>
        <v/>
      </c>
      <c r="L853" s="20">
        <f>IF($A853="","",IF($G853&lt;&gt;"",$G853,$A853))</f>
        <v/>
      </c>
      <c r="M853" s="17">
        <f>IF(I853="","",IF($B853="Venda",I853,IF(OR($B853="Compra",$B853="Devolução de venda"),-I853,0)))</f>
        <v/>
      </c>
    </row>
    <row r="854">
      <c r="A854" s="22" t="n"/>
      <c r="B854" s="14" t="n"/>
      <c r="C854" s="14" t="n"/>
      <c r="D854" s="14" t="n"/>
      <c r="E854" s="15" t="n"/>
      <c r="F854" s="14" t="n"/>
      <c r="G854" s="22" t="n"/>
      <c r="H854" s="14" t="n"/>
      <c r="I854" s="17">
        <f>IF(OR($B854="",$C854="",N($D854)=0),"",IF(OR($B854="Ajuste para mais",$B854="Ajuste para menos"),0,$D854*IF(N($E854)&lt;&gt;0,$E854,IF(OR($B854="Venda",$B854="Devolução de venda"),IFERROR(INDEX(Produtos!$D$6:$D$505,MATCH($C854,Produtos!$B$6:$B$505,0)),0),0))))</f>
        <v/>
      </c>
      <c r="J854" s="17">
        <f>IF(OR($B854="",$C854="",N($D854)=0),"",IF($B854="Venda",1,IF($B854="Devolução de venda",-1,0))*$D854*IFERROR(INDEX(Produtos!$L$6:$L$505,MATCH($C854,Produtos!$B$6:$B$505,0)),0))</f>
        <v/>
      </c>
      <c r="K854" s="17">
        <f>IF(I854="","",IF($B854="Venda",I854-J854,IF($B854="Devolução de venda",-I854-J854,0)))</f>
        <v/>
      </c>
      <c r="L854" s="20">
        <f>IF($A854="","",IF($G854&lt;&gt;"",$G854,$A854))</f>
        <v/>
      </c>
      <c r="M854" s="17">
        <f>IF(I854="","",IF($B854="Venda",I854,IF(OR($B854="Compra",$B854="Devolução de venda"),-I854,0)))</f>
        <v/>
      </c>
    </row>
    <row r="855">
      <c r="A855" s="22" t="n"/>
      <c r="B855" s="14" t="n"/>
      <c r="C855" s="14" t="n"/>
      <c r="D855" s="14" t="n"/>
      <c r="E855" s="15" t="n"/>
      <c r="F855" s="14" t="n"/>
      <c r="G855" s="22" t="n"/>
      <c r="H855" s="14" t="n"/>
      <c r="I855" s="17">
        <f>IF(OR($B855="",$C855="",N($D855)=0),"",IF(OR($B855="Ajuste para mais",$B855="Ajuste para menos"),0,$D855*IF(N($E855)&lt;&gt;0,$E855,IF(OR($B855="Venda",$B855="Devolução de venda"),IFERROR(INDEX(Produtos!$D$6:$D$505,MATCH($C855,Produtos!$B$6:$B$505,0)),0),0))))</f>
        <v/>
      </c>
      <c r="J855" s="17">
        <f>IF(OR($B855="",$C855="",N($D855)=0),"",IF($B855="Venda",1,IF($B855="Devolução de venda",-1,0))*$D855*IFERROR(INDEX(Produtos!$L$6:$L$505,MATCH($C855,Produtos!$B$6:$B$505,0)),0))</f>
        <v/>
      </c>
      <c r="K855" s="17">
        <f>IF(I855="","",IF($B855="Venda",I855-J855,IF($B855="Devolução de venda",-I855-J855,0)))</f>
        <v/>
      </c>
      <c r="L855" s="20">
        <f>IF($A855="","",IF($G855&lt;&gt;"",$G855,$A855))</f>
        <v/>
      </c>
      <c r="M855" s="17">
        <f>IF(I855="","",IF($B855="Venda",I855,IF(OR($B855="Compra",$B855="Devolução de venda"),-I855,0)))</f>
        <v/>
      </c>
    </row>
    <row r="856">
      <c r="A856" s="22" t="n"/>
      <c r="B856" s="14" t="n"/>
      <c r="C856" s="14" t="n"/>
      <c r="D856" s="14" t="n"/>
      <c r="E856" s="15" t="n"/>
      <c r="F856" s="14" t="n"/>
      <c r="G856" s="22" t="n"/>
      <c r="H856" s="14" t="n"/>
      <c r="I856" s="17">
        <f>IF(OR($B856="",$C856="",N($D856)=0),"",IF(OR($B856="Ajuste para mais",$B856="Ajuste para menos"),0,$D856*IF(N($E856)&lt;&gt;0,$E856,IF(OR($B856="Venda",$B856="Devolução de venda"),IFERROR(INDEX(Produtos!$D$6:$D$505,MATCH($C856,Produtos!$B$6:$B$505,0)),0),0))))</f>
        <v/>
      </c>
      <c r="J856" s="17">
        <f>IF(OR($B856="",$C856="",N($D856)=0),"",IF($B856="Venda",1,IF($B856="Devolução de venda",-1,0))*$D856*IFERROR(INDEX(Produtos!$L$6:$L$505,MATCH($C856,Produtos!$B$6:$B$505,0)),0))</f>
        <v/>
      </c>
      <c r="K856" s="17">
        <f>IF(I856="","",IF($B856="Venda",I856-J856,IF($B856="Devolução de venda",-I856-J856,0)))</f>
        <v/>
      </c>
      <c r="L856" s="20">
        <f>IF($A856="","",IF($G856&lt;&gt;"",$G856,$A856))</f>
        <v/>
      </c>
      <c r="M856" s="17">
        <f>IF(I856="","",IF($B856="Venda",I856,IF(OR($B856="Compra",$B856="Devolução de venda"),-I856,0)))</f>
        <v/>
      </c>
    </row>
    <row r="857">
      <c r="A857" s="22" t="n"/>
      <c r="B857" s="14" t="n"/>
      <c r="C857" s="14" t="n"/>
      <c r="D857" s="14" t="n"/>
      <c r="E857" s="15" t="n"/>
      <c r="F857" s="14" t="n"/>
      <c r="G857" s="22" t="n"/>
      <c r="H857" s="14" t="n"/>
      <c r="I857" s="17">
        <f>IF(OR($B857="",$C857="",N($D857)=0),"",IF(OR($B857="Ajuste para mais",$B857="Ajuste para menos"),0,$D857*IF(N($E857)&lt;&gt;0,$E857,IF(OR($B857="Venda",$B857="Devolução de venda"),IFERROR(INDEX(Produtos!$D$6:$D$505,MATCH($C857,Produtos!$B$6:$B$505,0)),0),0))))</f>
        <v/>
      </c>
      <c r="J857" s="17">
        <f>IF(OR($B857="",$C857="",N($D857)=0),"",IF($B857="Venda",1,IF($B857="Devolução de venda",-1,0))*$D857*IFERROR(INDEX(Produtos!$L$6:$L$505,MATCH($C857,Produtos!$B$6:$B$505,0)),0))</f>
        <v/>
      </c>
      <c r="K857" s="17">
        <f>IF(I857="","",IF($B857="Venda",I857-J857,IF($B857="Devolução de venda",-I857-J857,0)))</f>
        <v/>
      </c>
      <c r="L857" s="20">
        <f>IF($A857="","",IF($G857&lt;&gt;"",$G857,$A857))</f>
        <v/>
      </c>
      <c r="M857" s="17">
        <f>IF(I857="","",IF($B857="Venda",I857,IF(OR($B857="Compra",$B857="Devolução de venda"),-I857,0)))</f>
        <v/>
      </c>
    </row>
    <row r="858">
      <c r="A858" s="22" t="n"/>
      <c r="B858" s="14" t="n"/>
      <c r="C858" s="14" t="n"/>
      <c r="D858" s="14" t="n"/>
      <c r="E858" s="15" t="n"/>
      <c r="F858" s="14" t="n"/>
      <c r="G858" s="22" t="n"/>
      <c r="H858" s="14" t="n"/>
      <c r="I858" s="17">
        <f>IF(OR($B858="",$C858="",N($D858)=0),"",IF(OR($B858="Ajuste para mais",$B858="Ajuste para menos"),0,$D858*IF(N($E858)&lt;&gt;0,$E858,IF(OR($B858="Venda",$B858="Devolução de venda"),IFERROR(INDEX(Produtos!$D$6:$D$505,MATCH($C858,Produtos!$B$6:$B$505,0)),0),0))))</f>
        <v/>
      </c>
      <c r="J858" s="17">
        <f>IF(OR($B858="",$C858="",N($D858)=0),"",IF($B858="Venda",1,IF($B858="Devolução de venda",-1,0))*$D858*IFERROR(INDEX(Produtos!$L$6:$L$505,MATCH($C858,Produtos!$B$6:$B$505,0)),0))</f>
        <v/>
      </c>
      <c r="K858" s="17">
        <f>IF(I858="","",IF($B858="Venda",I858-J858,IF($B858="Devolução de venda",-I858-J858,0)))</f>
        <v/>
      </c>
      <c r="L858" s="20">
        <f>IF($A858="","",IF($G858&lt;&gt;"",$G858,$A858))</f>
        <v/>
      </c>
      <c r="M858" s="17">
        <f>IF(I858="","",IF($B858="Venda",I858,IF(OR($B858="Compra",$B858="Devolução de venda"),-I858,0)))</f>
        <v/>
      </c>
    </row>
    <row r="859">
      <c r="A859" s="22" t="n"/>
      <c r="B859" s="14" t="n"/>
      <c r="C859" s="14" t="n"/>
      <c r="D859" s="14" t="n"/>
      <c r="E859" s="15" t="n"/>
      <c r="F859" s="14" t="n"/>
      <c r="G859" s="22" t="n"/>
      <c r="H859" s="14" t="n"/>
      <c r="I859" s="17">
        <f>IF(OR($B859="",$C859="",N($D859)=0),"",IF(OR($B859="Ajuste para mais",$B859="Ajuste para menos"),0,$D859*IF(N($E859)&lt;&gt;0,$E859,IF(OR($B859="Venda",$B859="Devolução de venda"),IFERROR(INDEX(Produtos!$D$6:$D$505,MATCH($C859,Produtos!$B$6:$B$505,0)),0),0))))</f>
        <v/>
      </c>
      <c r="J859" s="17">
        <f>IF(OR($B859="",$C859="",N($D859)=0),"",IF($B859="Venda",1,IF($B859="Devolução de venda",-1,0))*$D859*IFERROR(INDEX(Produtos!$L$6:$L$505,MATCH($C859,Produtos!$B$6:$B$505,0)),0))</f>
        <v/>
      </c>
      <c r="K859" s="17">
        <f>IF(I859="","",IF($B859="Venda",I859-J859,IF($B859="Devolução de venda",-I859-J859,0)))</f>
        <v/>
      </c>
      <c r="L859" s="20">
        <f>IF($A859="","",IF($G859&lt;&gt;"",$G859,$A859))</f>
        <v/>
      </c>
      <c r="M859" s="17">
        <f>IF(I859="","",IF($B859="Venda",I859,IF(OR($B859="Compra",$B859="Devolução de venda"),-I859,0)))</f>
        <v/>
      </c>
    </row>
    <row r="860">
      <c r="A860" s="22" t="n"/>
      <c r="B860" s="14" t="n"/>
      <c r="C860" s="14" t="n"/>
      <c r="D860" s="14" t="n"/>
      <c r="E860" s="15" t="n"/>
      <c r="F860" s="14" t="n"/>
      <c r="G860" s="22" t="n"/>
      <c r="H860" s="14" t="n"/>
      <c r="I860" s="17">
        <f>IF(OR($B860="",$C860="",N($D860)=0),"",IF(OR($B860="Ajuste para mais",$B860="Ajuste para menos"),0,$D860*IF(N($E860)&lt;&gt;0,$E860,IF(OR($B860="Venda",$B860="Devolução de venda"),IFERROR(INDEX(Produtos!$D$6:$D$505,MATCH($C860,Produtos!$B$6:$B$505,0)),0),0))))</f>
        <v/>
      </c>
      <c r="J860" s="17">
        <f>IF(OR($B860="",$C860="",N($D860)=0),"",IF($B860="Venda",1,IF($B860="Devolução de venda",-1,0))*$D860*IFERROR(INDEX(Produtos!$L$6:$L$505,MATCH($C860,Produtos!$B$6:$B$505,0)),0))</f>
        <v/>
      </c>
      <c r="K860" s="17">
        <f>IF(I860="","",IF($B860="Venda",I860-J860,IF($B860="Devolução de venda",-I860-J860,0)))</f>
        <v/>
      </c>
      <c r="L860" s="20">
        <f>IF($A860="","",IF($G860&lt;&gt;"",$G860,$A860))</f>
        <v/>
      </c>
      <c r="M860" s="17">
        <f>IF(I860="","",IF($B860="Venda",I860,IF(OR($B860="Compra",$B860="Devolução de venda"),-I860,0)))</f>
        <v/>
      </c>
    </row>
    <row r="861">
      <c r="A861" s="22" t="n"/>
      <c r="B861" s="14" t="n"/>
      <c r="C861" s="14" t="n"/>
      <c r="D861" s="14" t="n"/>
      <c r="E861" s="15" t="n"/>
      <c r="F861" s="14" t="n"/>
      <c r="G861" s="22" t="n"/>
      <c r="H861" s="14" t="n"/>
      <c r="I861" s="17">
        <f>IF(OR($B861="",$C861="",N($D861)=0),"",IF(OR($B861="Ajuste para mais",$B861="Ajuste para menos"),0,$D861*IF(N($E861)&lt;&gt;0,$E861,IF(OR($B861="Venda",$B861="Devolução de venda"),IFERROR(INDEX(Produtos!$D$6:$D$505,MATCH($C861,Produtos!$B$6:$B$505,0)),0),0))))</f>
        <v/>
      </c>
      <c r="J861" s="17">
        <f>IF(OR($B861="",$C861="",N($D861)=0),"",IF($B861="Venda",1,IF($B861="Devolução de venda",-1,0))*$D861*IFERROR(INDEX(Produtos!$L$6:$L$505,MATCH($C861,Produtos!$B$6:$B$505,0)),0))</f>
        <v/>
      </c>
      <c r="K861" s="17">
        <f>IF(I861="","",IF($B861="Venda",I861-J861,IF($B861="Devolução de venda",-I861-J861,0)))</f>
        <v/>
      </c>
      <c r="L861" s="20">
        <f>IF($A861="","",IF($G861&lt;&gt;"",$G861,$A861))</f>
        <v/>
      </c>
      <c r="M861" s="17">
        <f>IF(I861="","",IF($B861="Venda",I861,IF(OR($B861="Compra",$B861="Devolução de venda"),-I861,0)))</f>
        <v/>
      </c>
    </row>
    <row r="862">
      <c r="A862" s="22" t="n"/>
      <c r="B862" s="14" t="n"/>
      <c r="C862" s="14" t="n"/>
      <c r="D862" s="14" t="n"/>
      <c r="E862" s="15" t="n"/>
      <c r="F862" s="14" t="n"/>
      <c r="G862" s="22" t="n"/>
      <c r="H862" s="14" t="n"/>
      <c r="I862" s="17">
        <f>IF(OR($B862="",$C862="",N($D862)=0),"",IF(OR($B862="Ajuste para mais",$B862="Ajuste para menos"),0,$D862*IF(N($E862)&lt;&gt;0,$E862,IF(OR($B862="Venda",$B862="Devolução de venda"),IFERROR(INDEX(Produtos!$D$6:$D$505,MATCH($C862,Produtos!$B$6:$B$505,0)),0),0))))</f>
        <v/>
      </c>
      <c r="J862" s="17">
        <f>IF(OR($B862="",$C862="",N($D862)=0),"",IF($B862="Venda",1,IF($B862="Devolução de venda",-1,0))*$D862*IFERROR(INDEX(Produtos!$L$6:$L$505,MATCH($C862,Produtos!$B$6:$B$505,0)),0))</f>
        <v/>
      </c>
      <c r="K862" s="17">
        <f>IF(I862="","",IF($B862="Venda",I862-J862,IF($B862="Devolução de venda",-I862-J862,0)))</f>
        <v/>
      </c>
      <c r="L862" s="20">
        <f>IF($A862="","",IF($G862&lt;&gt;"",$G862,$A862))</f>
        <v/>
      </c>
      <c r="M862" s="17">
        <f>IF(I862="","",IF($B862="Venda",I862,IF(OR($B862="Compra",$B862="Devolução de venda"),-I862,0)))</f>
        <v/>
      </c>
    </row>
    <row r="863">
      <c r="A863" s="22" t="n"/>
      <c r="B863" s="14" t="n"/>
      <c r="C863" s="14" t="n"/>
      <c r="D863" s="14" t="n"/>
      <c r="E863" s="15" t="n"/>
      <c r="F863" s="14" t="n"/>
      <c r="G863" s="22" t="n"/>
      <c r="H863" s="14" t="n"/>
      <c r="I863" s="17">
        <f>IF(OR($B863="",$C863="",N($D863)=0),"",IF(OR($B863="Ajuste para mais",$B863="Ajuste para menos"),0,$D863*IF(N($E863)&lt;&gt;0,$E863,IF(OR($B863="Venda",$B863="Devolução de venda"),IFERROR(INDEX(Produtos!$D$6:$D$505,MATCH($C863,Produtos!$B$6:$B$505,0)),0),0))))</f>
        <v/>
      </c>
      <c r="J863" s="17">
        <f>IF(OR($B863="",$C863="",N($D863)=0),"",IF($B863="Venda",1,IF($B863="Devolução de venda",-1,0))*$D863*IFERROR(INDEX(Produtos!$L$6:$L$505,MATCH($C863,Produtos!$B$6:$B$505,0)),0))</f>
        <v/>
      </c>
      <c r="K863" s="17">
        <f>IF(I863="","",IF($B863="Venda",I863-J863,IF($B863="Devolução de venda",-I863-J863,0)))</f>
        <v/>
      </c>
      <c r="L863" s="20">
        <f>IF($A863="","",IF($G863&lt;&gt;"",$G863,$A863))</f>
        <v/>
      </c>
      <c r="M863" s="17">
        <f>IF(I863="","",IF($B863="Venda",I863,IF(OR($B863="Compra",$B863="Devolução de venda"),-I863,0)))</f>
        <v/>
      </c>
    </row>
    <row r="864">
      <c r="A864" s="22" t="n"/>
      <c r="B864" s="14" t="n"/>
      <c r="C864" s="14" t="n"/>
      <c r="D864" s="14" t="n"/>
      <c r="E864" s="15" t="n"/>
      <c r="F864" s="14" t="n"/>
      <c r="G864" s="22" t="n"/>
      <c r="H864" s="14" t="n"/>
      <c r="I864" s="17">
        <f>IF(OR($B864="",$C864="",N($D864)=0),"",IF(OR($B864="Ajuste para mais",$B864="Ajuste para menos"),0,$D864*IF(N($E864)&lt;&gt;0,$E864,IF(OR($B864="Venda",$B864="Devolução de venda"),IFERROR(INDEX(Produtos!$D$6:$D$505,MATCH($C864,Produtos!$B$6:$B$505,0)),0),0))))</f>
        <v/>
      </c>
      <c r="J864" s="17">
        <f>IF(OR($B864="",$C864="",N($D864)=0),"",IF($B864="Venda",1,IF($B864="Devolução de venda",-1,0))*$D864*IFERROR(INDEX(Produtos!$L$6:$L$505,MATCH($C864,Produtos!$B$6:$B$505,0)),0))</f>
        <v/>
      </c>
      <c r="K864" s="17">
        <f>IF(I864="","",IF($B864="Venda",I864-J864,IF($B864="Devolução de venda",-I864-J864,0)))</f>
        <v/>
      </c>
      <c r="L864" s="20">
        <f>IF($A864="","",IF($G864&lt;&gt;"",$G864,$A864))</f>
        <v/>
      </c>
      <c r="M864" s="17">
        <f>IF(I864="","",IF($B864="Venda",I864,IF(OR($B864="Compra",$B864="Devolução de venda"),-I864,0)))</f>
        <v/>
      </c>
    </row>
    <row r="865">
      <c r="A865" s="22" t="n"/>
      <c r="B865" s="14" t="n"/>
      <c r="C865" s="14" t="n"/>
      <c r="D865" s="14" t="n"/>
      <c r="E865" s="15" t="n"/>
      <c r="F865" s="14" t="n"/>
      <c r="G865" s="22" t="n"/>
      <c r="H865" s="14" t="n"/>
      <c r="I865" s="17">
        <f>IF(OR($B865="",$C865="",N($D865)=0),"",IF(OR($B865="Ajuste para mais",$B865="Ajuste para menos"),0,$D865*IF(N($E865)&lt;&gt;0,$E865,IF(OR($B865="Venda",$B865="Devolução de venda"),IFERROR(INDEX(Produtos!$D$6:$D$505,MATCH($C865,Produtos!$B$6:$B$505,0)),0),0))))</f>
        <v/>
      </c>
      <c r="J865" s="17">
        <f>IF(OR($B865="",$C865="",N($D865)=0),"",IF($B865="Venda",1,IF($B865="Devolução de venda",-1,0))*$D865*IFERROR(INDEX(Produtos!$L$6:$L$505,MATCH($C865,Produtos!$B$6:$B$505,0)),0))</f>
        <v/>
      </c>
      <c r="K865" s="17">
        <f>IF(I865="","",IF($B865="Venda",I865-J865,IF($B865="Devolução de venda",-I865-J865,0)))</f>
        <v/>
      </c>
      <c r="L865" s="20">
        <f>IF($A865="","",IF($G865&lt;&gt;"",$G865,$A865))</f>
        <v/>
      </c>
      <c r="M865" s="17">
        <f>IF(I865="","",IF($B865="Venda",I865,IF(OR($B865="Compra",$B865="Devolução de venda"),-I865,0)))</f>
        <v/>
      </c>
    </row>
    <row r="866">
      <c r="A866" s="22" t="n"/>
      <c r="B866" s="14" t="n"/>
      <c r="C866" s="14" t="n"/>
      <c r="D866" s="14" t="n"/>
      <c r="E866" s="15" t="n"/>
      <c r="F866" s="14" t="n"/>
      <c r="G866" s="22" t="n"/>
      <c r="H866" s="14" t="n"/>
      <c r="I866" s="17">
        <f>IF(OR($B866="",$C866="",N($D866)=0),"",IF(OR($B866="Ajuste para mais",$B866="Ajuste para menos"),0,$D866*IF(N($E866)&lt;&gt;0,$E866,IF(OR($B866="Venda",$B866="Devolução de venda"),IFERROR(INDEX(Produtos!$D$6:$D$505,MATCH($C866,Produtos!$B$6:$B$505,0)),0),0))))</f>
        <v/>
      </c>
      <c r="J866" s="17">
        <f>IF(OR($B866="",$C866="",N($D866)=0),"",IF($B866="Venda",1,IF($B866="Devolução de venda",-1,0))*$D866*IFERROR(INDEX(Produtos!$L$6:$L$505,MATCH($C866,Produtos!$B$6:$B$505,0)),0))</f>
        <v/>
      </c>
      <c r="K866" s="17">
        <f>IF(I866="","",IF($B866="Venda",I866-J866,IF($B866="Devolução de venda",-I866-J866,0)))</f>
        <v/>
      </c>
      <c r="L866" s="20">
        <f>IF($A866="","",IF($G866&lt;&gt;"",$G866,$A866))</f>
        <v/>
      </c>
      <c r="M866" s="17">
        <f>IF(I866="","",IF($B866="Venda",I866,IF(OR($B866="Compra",$B866="Devolução de venda"),-I866,0)))</f>
        <v/>
      </c>
    </row>
    <row r="867">
      <c r="A867" s="22" t="n"/>
      <c r="B867" s="14" t="n"/>
      <c r="C867" s="14" t="n"/>
      <c r="D867" s="14" t="n"/>
      <c r="E867" s="15" t="n"/>
      <c r="F867" s="14" t="n"/>
      <c r="G867" s="22" t="n"/>
      <c r="H867" s="14" t="n"/>
      <c r="I867" s="17">
        <f>IF(OR($B867="",$C867="",N($D867)=0),"",IF(OR($B867="Ajuste para mais",$B867="Ajuste para menos"),0,$D867*IF(N($E867)&lt;&gt;0,$E867,IF(OR($B867="Venda",$B867="Devolução de venda"),IFERROR(INDEX(Produtos!$D$6:$D$505,MATCH($C867,Produtos!$B$6:$B$505,0)),0),0))))</f>
        <v/>
      </c>
      <c r="J867" s="17">
        <f>IF(OR($B867="",$C867="",N($D867)=0),"",IF($B867="Venda",1,IF($B867="Devolução de venda",-1,0))*$D867*IFERROR(INDEX(Produtos!$L$6:$L$505,MATCH($C867,Produtos!$B$6:$B$505,0)),0))</f>
        <v/>
      </c>
      <c r="K867" s="17">
        <f>IF(I867="","",IF($B867="Venda",I867-J867,IF($B867="Devolução de venda",-I867-J867,0)))</f>
        <v/>
      </c>
      <c r="L867" s="20">
        <f>IF($A867="","",IF($G867&lt;&gt;"",$G867,$A867))</f>
        <v/>
      </c>
      <c r="M867" s="17">
        <f>IF(I867="","",IF($B867="Venda",I867,IF(OR($B867="Compra",$B867="Devolução de venda"),-I867,0)))</f>
        <v/>
      </c>
    </row>
    <row r="868">
      <c r="A868" s="22" t="n"/>
      <c r="B868" s="14" t="n"/>
      <c r="C868" s="14" t="n"/>
      <c r="D868" s="14" t="n"/>
      <c r="E868" s="15" t="n"/>
      <c r="F868" s="14" t="n"/>
      <c r="G868" s="22" t="n"/>
      <c r="H868" s="14" t="n"/>
      <c r="I868" s="17">
        <f>IF(OR($B868="",$C868="",N($D868)=0),"",IF(OR($B868="Ajuste para mais",$B868="Ajuste para menos"),0,$D868*IF(N($E868)&lt;&gt;0,$E868,IF(OR($B868="Venda",$B868="Devolução de venda"),IFERROR(INDEX(Produtos!$D$6:$D$505,MATCH($C868,Produtos!$B$6:$B$505,0)),0),0))))</f>
        <v/>
      </c>
      <c r="J868" s="17">
        <f>IF(OR($B868="",$C868="",N($D868)=0),"",IF($B868="Venda",1,IF($B868="Devolução de venda",-1,0))*$D868*IFERROR(INDEX(Produtos!$L$6:$L$505,MATCH($C868,Produtos!$B$6:$B$505,0)),0))</f>
        <v/>
      </c>
      <c r="K868" s="17">
        <f>IF(I868="","",IF($B868="Venda",I868-J868,IF($B868="Devolução de venda",-I868-J868,0)))</f>
        <v/>
      </c>
      <c r="L868" s="20">
        <f>IF($A868="","",IF($G868&lt;&gt;"",$G868,$A868))</f>
        <v/>
      </c>
      <c r="M868" s="17">
        <f>IF(I868="","",IF($B868="Venda",I868,IF(OR($B868="Compra",$B868="Devolução de venda"),-I868,0)))</f>
        <v/>
      </c>
    </row>
    <row r="869">
      <c r="A869" s="22" t="n"/>
      <c r="B869" s="14" t="n"/>
      <c r="C869" s="14" t="n"/>
      <c r="D869" s="14" t="n"/>
      <c r="E869" s="15" t="n"/>
      <c r="F869" s="14" t="n"/>
      <c r="G869" s="22" t="n"/>
      <c r="H869" s="14" t="n"/>
      <c r="I869" s="17">
        <f>IF(OR($B869="",$C869="",N($D869)=0),"",IF(OR($B869="Ajuste para mais",$B869="Ajuste para menos"),0,$D869*IF(N($E869)&lt;&gt;0,$E869,IF(OR($B869="Venda",$B869="Devolução de venda"),IFERROR(INDEX(Produtos!$D$6:$D$505,MATCH($C869,Produtos!$B$6:$B$505,0)),0),0))))</f>
        <v/>
      </c>
      <c r="J869" s="17">
        <f>IF(OR($B869="",$C869="",N($D869)=0),"",IF($B869="Venda",1,IF($B869="Devolução de venda",-1,0))*$D869*IFERROR(INDEX(Produtos!$L$6:$L$505,MATCH($C869,Produtos!$B$6:$B$505,0)),0))</f>
        <v/>
      </c>
      <c r="K869" s="17">
        <f>IF(I869="","",IF($B869="Venda",I869-J869,IF($B869="Devolução de venda",-I869-J869,0)))</f>
        <v/>
      </c>
      <c r="L869" s="20">
        <f>IF($A869="","",IF($G869&lt;&gt;"",$G869,$A869))</f>
        <v/>
      </c>
      <c r="M869" s="17">
        <f>IF(I869="","",IF($B869="Venda",I869,IF(OR($B869="Compra",$B869="Devolução de venda"),-I869,0)))</f>
        <v/>
      </c>
    </row>
    <row r="870">
      <c r="A870" s="22" t="n"/>
      <c r="B870" s="14" t="n"/>
      <c r="C870" s="14" t="n"/>
      <c r="D870" s="14" t="n"/>
      <c r="E870" s="15" t="n"/>
      <c r="F870" s="14" t="n"/>
      <c r="G870" s="22" t="n"/>
      <c r="H870" s="14" t="n"/>
      <c r="I870" s="17">
        <f>IF(OR($B870="",$C870="",N($D870)=0),"",IF(OR($B870="Ajuste para mais",$B870="Ajuste para menos"),0,$D870*IF(N($E870)&lt;&gt;0,$E870,IF(OR($B870="Venda",$B870="Devolução de venda"),IFERROR(INDEX(Produtos!$D$6:$D$505,MATCH($C870,Produtos!$B$6:$B$505,0)),0),0))))</f>
        <v/>
      </c>
      <c r="J870" s="17">
        <f>IF(OR($B870="",$C870="",N($D870)=0),"",IF($B870="Venda",1,IF($B870="Devolução de venda",-1,0))*$D870*IFERROR(INDEX(Produtos!$L$6:$L$505,MATCH($C870,Produtos!$B$6:$B$505,0)),0))</f>
        <v/>
      </c>
      <c r="K870" s="17">
        <f>IF(I870="","",IF($B870="Venda",I870-J870,IF($B870="Devolução de venda",-I870-J870,0)))</f>
        <v/>
      </c>
      <c r="L870" s="20">
        <f>IF($A870="","",IF($G870&lt;&gt;"",$G870,$A870))</f>
        <v/>
      </c>
      <c r="M870" s="17">
        <f>IF(I870="","",IF($B870="Venda",I870,IF(OR($B870="Compra",$B870="Devolução de venda"),-I870,0)))</f>
        <v/>
      </c>
    </row>
    <row r="871">
      <c r="A871" s="22" t="n"/>
      <c r="B871" s="14" t="n"/>
      <c r="C871" s="14" t="n"/>
      <c r="D871" s="14" t="n"/>
      <c r="E871" s="15" t="n"/>
      <c r="F871" s="14" t="n"/>
      <c r="G871" s="22" t="n"/>
      <c r="H871" s="14" t="n"/>
      <c r="I871" s="17">
        <f>IF(OR($B871="",$C871="",N($D871)=0),"",IF(OR($B871="Ajuste para mais",$B871="Ajuste para menos"),0,$D871*IF(N($E871)&lt;&gt;0,$E871,IF(OR($B871="Venda",$B871="Devolução de venda"),IFERROR(INDEX(Produtos!$D$6:$D$505,MATCH($C871,Produtos!$B$6:$B$505,0)),0),0))))</f>
        <v/>
      </c>
      <c r="J871" s="17">
        <f>IF(OR($B871="",$C871="",N($D871)=0),"",IF($B871="Venda",1,IF($B871="Devolução de venda",-1,0))*$D871*IFERROR(INDEX(Produtos!$L$6:$L$505,MATCH($C871,Produtos!$B$6:$B$505,0)),0))</f>
        <v/>
      </c>
      <c r="K871" s="17">
        <f>IF(I871="","",IF($B871="Venda",I871-J871,IF($B871="Devolução de venda",-I871-J871,0)))</f>
        <v/>
      </c>
      <c r="L871" s="20">
        <f>IF($A871="","",IF($G871&lt;&gt;"",$G871,$A871))</f>
        <v/>
      </c>
      <c r="M871" s="17">
        <f>IF(I871="","",IF($B871="Venda",I871,IF(OR($B871="Compra",$B871="Devolução de venda"),-I871,0)))</f>
        <v/>
      </c>
    </row>
    <row r="872">
      <c r="A872" s="22" t="n"/>
      <c r="B872" s="14" t="n"/>
      <c r="C872" s="14" t="n"/>
      <c r="D872" s="14" t="n"/>
      <c r="E872" s="15" t="n"/>
      <c r="F872" s="14" t="n"/>
      <c r="G872" s="22" t="n"/>
      <c r="H872" s="14" t="n"/>
      <c r="I872" s="17">
        <f>IF(OR($B872="",$C872="",N($D872)=0),"",IF(OR($B872="Ajuste para mais",$B872="Ajuste para menos"),0,$D872*IF(N($E872)&lt;&gt;0,$E872,IF(OR($B872="Venda",$B872="Devolução de venda"),IFERROR(INDEX(Produtos!$D$6:$D$505,MATCH($C872,Produtos!$B$6:$B$505,0)),0),0))))</f>
        <v/>
      </c>
      <c r="J872" s="17">
        <f>IF(OR($B872="",$C872="",N($D872)=0),"",IF($B872="Venda",1,IF($B872="Devolução de venda",-1,0))*$D872*IFERROR(INDEX(Produtos!$L$6:$L$505,MATCH($C872,Produtos!$B$6:$B$505,0)),0))</f>
        <v/>
      </c>
      <c r="K872" s="17">
        <f>IF(I872="","",IF($B872="Venda",I872-J872,IF($B872="Devolução de venda",-I872-J872,0)))</f>
        <v/>
      </c>
      <c r="L872" s="20">
        <f>IF($A872="","",IF($G872&lt;&gt;"",$G872,$A872))</f>
        <v/>
      </c>
      <c r="M872" s="17">
        <f>IF(I872="","",IF($B872="Venda",I872,IF(OR($B872="Compra",$B872="Devolução de venda"),-I872,0)))</f>
        <v/>
      </c>
    </row>
    <row r="873">
      <c r="A873" s="22" t="n"/>
      <c r="B873" s="14" t="n"/>
      <c r="C873" s="14" t="n"/>
      <c r="D873" s="14" t="n"/>
      <c r="E873" s="15" t="n"/>
      <c r="F873" s="14" t="n"/>
      <c r="G873" s="22" t="n"/>
      <c r="H873" s="14" t="n"/>
      <c r="I873" s="17">
        <f>IF(OR($B873="",$C873="",N($D873)=0),"",IF(OR($B873="Ajuste para mais",$B873="Ajuste para menos"),0,$D873*IF(N($E873)&lt;&gt;0,$E873,IF(OR($B873="Venda",$B873="Devolução de venda"),IFERROR(INDEX(Produtos!$D$6:$D$505,MATCH($C873,Produtos!$B$6:$B$505,0)),0),0))))</f>
        <v/>
      </c>
      <c r="J873" s="17">
        <f>IF(OR($B873="",$C873="",N($D873)=0),"",IF($B873="Venda",1,IF($B873="Devolução de venda",-1,0))*$D873*IFERROR(INDEX(Produtos!$L$6:$L$505,MATCH($C873,Produtos!$B$6:$B$505,0)),0))</f>
        <v/>
      </c>
      <c r="K873" s="17">
        <f>IF(I873="","",IF($B873="Venda",I873-J873,IF($B873="Devolução de venda",-I873-J873,0)))</f>
        <v/>
      </c>
      <c r="L873" s="20">
        <f>IF($A873="","",IF($G873&lt;&gt;"",$G873,$A873))</f>
        <v/>
      </c>
      <c r="M873" s="17">
        <f>IF(I873="","",IF($B873="Venda",I873,IF(OR($B873="Compra",$B873="Devolução de venda"),-I873,0)))</f>
        <v/>
      </c>
    </row>
    <row r="874">
      <c r="A874" s="22" t="n"/>
      <c r="B874" s="14" t="n"/>
      <c r="C874" s="14" t="n"/>
      <c r="D874" s="14" t="n"/>
      <c r="E874" s="15" t="n"/>
      <c r="F874" s="14" t="n"/>
      <c r="G874" s="22" t="n"/>
      <c r="H874" s="14" t="n"/>
      <c r="I874" s="17">
        <f>IF(OR($B874="",$C874="",N($D874)=0),"",IF(OR($B874="Ajuste para mais",$B874="Ajuste para menos"),0,$D874*IF(N($E874)&lt;&gt;0,$E874,IF(OR($B874="Venda",$B874="Devolução de venda"),IFERROR(INDEX(Produtos!$D$6:$D$505,MATCH($C874,Produtos!$B$6:$B$505,0)),0),0))))</f>
        <v/>
      </c>
      <c r="J874" s="17">
        <f>IF(OR($B874="",$C874="",N($D874)=0),"",IF($B874="Venda",1,IF($B874="Devolução de venda",-1,0))*$D874*IFERROR(INDEX(Produtos!$L$6:$L$505,MATCH($C874,Produtos!$B$6:$B$505,0)),0))</f>
        <v/>
      </c>
      <c r="K874" s="17">
        <f>IF(I874="","",IF($B874="Venda",I874-J874,IF($B874="Devolução de venda",-I874-J874,0)))</f>
        <v/>
      </c>
      <c r="L874" s="20">
        <f>IF($A874="","",IF($G874&lt;&gt;"",$G874,$A874))</f>
        <v/>
      </c>
      <c r="M874" s="17">
        <f>IF(I874="","",IF($B874="Venda",I874,IF(OR($B874="Compra",$B874="Devolução de venda"),-I874,0)))</f>
        <v/>
      </c>
    </row>
    <row r="875">
      <c r="A875" s="22" t="n"/>
      <c r="B875" s="14" t="n"/>
      <c r="C875" s="14" t="n"/>
      <c r="D875" s="14" t="n"/>
      <c r="E875" s="15" t="n"/>
      <c r="F875" s="14" t="n"/>
      <c r="G875" s="22" t="n"/>
      <c r="H875" s="14" t="n"/>
      <c r="I875" s="17">
        <f>IF(OR($B875="",$C875="",N($D875)=0),"",IF(OR($B875="Ajuste para mais",$B875="Ajuste para menos"),0,$D875*IF(N($E875)&lt;&gt;0,$E875,IF(OR($B875="Venda",$B875="Devolução de venda"),IFERROR(INDEX(Produtos!$D$6:$D$505,MATCH($C875,Produtos!$B$6:$B$505,0)),0),0))))</f>
        <v/>
      </c>
      <c r="J875" s="17">
        <f>IF(OR($B875="",$C875="",N($D875)=0),"",IF($B875="Venda",1,IF($B875="Devolução de venda",-1,0))*$D875*IFERROR(INDEX(Produtos!$L$6:$L$505,MATCH($C875,Produtos!$B$6:$B$505,0)),0))</f>
        <v/>
      </c>
      <c r="K875" s="17">
        <f>IF(I875="","",IF($B875="Venda",I875-J875,IF($B875="Devolução de venda",-I875-J875,0)))</f>
        <v/>
      </c>
      <c r="L875" s="20">
        <f>IF($A875="","",IF($G875&lt;&gt;"",$G875,$A875))</f>
        <v/>
      </c>
      <c r="M875" s="17">
        <f>IF(I875="","",IF($B875="Venda",I875,IF(OR($B875="Compra",$B875="Devolução de venda"),-I875,0)))</f>
        <v/>
      </c>
    </row>
    <row r="876">
      <c r="A876" s="22" t="n"/>
      <c r="B876" s="14" t="n"/>
      <c r="C876" s="14" t="n"/>
      <c r="D876" s="14" t="n"/>
      <c r="E876" s="15" t="n"/>
      <c r="F876" s="14" t="n"/>
      <c r="G876" s="22" t="n"/>
      <c r="H876" s="14" t="n"/>
      <c r="I876" s="17">
        <f>IF(OR($B876="",$C876="",N($D876)=0),"",IF(OR($B876="Ajuste para mais",$B876="Ajuste para menos"),0,$D876*IF(N($E876)&lt;&gt;0,$E876,IF(OR($B876="Venda",$B876="Devolução de venda"),IFERROR(INDEX(Produtos!$D$6:$D$505,MATCH($C876,Produtos!$B$6:$B$505,0)),0),0))))</f>
        <v/>
      </c>
      <c r="J876" s="17">
        <f>IF(OR($B876="",$C876="",N($D876)=0),"",IF($B876="Venda",1,IF($B876="Devolução de venda",-1,0))*$D876*IFERROR(INDEX(Produtos!$L$6:$L$505,MATCH($C876,Produtos!$B$6:$B$505,0)),0))</f>
        <v/>
      </c>
      <c r="K876" s="17">
        <f>IF(I876="","",IF($B876="Venda",I876-J876,IF($B876="Devolução de venda",-I876-J876,0)))</f>
        <v/>
      </c>
      <c r="L876" s="20">
        <f>IF($A876="","",IF($G876&lt;&gt;"",$G876,$A876))</f>
        <v/>
      </c>
      <c r="M876" s="17">
        <f>IF(I876="","",IF($B876="Venda",I876,IF(OR($B876="Compra",$B876="Devolução de venda"),-I876,0)))</f>
        <v/>
      </c>
    </row>
    <row r="877">
      <c r="A877" s="22" t="n"/>
      <c r="B877" s="14" t="n"/>
      <c r="C877" s="14" t="n"/>
      <c r="D877" s="14" t="n"/>
      <c r="E877" s="15" t="n"/>
      <c r="F877" s="14" t="n"/>
      <c r="G877" s="22" t="n"/>
      <c r="H877" s="14" t="n"/>
      <c r="I877" s="17">
        <f>IF(OR($B877="",$C877="",N($D877)=0),"",IF(OR($B877="Ajuste para mais",$B877="Ajuste para menos"),0,$D877*IF(N($E877)&lt;&gt;0,$E877,IF(OR($B877="Venda",$B877="Devolução de venda"),IFERROR(INDEX(Produtos!$D$6:$D$505,MATCH($C877,Produtos!$B$6:$B$505,0)),0),0))))</f>
        <v/>
      </c>
      <c r="J877" s="17">
        <f>IF(OR($B877="",$C877="",N($D877)=0),"",IF($B877="Venda",1,IF($B877="Devolução de venda",-1,0))*$D877*IFERROR(INDEX(Produtos!$L$6:$L$505,MATCH($C877,Produtos!$B$6:$B$505,0)),0))</f>
        <v/>
      </c>
      <c r="K877" s="17">
        <f>IF(I877="","",IF($B877="Venda",I877-J877,IF($B877="Devolução de venda",-I877-J877,0)))</f>
        <v/>
      </c>
      <c r="L877" s="20">
        <f>IF($A877="","",IF($G877&lt;&gt;"",$G877,$A877))</f>
        <v/>
      </c>
      <c r="M877" s="17">
        <f>IF(I877="","",IF($B877="Venda",I877,IF(OR($B877="Compra",$B877="Devolução de venda"),-I877,0)))</f>
        <v/>
      </c>
    </row>
    <row r="878">
      <c r="A878" s="22" t="n"/>
      <c r="B878" s="14" t="n"/>
      <c r="C878" s="14" t="n"/>
      <c r="D878" s="14" t="n"/>
      <c r="E878" s="15" t="n"/>
      <c r="F878" s="14" t="n"/>
      <c r="G878" s="22" t="n"/>
      <c r="H878" s="14" t="n"/>
      <c r="I878" s="17">
        <f>IF(OR($B878="",$C878="",N($D878)=0),"",IF(OR($B878="Ajuste para mais",$B878="Ajuste para menos"),0,$D878*IF(N($E878)&lt;&gt;0,$E878,IF(OR($B878="Venda",$B878="Devolução de venda"),IFERROR(INDEX(Produtos!$D$6:$D$505,MATCH($C878,Produtos!$B$6:$B$505,0)),0),0))))</f>
        <v/>
      </c>
      <c r="J878" s="17">
        <f>IF(OR($B878="",$C878="",N($D878)=0),"",IF($B878="Venda",1,IF($B878="Devolução de venda",-1,0))*$D878*IFERROR(INDEX(Produtos!$L$6:$L$505,MATCH($C878,Produtos!$B$6:$B$505,0)),0))</f>
        <v/>
      </c>
      <c r="K878" s="17">
        <f>IF(I878="","",IF($B878="Venda",I878-J878,IF($B878="Devolução de venda",-I878-J878,0)))</f>
        <v/>
      </c>
      <c r="L878" s="20">
        <f>IF($A878="","",IF($G878&lt;&gt;"",$G878,$A878))</f>
        <v/>
      </c>
      <c r="M878" s="17">
        <f>IF(I878="","",IF($B878="Venda",I878,IF(OR($B878="Compra",$B878="Devolução de venda"),-I878,0)))</f>
        <v/>
      </c>
    </row>
    <row r="879">
      <c r="A879" s="22" t="n"/>
      <c r="B879" s="14" t="n"/>
      <c r="C879" s="14" t="n"/>
      <c r="D879" s="14" t="n"/>
      <c r="E879" s="15" t="n"/>
      <c r="F879" s="14" t="n"/>
      <c r="G879" s="22" t="n"/>
      <c r="H879" s="14" t="n"/>
      <c r="I879" s="17">
        <f>IF(OR($B879="",$C879="",N($D879)=0),"",IF(OR($B879="Ajuste para mais",$B879="Ajuste para menos"),0,$D879*IF(N($E879)&lt;&gt;0,$E879,IF(OR($B879="Venda",$B879="Devolução de venda"),IFERROR(INDEX(Produtos!$D$6:$D$505,MATCH($C879,Produtos!$B$6:$B$505,0)),0),0))))</f>
        <v/>
      </c>
      <c r="J879" s="17">
        <f>IF(OR($B879="",$C879="",N($D879)=0),"",IF($B879="Venda",1,IF($B879="Devolução de venda",-1,0))*$D879*IFERROR(INDEX(Produtos!$L$6:$L$505,MATCH($C879,Produtos!$B$6:$B$505,0)),0))</f>
        <v/>
      </c>
      <c r="K879" s="17">
        <f>IF(I879="","",IF($B879="Venda",I879-J879,IF($B879="Devolução de venda",-I879-J879,0)))</f>
        <v/>
      </c>
      <c r="L879" s="20">
        <f>IF($A879="","",IF($G879&lt;&gt;"",$G879,$A879))</f>
        <v/>
      </c>
      <c r="M879" s="17">
        <f>IF(I879="","",IF($B879="Venda",I879,IF(OR($B879="Compra",$B879="Devolução de venda"),-I879,0)))</f>
        <v/>
      </c>
    </row>
    <row r="880">
      <c r="A880" s="22" t="n"/>
      <c r="B880" s="14" t="n"/>
      <c r="C880" s="14" t="n"/>
      <c r="D880" s="14" t="n"/>
      <c r="E880" s="15" t="n"/>
      <c r="F880" s="14" t="n"/>
      <c r="G880" s="22" t="n"/>
      <c r="H880" s="14" t="n"/>
      <c r="I880" s="17">
        <f>IF(OR($B880="",$C880="",N($D880)=0),"",IF(OR($B880="Ajuste para mais",$B880="Ajuste para menos"),0,$D880*IF(N($E880)&lt;&gt;0,$E880,IF(OR($B880="Venda",$B880="Devolução de venda"),IFERROR(INDEX(Produtos!$D$6:$D$505,MATCH($C880,Produtos!$B$6:$B$505,0)),0),0))))</f>
        <v/>
      </c>
      <c r="J880" s="17">
        <f>IF(OR($B880="",$C880="",N($D880)=0),"",IF($B880="Venda",1,IF($B880="Devolução de venda",-1,0))*$D880*IFERROR(INDEX(Produtos!$L$6:$L$505,MATCH($C880,Produtos!$B$6:$B$505,0)),0))</f>
        <v/>
      </c>
      <c r="K880" s="17">
        <f>IF(I880="","",IF($B880="Venda",I880-J880,IF($B880="Devolução de venda",-I880-J880,0)))</f>
        <v/>
      </c>
      <c r="L880" s="20">
        <f>IF($A880="","",IF($G880&lt;&gt;"",$G880,$A880))</f>
        <v/>
      </c>
      <c r="M880" s="17">
        <f>IF(I880="","",IF($B880="Venda",I880,IF(OR($B880="Compra",$B880="Devolução de venda"),-I880,0)))</f>
        <v/>
      </c>
    </row>
    <row r="881">
      <c r="A881" s="22" t="n"/>
      <c r="B881" s="14" t="n"/>
      <c r="C881" s="14" t="n"/>
      <c r="D881" s="14" t="n"/>
      <c r="E881" s="15" t="n"/>
      <c r="F881" s="14" t="n"/>
      <c r="G881" s="22" t="n"/>
      <c r="H881" s="14" t="n"/>
      <c r="I881" s="17">
        <f>IF(OR($B881="",$C881="",N($D881)=0),"",IF(OR($B881="Ajuste para mais",$B881="Ajuste para menos"),0,$D881*IF(N($E881)&lt;&gt;0,$E881,IF(OR($B881="Venda",$B881="Devolução de venda"),IFERROR(INDEX(Produtos!$D$6:$D$505,MATCH($C881,Produtos!$B$6:$B$505,0)),0),0))))</f>
        <v/>
      </c>
      <c r="J881" s="17">
        <f>IF(OR($B881="",$C881="",N($D881)=0),"",IF($B881="Venda",1,IF($B881="Devolução de venda",-1,0))*$D881*IFERROR(INDEX(Produtos!$L$6:$L$505,MATCH($C881,Produtos!$B$6:$B$505,0)),0))</f>
        <v/>
      </c>
      <c r="K881" s="17">
        <f>IF(I881="","",IF($B881="Venda",I881-J881,IF($B881="Devolução de venda",-I881-J881,0)))</f>
        <v/>
      </c>
      <c r="L881" s="20">
        <f>IF($A881="","",IF($G881&lt;&gt;"",$G881,$A881))</f>
        <v/>
      </c>
      <c r="M881" s="17">
        <f>IF(I881="","",IF($B881="Venda",I881,IF(OR($B881="Compra",$B881="Devolução de venda"),-I881,0)))</f>
        <v/>
      </c>
    </row>
    <row r="882">
      <c r="A882" s="22" t="n"/>
      <c r="B882" s="14" t="n"/>
      <c r="C882" s="14" t="n"/>
      <c r="D882" s="14" t="n"/>
      <c r="E882" s="15" t="n"/>
      <c r="F882" s="14" t="n"/>
      <c r="G882" s="22" t="n"/>
      <c r="H882" s="14" t="n"/>
      <c r="I882" s="17">
        <f>IF(OR($B882="",$C882="",N($D882)=0),"",IF(OR($B882="Ajuste para mais",$B882="Ajuste para menos"),0,$D882*IF(N($E882)&lt;&gt;0,$E882,IF(OR($B882="Venda",$B882="Devolução de venda"),IFERROR(INDEX(Produtos!$D$6:$D$505,MATCH($C882,Produtos!$B$6:$B$505,0)),0),0))))</f>
        <v/>
      </c>
      <c r="J882" s="17">
        <f>IF(OR($B882="",$C882="",N($D882)=0),"",IF($B882="Venda",1,IF($B882="Devolução de venda",-1,0))*$D882*IFERROR(INDEX(Produtos!$L$6:$L$505,MATCH($C882,Produtos!$B$6:$B$505,0)),0))</f>
        <v/>
      </c>
      <c r="K882" s="17">
        <f>IF(I882="","",IF($B882="Venda",I882-J882,IF($B882="Devolução de venda",-I882-J882,0)))</f>
        <v/>
      </c>
      <c r="L882" s="20">
        <f>IF($A882="","",IF($G882&lt;&gt;"",$G882,$A882))</f>
        <v/>
      </c>
      <c r="M882" s="17">
        <f>IF(I882="","",IF($B882="Venda",I882,IF(OR($B882="Compra",$B882="Devolução de venda"),-I882,0)))</f>
        <v/>
      </c>
    </row>
    <row r="883">
      <c r="A883" s="22" t="n"/>
      <c r="B883" s="14" t="n"/>
      <c r="C883" s="14" t="n"/>
      <c r="D883" s="14" t="n"/>
      <c r="E883" s="15" t="n"/>
      <c r="F883" s="14" t="n"/>
      <c r="G883" s="22" t="n"/>
      <c r="H883" s="14" t="n"/>
      <c r="I883" s="17">
        <f>IF(OR($B883="",$C883="",N($D883)=0),"",IF(OR($B883="Ajuste para mais",$B883="Ajuste para menos"),0,$D883*IF(N($E883)&lt;&gt;0,$E883,IF(OR($B883="Venda",$B883="Devolução de venda"),IFERROR(INDEX(Produtos!$D$6:$D$505,MATCH($C883,Produtos!$B$6:$B$505,0)),0),0))))</f>
        <v/>
      </c>
      <c r="J883" s="17">
        <f>IF(OR($B883="",$C883="",N($D883)=0),"",IF($B883="Venda",1,IF($B883="Devolução de venda",-1,0))*$D883*IFERROR(INDEX(Produtos!$L$6:$L$505,MATCH($C883,Produtos!$B$6:$B$505,0)),0))</f>
        <v/>
      </c>
      <c r="K883" s="17">
        <f>IF(I883="","",IF($B883="Venda",I883-J883,IF($B883="Devolução de venda",-I883-J883,0)))</f>
        <v/>
      </c>
      <c r="L883" s="20">
        <f>IF($A883="","",IF($G883&lt;&gt;"",$G883,$A883))</f>
        <v/>
      </c>
      <c r="M883" s="17">
        <f>IF(I883="","",IF($B883="Venda",I883,IF(OR($B883="Compra",$B883="Devolução de venda"),-I883,0)))</f>
        <v/>
      </c>
    </row>
    <row r="884">
      <c r="A884" s="22" t="n"/>
      <c r="B884" s="14" t="n"/>
      <c r="C884" s="14" t="n"/>
      <c r="D884" s="14" t="n"/>
      <c r="E884" s="15" t="n"/>
      <c r="F884" s="14" t="n"/>
      <c r="G884" s="22" t="n"/>
      <c r="H884" s="14" t="n"/>
      <c r="I884" s="17">
        <f>IF(OR($B884="",$C884="",N($D884)=0),"",IF(OR($B884="Ajuste para mais",$B884="Ajuste para menos"),0,$D884*IF(N($E884)&lt;&gt;0,$E884,IF(OR($B884="Venda",$B884="Devolução de venda"),IFERROR(INDEX(Produtos!$D$6:$D$505,MATCH($C884,Produtos!$B$6:$B$505,0)),0),0))))</f>
        <v/>
      </c>
      <c r="J884" s="17">
        <f>IF(OR($B884="",$C884="",N($D884)=0),"",IF($B884="Venda",1,IF($B884="Devolução de venda",-1,0))*$D884*IFERROR(INDEX(Produtos!$L$6:$L$505,MATCH($C884,Produtos!$B$6:$B$505,0)),0))</f>
        <v/>
      </c>
      <c r="K884" s="17">
        <f>IF(I884="","",IF($B884="Venda",I884-J884,IF($B884="Devolução de venda",-I884-J884,0)))</f>
        <v/>
      </c>
      <c r="L884" s="20">
        <f>IF($A884="","",IF($G884&lt;&gt;"",$G884,$A884))</f>
        <v/>
      </c>
      <c r="M884" s="17">
        <f>IF(I884="","",IF($B884="Venda",I884,IF(OR($B884="Compra",$B884="Devolução de venda"),-I884,0)))</f>
        <v/>
      </c>
    </row>
    <row r="885">
      <c r="A885" s="22" t="n"/>
      <c r="B885" s="14" t="n"/>
      <c r="C885" s="14" t="n"/>
      <c r="D885" s="14" t="n"/>
      <c r="E885" s="15" t="n"/>
      <c r="F885" s="14" t="n"/>
      <c r="G885" s="22" t="n"/>
      <c r="H885" s="14" t="n"/>
      <c r="I885" s="17">
        <f>IF(OR($B885="",$C885="",N($D885)=0),"",IF(OR($B885="Ajuste para mais",$B885="Ajuste para menos"),0,$D885*IF(N($E885)&lt;&gt;0,$E885,IF(OR($B885="Venda",$B885="Devolução de venda"),IFERROR(INDEX(Produtos!$D$6:$D$505,MATCH($C885,Produtos!$B$6:$B$505,0)),0),0))))</f>
        <v/>
      </c>
      <c r="J885" s="17">
        <f>IF(OR($B885="",$C885="",N($D885)=0),"",IF($B885="Venda",1,IF($B885="Devolução de venda",-1,0))*$D885*IFERROR(INDEX(Produtos!$L$6:$L$505,MATCH($C885,Produtos!$B$6:$B$505,0)),0))</f>
        <v/>
      </c>
      <c r="K885" s="17">
        <f>IF(I885="","",IF($B885="Venda",I885-J885,IF($B885="Devolução de venda",-I885-J885,0)))</f>
        <v/>
      </c>
      <c r="L885" s="20">
        <f>IF($A885="","",IF($G885&lt;&gt;"",$G885,$A885))</f>
        <v/>
      </c>
      <c r="M885" s="17">
        <f>IF(I885="","",IF($B885="Venda",I885,IF(OR($B885="Compra",$B885="Devolução de venda"),-I885,0)))</f>
        <v/>
      </c>
    </row>
    <row r="886">
      <c r="A886" s="22" t="n"/>
      <c r="B886" s="14" t="n"/>
      <c r="C886" s="14" t="n"/>
      <c r="D886" s="14" t="n"/>
      <c r="E886" s="15" t="n"/>
      <c r="F886" s="14" t="n"/>
      <c r="G886" s="22" t="n"/>
      <c r="H886" s="14" t="n"/>
      <c r="I886" s="17">
        <f>IF(OR($B886="",$C886="",N($D886)=0),"",IF(OR($B886="Ajuste para mais",$B886="Ajuste para menos"),0,$D886*IF(N($E886)&lt;&gt;0,$E886,IF(OR($B886="Venda",$B886="Devolução de venda"),IFERROR(INDEX(Produtos!$D$6:$D$505,MATCH($C886,Produtos!$B$6:$B$505,0)),0),0))))</f>
        <v/>
      </c>
      <c r="J886" s="17">
        <f>IF(OR($B886="",$C886="",N($D886)=0),"",IF($B886="Venda",1,IF($B886="Devolução de venda",-1,0))*$D886*IFERROR(INDEX(Produtos!$L$6:$L$505,MATCH($C886,Produtos!$B$6:$B$505,0)),0))</f>
        <v/>
      </c>
      <c r="K886" s="17">
        <f>IF(I886="","",IF($B886="Venda",I886-J886,IF($B886="Devolução de venda",-I886-J886,0)))</f>
        <v/>
      </c>
      <c r="L886" s="20">
        <f>IF($A886="","",IF($G886&lt;&gt;"",$G886,$A886))</f>
        <v/>
      </c>
      <c r="M886" s="17">
        <f>IF(I886="","",IF($B886="Venda",I886,IF(OR($B886="Compra",$B886="Devolução de venda"),-I886,0)))</f>
        <v/>
      </c>
    </row>
    <row r="887">
      <c r="A887" s="22" t="n"/>
      <c r="B887" s="14" t="n"/>
      <c r="C887" s="14" t="n"/>
      <c r="D887" s="14" t="n"/>
      <c r="E887" s="15" t="n"/>
      <c r="F887" s="14" t="n"/>
      <c r="G887" s="22" t="n"/>
      <c r="H887" s="14" t="n"/>
      <c r="I887" s="17">
        <f>IF(OR($B887="",$C887="",N($D887)=0),"",IF(OR($B887="Ajuste para mais",$B887="Ajuste para menos"),0,$D887*IF(N($E887)&lt;&gt;0,$E887,IF(OR($B887="Venda",$B887="Devolução de venda"),IFERROR(INDEX(Produtos!$D$6:$D$505,MATCH($C887,Produtos!$B$6:$B$505,0)),0),0))))</f>
        <v/>
      </c>
      <c r="J887" s="17">
        <f>IF(OR($B887="",$C887="",N($D887)=0),"",IF($B887="Venda",1,IF($B887="Devolução de venda",-1,0))*$D887*IFERROR(INDEX(Produtos!$L$6:$L$505,MATCH($C887,Produtos!$B$6:$B$505,0)),0))</f>
        <v/>
      </c>
      <c r="K887" s="17">
        <f>IF(I887="","",IF($B887="Venda",I887-J887,IF($B887="Devolução de venda",-I887-J887,0)))</f>
        <v/>
      </c>
      <c r="L887" s="20">
        <f>IF($A887="","",IF($G887&lt;&gt;"",$G887,$A887))</f>
        <v/>
      </c>
      <c r="M887" s="17">
        <f>IF(I887="","",IF($B887="Venda",I887,IF(OR($B887="Compra",$B887="Devolução de venda"),-I887,0)))</f>
        <v/>
      </c>
    </row>
    <row r="888">
      <c r="A888" s="22" t="n"/>
      <c r="B888" s="14" t="n"/>
      <c r="C888" s="14" t="n"/>
      <c r="D888" s="14" t="n"/>
      <c r="E888" s="15" t="n"/>
      <c r="F888" s="14" t="n"/>
      <c r="G888" s="22" t="n"/>
      <c r="H888" s="14" t="n"/>
      <c r="I888" s="17">
        <f>IF(OR($B888="",$C888="",N($D888)=0),"",IF(OR($B888="Ajuste para mais",$B888="Ajuste para menos"),0,$D888*IF(N($E888)&lt;&gt;0,$E888,IF(OR($B888="Venda",$B888="Devolução de venda"),IFERROR(INDEX(Produtos!$D$6:$D$505,MATCH($C888,Produtos!$B$6:$B$505,0)),0),0))))</f>
        <v/>
      </c>
      <c r="J888" s="17">
        <f>IF(OR($B888="",$C888="",N($D888)=0),"",IF($B888="Venda",1,IF($B888="Devolução de venda",-1,0))*$D888*IFERROR(INDEX(Produtos!$L$6:$L$505,MATCH($C888,Produtos!$B$6:$B$505,0)),0))</f>
        <v/>
      </c>
      <c r="K888" s="17">
        <f>IF(I888="","",IF($B888="Venda",I888-J888,IF($B888="Devolução de venda",-I888-J888,0)))</f>
        <v/>
      </c>
      <c r="L888" s="20">
        <f>IF($A888="","",IF($G888&lt;&gt;"",$G888,$A888))</f>
        <v/>
      </c>
      <c r="M888" s="17">
        <f>IF(I888="","",IF($B888="Venda",I888,IF(OR($B888="Compra",$B888="Devolução de venda"),-I888,0)))</f>
        <v/>
      </c>
    </row>
    <row r="889">
      <c r="A889" s="22" t="n"/>
      <c r="B889" s="14" t="n"/>
      <c r="C889" s="14" t="n"/>
      <c r="D889" s="14" t="n"/>
      <c r="E889" s="15" t="n"/>
      <c r="F889" s="14" t="n"/>
      <c r="G889" s="22" t="n"/>
      <c r="H889" s="14" t="n"/>
      <c r="I889" s="17">
        <f>IF(OR($B889="",$C889="",N($D889)=0),"",IF(OR($B889="Ajuste para mais",$B889="Ajuste para menos"),0,$D889*IF(N($E889)&lt;&gt;0,$E889,IF(OR($B889="Venda",$B889="Devolução de venda"),IFERROR(INDEX(Produtos!$D$6:$D$505,MATCH($C889,Produtos!$B$6:$B$505,0)),0),0))))</f>
        <v/>
      </c>
      <c r="J889" s="17">
        <f>IF(OR($B889="",$C889="",N($D889)=0),"",IF($B889="Venda",1,IF($B889="Devolução de venda",-1,0))*$D889*IFERROR(INDEX(Produtos!$L$6:$L$505,MATCH($C889,Produtos!$B$6:$B$505,0)),0))</f>
        <v/>
      </c>
      <c r="K889" s="17">
        <f>IF(I889="","",IF($B889="Venda",I889-J889,IF($B889="Devolução de venda",-I889-J889,0)))</f>
        <v/>
      </c>
      <c r="L889" s="20">
        <f>IF($A889="","",IF($G889&lt;&gt;"",$G889,$A889))</f>
        <v/>
      </c>
      <c r="M889" s="17">
        <f>IF(I889="","",IF($B889="Venda",I889,IF(OR($B889="Compra",$B889="Devolução de venda"),-I889,0)))</f>
        <v/>
      </c>
    </row>
    <row r="890">
      <c r="A890" s="22" t="n"/>
      <c r="B890" s="14" t="n"/>
      <c r="C890" s="14" t="n"/>
      <c r="D890" s="14" t="n"/>
      <c r="E890" s="15" t="n"/>
      <c r="F890" s="14" t="n"/>
      <c r="G890" s="22" t="n"/>
      <c r="H890" s="14" t="n"/>
      <c r="I890" s="17">
        <f>IF(OR($B890="",$C890="",N($D890)=0),"",IF(OR($B890="Ajuste para mais",$B890="Ajuste para menos"),0,$D890*IF(N($E890)&lt;&gt;0,$E890,IF(OR($B890="Venda",$B890="Devolução de venda"),IFERROR(INDEX(Produtos!$D$6:$D$505,MATCH($C890,Produtos!$B$6:$B$505,0)),0),0))))</f>
        <v/>
      </c>
      <c r="J890" s="17">
        <f>IF(OR($B890="",$C890="",N($D890)=0),"",IF($B890="Venda",1,IF($B890="Devolução de venda",-1,0))*$D890*IFERROR(INDEX(Produtos!$L$6:$L$505,MATCH($C890,Produtos!$B$6:$B$505,0)),0))</f>
        <v/>
      </c>
      <c r="K890" s="17">
        <f>IF(I890="","",IF($B890="Venda",I890-J890,IF($B890="Devolução de venda",-I890-J890,0)))</f>
        <v/>
      </c>
      <c r="L890" s="20">
        <f>IF($A890="","",IF($G890&lt;&gt;"",$G890,$A890))</f>
        <v/>
      </c>
      <c r="M890" s="17">
        <f>IF(I890="","",IF($B890="Venda",I890,IF(OR($B890="Compra",$B890="Devolução de venda"),-I890,0)))</f>
        <v/>
      </c>
    </row>
    <row r="891">
      <c r="A891" s="22" t="n"/>
      <c r="B891" s="14" t="n"/>
      <c r="C891" s="14" t="n"/>
      <c r="D891" s="14" t="n"/>
      <c r="E891" s="15" t="n"/>
      <c r="F891" s="14" t="n"/>
      <c r="G891" s="22" t="n"/>
      <c r="H891" s="14" t="n"/>
      <c r="I891" s="17">
        <f>IF(OR($B891="",$C891="",N($D891)=0),"",IF(OR($B891="Ajuste para mais",$B891="Ajuste para menos"),0,$D891*IF(N($E891)&lt;&gt;0,$E891,IF(OR($B891="Venda",$B891="Devolução de venda"),IFERROR(INDEX(Produtos!$D$6:$D$505,MATCH($C891,Produtos!$B$6:$B$505,0)),0),0))))</f>
        <v/>
      </c>
      <c r="J891" s="17">
        <f>IF(OR($B891="",$C891="",N($D891)=0),"",IF($B891="Venda",1,IF($B891="Devolução de venda",-1,0))*$D891*IFERROR(INDEX(Produtos!$L$6:$L$505,MATCH($C891,Produtos!$B$6:$B$505,0)),0))</f>
        <v/>
      </c>
      <c r="K891" s="17">
        <f>IF(I891="","",IF($B891="Venda",I891-J891,IF($B891="Devolução de venda",-I891-J891,0)))</f>
        <v/>
      </c>
      <c r="L891" s="20">
        <f>IF($A891="","",IF($G891&lt;&gt;"",$G891,$A891))</f>
        <v/>
      </c>
      <c r="M891" s="17">
        <f>IF(I891="","",IF($B891="Venda",I891,IF(OR($B891="Compra",$B891="Devolução de venda"),-I891,0)))</f>
        <v/>
      </c>
    </row>
    <row r="892">
      <c r="A892" s="22" t="n"/>
      <c r="B892" s="14" t="n"/>
      <c r="C892" s="14" t="n"/>
      <c r="D892" s="14" t="n"/>
      <c r="E892" s="15" t="n"/>
      <c r="F892" s="14" t="n"/>
      <c r="G892" s="22" t="n"/>
      <c r="H892" s="14" t="n"/>
      <c r="I892" s="17">
        <f>IF(OR($B892="",$C892="",N($D892)=0),"",IF(OR($B892="Ajuste para mais",$B892="Ajuste para menos"),0,$D892*IF(N($E892)&lt;&gt;0,$E892,IF(OR($B892="Venda",$B892="Devolução de venda"),IFERROR(INDEX(Produtos!$D$6:$D$505,MATCH($C892,Produtos!$B$6:$B$505,0)),0),0))))</f>
        <v/>
      </c>
      <c r="J892" s="17">
        <f>IF(OR($B892="",$C892="",N($D892)=0),"",IF($B892="Venda",1,IF($B892="Devolução de venda",-1,0))*$D892*IFERROR(INDEX(Produtos!$L$6:$L$505,MATCH($C892,Produtos!$B$6:$B$505,0)),0))</f>
        <v/>
      </c>
      <c r="K892" s="17">
        <f>IF(I892="","",IF($B892="Venda",I892-J892,IF($B892="Devolução de venda",-I892-J892,0)))</f>
        <v/>
      </c>
      <c r="L892" s="20">
        <f>IF($A892="","",IF($G892&lt;&gt;"",$G892,$A892))</f>
        <v/>
      </c>
      <c r="M892" s="17">
        <f>IF(I892="","",IF($B892="Venda",I892,IF(OR($B892="Compra",$B892="Devolução de venda"),-I892,0)))</f>
        <v/>
      </c>
    </row>
    <row r="893">
      <c r="A893" s="22" t="n"/>
      <c r="B893" s="14" t="n"/>
      <c r="C893" s="14" t="n"/>
      <c r="D893" s="14" t="n"/>
      <c r="E893" s="15" t="n"/>
      <c r="F893" s="14" t="n"/>
      <c r="G893" s="22" t="n"/>
      <c r="H893" s="14" t="n"/>
      <c r="I893" s="17">
        <f>IF(OR($B893="",$C893="",N($D893)=0),"",IF(OR($B893="Ajuste para mais",$B893="Ajuste para menos"),0,$D893*IF(N($E893)&lt;&gt;0,$E893,IF(OR($B893="Venda",$B893="Devolução de venda"),IFERROR(INDEX(Produtos!$D$6:$D$505,MATCH($C893,Produtos!$B$6:$B$505,0)),0),0))))</f>
        <v/>
      </c>
      <c r="J893" s="17">
        <f>IF(OR($B893="",$C893="",N($D893)=0),"",IF($B893="Venda",1,IF($B893="Devolução de venda",-1,0))*$D893*IFERROR(INDEX(Produtos!$L$6:$L$505,MATCH($C893,Produtos!$B$6:$B$505,0)),0))</f>
        <v/>
      </c>
      <c r="K893" s="17">
        <f>IF(I893="","",IF($B893="Venda",I893-J893,IF($B893="Devolução de venda",-I893-J893,0)))</f>
        <v/>
      </c>
      <c r="L893" s="20">
        <f>IF($A893="","",IF($G893&lt;&gt;"",$G893,$A893))</f>
        <v/>
      </c>
      <c r="M893" s="17">
        <f>IF(I893="","",IF($B893="Venda",I893,IF(OR($B893="Compra",$B893="Devolução de venda"),-I893,0)))</f>
        <v/>
      </c>
    </row>
    <row r="894">
      <c r="A894" s="22" t="n"/>
      <c r="B894" s="14" t="n"/>
      <c r="C894" s="14" t="n"/>
      <c r="D894" s="14" t="n"/>
      <c r="E894" s="15" t="n"/>
      <c r="F894" s="14" t="n"/>
      <c r="G894" s="22" t="n"/>
      <c r="H894" s="14" t="n"/>
      <c r="I894" s="17">
        <f>IF(OR($B894="",$C894="",N($D894)=0),"",IF(OR($B894="Ajuste para mais",$B894="Ajuste para menos"),0,$D894*IF(N($E894)&lt;&gt;0,$E894,IF(OR($B894="Venda",$B894="Devolução de venda"),IFERROR(INDEX(Produtos!$D$6:$D$505,MATCH($C894,Produtos!$B$6:$B$505,0)),0),0))))</f>
        <v/>
      </c>
      <c r="J894" s="17">
        <f>IF(OR($B894="",$C894="",N($D894)=0),"",IF($B894="Venda",1,IF($B894="Devolução de venda",-1,0))*$D894*IFERROR(INDEX(Produtos!$L$6:$L$505,MATCH($C894,Produtos!$B$6:$B$505,0)),0))</f>
        <v/>
      </c>
      <c r="K894" s="17">
        <f>IF(I894="","",IF($B894="Venda",I894-J894,IF($B894="Devolução de venda",-I894-J894,0)))</f>
        <v/>
      </c>
      <c r="L894" s="20">
        <f>IF($A894="","",IF($G894&lt;&gt;"",$G894,$A894))</f>
        <v/>
      </c>
      <c r="M894" s="17">
        <f>IF(I894="","",IF($B894="Venda",I894,IF(OR($B894="Compra",$B894="Devolução de venda"),-I894,0)))</f>
        <v/>
      </c>
    </row>
    <row r="895">
      <c r="A895" s="22" t="n"/>
      <c r="B895" s="14" t="n"/>
      <c r="C895" s="14" t="n"/>
      <c r="D895" s="14" t="n"/>
      <c r="E895" s="15" t="n"/>
      <c r="F895" s="14" t="n"/>
      <c r="G895" s="22" t="n"/>
      <c r="H895" s="14" t="n"/>
      <c r="I895" s="17">
        <f>IF(OR($B895="",$C895="",N($D895)=0),"",IF(OR($B895="Ajuste para mais",$B895="Ajuste para menos"),0,$D895*IF(N($E895)&lt;&gt;0,$E895,IF(OR($B895="Venda",$B895="Devolução de venda"),IFERROR(INDEX(Produtos!$D$6:$D$505,MATCH($C895,Produtos!$B$6:$B$505,0)),0),0))))</f>
        <v/>
      </c>
      <c r="J895" s="17">
        <f>IF(OR($B895="",$C895="",N($D895)=0),"",IF($B895="Venda",1,IF($B895="Devolução de venda",-1,0))*$D895*IFERROR(INDEX(Produtos!$L$6:$L$505,MATCH($C895,Produtos!$B$6:$B$505,0)),0))</f>
        <v/>
      </c>
      <c r="K895" s="17">
        <f>IF(I895="","",IF($B895="Venda",I895-J895,IF($B895="Devolução de venda",-I895-J895,0)))</f>
        <v/>
      </c>
      <c r="L895" s="20">
        <f>IF($A895="","",IF($G895&lt;&gt;"",$G895,$A895))</f>
        <v/>
      </c>
      <c r="M895" s="17">
        <f>IF(I895="","",IF($B895="Venda",I895,IF(OR($B895="Compra",$B895="Devolução de venda"),-I895,0)))</f>
        <v/>
      </c>
    </row>
    <row r="896">
      <c r="A896" s="22" t="n"/>
      <c r="B896" s="14" t="n"/>
      <c r="C896" s="14" t="n"/>
      <c r="D896" s="14" t="n"/>
      <c r="E896" s="15" t="n"/>
      <c r="F896" s="14" t="n"/>
      <c r="G896" s="22" t="n"/>
      <c r="H896" s="14" t="n"/>
      <c r="I896" s="17">
        <f>IF(OR($B896="",$C896="",N($D896)=0),"",IF(OR($B896="Ajuste para mais",$B896="Ajuste para menos"),0,$D896*IF(N($E896)&lt;&gt;0,$E896,IF(OR($B896="Venda",$B896="Devolução de venda"),IFERROR(INDEX(Produtos!$D$6:$D$505,MATCH($C896,Produtos!$B$6:$B$505,0)),0),0))))</f>
        <v/>
      </c>
      <c r="J896" s="17">
        <f>IF(OR($B896="",$C896="",N($D896)=0),"",IF($B896="Venda",1,IF($B896="Devolução de venda",-1,0))*$D896*IFERROR(INDEX(Produtos!$L$6:$L$505,MATCH($C896,Produtos!$B$6:$B$505,0)),0))</f>
        <v/>
      </c>
      <c r="K896" s="17">
        <f>IF(I896="","",IF($B896="Venda",I896-J896,IF($B896="Devolução de venda",-I896-J896,0)))</f>
        <v/>
      </c>
      <c r="L896" s="20">
        <f>IF($A896="","",IF($G896&lt;&gt;"",$G896,$A896))</f>
        <v/>
      </c>
      <c r="M896" s="17">
        <f>IF(I896="","",IF($B896="Venda",I896,IF(OR($B896="Compra",$B896="Devolução de venda"),-I896,0)))</f>
        <v/>
      </c>
    </row>
    <row r="897">
      <c r="A897" s="22" t="n"/>
      <c r="B897" s="14" t="n"/>
      <c r="C897" s="14" t="n"/>
      <c r="D897" s="14" t="n"/>
      <c r="E897" s="15" t="n"/>
      <c r="F897" s="14" t="n"/>
      <c r="G897" s="22" t="n"/>
      <c r="H897" s="14" t="n"/>
      <c r="I897" s="17">
        <f>IF(OR($B897="",$C897="",N($D897)=0),"",IF(OR($B897="Ajuste para mais",$B897="Ajuste para menos"),0,$D897*IF(N($E897)&lt;&gt;0,$E897,IF(OR($B897="Venda",$B897="Devolução de venda"),IFERROR(INDEX(Produtos!$D$6:$D$505,MATCH($C897,Produtos!$B$6:$B$505,0)),0),0))))</f>
        <v/>
      </c>
      <c r="J897" s="17">
        <f>IF(OR($B897="",$C897="",N($D897)=0),"",IF($B897="Venda",1,IF($B897="Devolução de venda",-1,0))*$D897*IFERROR(INDEX(Produtos!$L$6:$L$505,MATCH($C897,Produtos!$B$6:$B$505,0)),0))</f>
        <v/>
      </c>
      <c r="K897" s="17">
        <f>IF(I897="","",IF($B897="Venda",I897-J897,IF($B897="Devolução de venda",-I897-J897,0)))</f>
        <v/>
      </c>
      <c r="L897" s="20">
        <f>IF($A897="","",IF($G897&lt;&gt;"",$G897,$A897))</f>
        <v/>
      </c>
      <c r="M897" s="17">
        <f>IF(I897="","",IF($B897="Venda",I897,IF(OR($B897="Compra",$B897="Devolução de venda"),-I897,0)))</f>
        <v/>
      </c>
    </row>
    <row r="898">
      <c r="A898" s="22" t="n"/>
      <c r="B898" s="14" t="n"/>
      <c r="C898" s="14" t="n"/>
      <c r="D898" s="14" t="n"/>
      <c r="E898" s="15" t="n"/>
      <c r="F898" s="14" t="n"/>
      <c r="G898" s="22" t="n"/>
      <c r="H898" s="14" t="n"/>
      <c r="I898" s="17">
        <f>IF(OR($B898="",$C898="",N($D898)=0),"",IF(OR($B898="Ajuste para mais",$B898="Ajuste para menos"),0,$D898*IF(N($E898)&lt;&gt;0,$E898,IF(OR($B898="Venda",$B898="Devolução de venda"),IFERROR(INDEX(Produtos!$D$6:$D$505,MATCH($C898,Produtos!$B$6:$B$505,0)),0),0))))</f>
        <v/>
      </c>
      <c r="J898" s="17">
        <f>IF(OR($B898="",$C898="",N($D898)=0),"",IF($B898="Venda",1,IF($B898="Devolução de venda",-1,0))*$D898*IFERROR(INDEX(Produtos!$L$6:$L$505,MATCH($C898,Produtos!$B$6:$B$505,0)),0))</f>
        <v/>
      </c>
      <c r="K898" s="17">
        <f>IF(I898="","",IF($B898="Venda",I898-J898,IF($B898="Devolução de venda",-I898-J898,0)))</f>
        <v/>
      </c>
      <c r="L898" s="20">
        <f>IF($A898="","",IF($G898&lt;&gt;"",$G898,$A898))</f>
        <v/>
      </c>
      <c r="M898" s="17">
        <f>IF(I898="","",IF($B898="Venda",I898,IF(OR($B898="Compra",$B898="Devolução de venda"),-I898,0)))</f>
        <v/>
      </c>
    </row>
    <row r="899">
      <c r="A899" s="22" t="n"/>
      <c r="B899" s="14" t="n"/>
      <c r="C899" s="14" t="n"/>
      <c r="D899" s="14" t="n"/>
      <c r="E899" s="15" t="n"/>
      <c r="F899" s="14" t="n"/>
      <c r="G899" s="22" t="n"/>
      <c r="H899" s="14" t="n"/>
      <c r="I899" s="17">
        <f>IF(OR($B899="",$C899="",N($D899)=0),"",IF(OR($B899="Ajuste para mais",$B899="Ajuste para menos"),0,$D899*IF(N($E899)&lt;&gt;0,$E899,IF(OR($B899="Venda",$B899="Devolução de venda"),IFERROR(INDEX(Produtos!$D$6:$D$505,MATCH($C899,Produtos!$B$6:$B$505,0)),0),0))))</f>
        <v/>
      </c>
      <c r="J899" s="17">
        <f>IF(OR($B899="",$C899="",N($D899)=0),"",IF($B899="Venda",1,IF($B899="Devolução de venda",-1,0))*$D899*IFERROR(INDEX(Produtos!$L$6:$L$505,MATCH($C899,Produtos!$B$6:$B$505,0)),0))</f>
        <v/>
      </c>
      <c r="K899" s="17">
        <f>IF(I899="","",IF($B899="Venda",I899-J899,IF($B899="Devolução de venda",-I899-J899,0)))</f>
        <v/>
      </c>
      <c r="L899" s="20">
        <f>IF($A899="","",IF($G899&lt;&gt;"",$G899,$A899))</f>
        <v/>
      </c>
      <c r="M899" s="17">
        <f>IF(I899="","",IF($B899="Venda",I899,IF(OR($B899="Compra",$B899="Devolução de venda"),-I899,0)))</f>
        <v/>
      </c>
    </row>
    <row r="900">
      <c r="A900" s="22" t="n"/>
      <c r="B900" s="14" t="n"/>
      <c r="C900" s="14" t="n"/>
      <c r="D900" s="14" t="n"/>
      <c r="E900" s="15" t="n"/>
      <c r="F900" s="14" t="n"/>
      <c r="G900" s="22" t="n"/>
      <c r="H900" s="14" t="n"/>
      <c r="I900" s="17">
        <f>IF(OR($B900="",$C900="",N($D900)=0),"",IF(OR($B900="Ajuste para mais",$B900="Ajuste para menos"),0,$D900*IF(N($E900)&lt;&gt;0,$E900,IF(OR($B900="Venda",$B900="Devolução de venda"),IFERROR(INDEX(Produtos!$D$6:$D$505,MATCH($C900,Produtos!$B$6:$B$505,0)),0),0))))</f>
        <v/>
      </c>
      <c r="J900" s="17">
        <f>IF(OR($B900="",$C900="",N($D900)=0),"",IF($B900="Venda",1,IF($B900="Devolução de venda",-1,0))*$D900*IFERROR(INDEX(Produtos!$L$6:$L$505,MATCH($C900,Produtos!$B$6:$B$505,0)),0))</f>
        <v/>
      </c>
      <c r="K900" s="17">
        <f>IF(I900="","",IF($B900="Venda",I900-J900,IF($B900="Devolução de venda",-I900-J900,0)))</f>
        <v/>
      </c>
      <c r="L900" s="20">
        <f>IF($A900="","",IF($G900&lt;&gt;"",$G900,$A900))</f>
        <v/>
      </c>
      <c r="M900" s="17">
        <f>IF(I900="","",IF($B900="Venda",I900,IF(OR($B900="Compra",$B900="Devolução de venda"),-I900,0)))</f>
        <v/>
      </c>
    </row>
    <row r="901">
      <c r="A901" s="22" t="n"/>
      <c r="B901" s="14" t="n"/>
      <c r="C901" s="14" t="n"/>
      <c r="D901" s="14" t="n"/>
      <c r="E901" s="15" t="n"/>
      <c r="F901" s="14" t="n"/>
      <c r="G901" s="22" t="n"/>
      <c r="H901" s="14" t="n"/>
      <c r="I901" s="17">
        <f>IF(OR($B901="",$C901="",N($D901)=0),"",IF(OR($B901="Ajuste para mais",$B901="Ajuste para menos"),0,$D901*IF(N($E901)&lt;&gt;0,$E901,IF(OR($B901="Venda",$B901="Devolução de venda"),IFERROR(INDEX(Produtos!$D$6:$D$505,MATCH($C901,Produtos!$B$6:$B$505,0)),0),0))))</f>
        <v/>
      </c>
      <c r="J901" s="17">
        <f>IF(OR($B901="",$C901="",N($D901)=0),"",IF($B901="Venda",1,IF($B901="Devolução de venda",-1,0))*$D901*IFERROR(INDEX(Produtos!$L$6:$L$505,MATCH($C901,Produtos!$B$6:$B$505,0)),0))</f>
        <v/>
      </c>
      <c r="K901" s="17">
        <f>IF(I901="","",IF($B901="Venda",I901-J901,IF($B901="Devolução de venda",-I901-J901,0)))</f>
        <v/>
      </c>
      <c r="L901" s="20">
        <f>IF($A901="","",IF($G901&lt;&gt;"",$G901,$A901))</f>
        <v/>
      </c>
      <c r="M901" s="17">
        <f>IF(I901="","",IF($B901="Venda",I901,IF(OR($B901="Compra",$B901="Devolução de venda"),-I901,0)))</f>
        <v/>
      </c>
    </row>
    <row r="902">
      <c r="A902" s="22" t="n"/>
      <c r="B902" s="14" t="n"/>
      <c r="C902" s="14" t="n"/>
      <c r="D902" s="14" t="n"/>
      <c r="E902" s="15" t="n"/>
      <c r="F902" s="14" t="n"/>
      <c r="G902" s="22" t="n"/>
      <c r="H902" s="14" t="n"/>
      <c r="I902" s="17">
        <f>IF(OR($B902="",$C902="",N($D902)=0),"",IF(OR($B902="Ajuste para mais",$B902="Ajuste para menos"),0,$D902*IF(N($E902)&lt;&gt;0,$E902,IF(OR($B902="Venda",$B902="Devolução de venda"),IFERROR(INDEX(Produtos!$D$6:$D$505,MATCH($C902,Produtos!$B$6:$B$505,0)),0),0))))</f>
        <v/>
      </c>
      <c r="J902" s="17">
        <f>IF(OR($B902="",$C902="",N($D902)=0),"",IF($B902="Venda",1,IF($B902="Devolução de venda",-1,0))*$D902*IFERROR(INDEX(Produtos!$L$6:$L$505,MATCH($C902,Produtos!$B$6:$B$505,0)),0))</f>
        <v/>
      </c>
      <c r="K902" s="17">
        <f>IF(I902="","",IF($B902="Venda",I902-J902,IF($B902="Devolução de venda",-I902-J902,0)))</f>
        <v/>
      </c>
      <c r="L902" s="20">
        <f>IF($A902="","",IF($G902&lt;&gt;"",$G902,$A902))</f>
        <v/>
      </c>
      <c r="M902" s="17">
        <f>IF(I902="","",IF($B902="Venda",I902,IF(OR($B902="Compra",$B902="Devolução de venda"),-I902,0)))</f>
        <v/>
      </c>
    </row>
    <row r="903">
      <c r="A903" s="22" t="n"/>
      <c r="B903" s="14" t="n"/>
      <c r="C903" s="14" t="n"/>
      <c r="D903" s="14" t="n"/>
      <c r="E903" s="15" t="n"/>
      <c r="F903" s="14" t="n"/>
      <c r="G903" s="22" t="n"/>
      <c r="H903" s="14" t="n"/>
      <c r="I903" s="17">
        <f>IF(OR($B903="",$C903="",N($D903)=0),"",IF(OR($B903="Ajuste para mais",$B903="Ajuste para menos"),0,$D903*IF(N($E903)&lt;&gt;0,$E903,IF(OR($B903="Venda",$B903="Devolução de venda"),IFERROR(INDEX(Produtos!$D$6:$D$505,MATCH($C903,Produtos!$B$6:$B$505,0)),0),0))))</f>
        <v/>
      </c>
      <c r="J903" s="17">
        <f>IF(OR($B903="",$C903="",N($D903)=0),"",IF($B903="Venda",1,IF($B903="Devolução de venda",-1,0))*$D903*IFERROR(INDEX(Produtos!$L$6:$L$505,MATCH($C903,Produtos!$B$6:$B$505,0)),0))</f>
        <v/>
      </c>
      <c r="K903" s="17">
        <f>IF(I903="","",IF($B903="Venda",I903-J903,IF($B903="Devolução de venda",-I903-J903,0)))</f>
        <v/>
      </c>
      <c r="L903" s="20">
        <f>IF($A903="","",IF($G903&lt;&gt;"",$G903,$A903))</f>
        <v/>
      </c>
      <c r="M903" s="17">
        <f>IF(I903="","",IF($B903="Venda",I903,IF(OR($B903="Compra",$B903="Devolução de venda"),-I903,0)))</f>
        <v/>
      </c>
    </row>
    <row r="904">
      <c r="A904" s="22" t="n"/>
      <c r="B904" s="14" t="n"/>
      <c r="C904" s="14" t="n"/>
      <c r="D904" s="14" t="n"/>
      <c r="E904" s="15" t="n"/>
      <c r="F904" s="14" t="n"/>
      <c r="G904" s="22" t="n"/>
      <c r="H904" s="14" t="n"/>
      <c r="I904" s="17">
        <f>IF(OR($B904="",$C904="",N($D904)=0),"",IF(OR($B904="Ajuste para mais",$B904="Ajuste para menos"),0,$D904*IF(N($E904)&lt;&gt;0,$E904,IF(OR($B904="Venda",$B904="Devolução de venda"),IFERROR(INDEX(Produtos!$D$6:$D$505,MATCH($C904,Produtos!$B$6:$B$505,0)),0),0))))</f>
        <v/>
      </c>
      <c r="J904" s="17">
        <f>IF(OR($B904="",$C904="",N($D904)=0),"",IF($B904="Venda",1,IF($B904="Devolução de venda",-1,0))*$D904*IFERROR(INDEX(Produtos!$L$6:$L$505,MATCH($C904,Produtos!$B$6:$B$505,0)),0))</f>
        <v/>
      </c>
      <c r="K904" s="17">
        <f>IF(I904="","",IF($B904="Venda",I904-J904,IF($B904="Devolução de venda",-I904-J904,0)))</f>
        <v/>
      </c>
      <c r="L904" s="20">
        <f>IF($A904="","",IF($G904&lt;&gt;"",$G904,$A904))</f>
        <v/>
      </c>
      <c r="M904" s="17">
        <f>IF(I904="","",IF($B904="Venda",I904,IF(OR($B904="Compra",$B904="Devolução de venda"),-I904,0)))</f>
        <v/>
      </c>
    </row>
    <row r="905">
      <c r="A905" s="22" t="n"/>
      <c r="B905" s="14" t="n"/>
      <c r="C905" s="14" t="n"/>
      <c r="D905" s="14" t="n"/>
      <c r="E905" s="15" t="n"/>
      <c r="F905" s="14" t="n"/>
      <c r="G905" s="22" t="n"/>
      <c r="H905" s="14" t="n"/>
      <c r="I905" s="17">
        <f>IF(OR($B905="",$C905="",N($D905)=0),"",IF(OR($B905="Ajuste para mais",$B905="Ajuste para menos"),0,$D905*IF(N($E905)&lt;&gt;0,$E905,IF(OR($B905="Venda",$B905="Devolução de venda"),IFERROR(INDEX(Produtos!$D$6:$D$505,MATCH($C905,Produtos!$B$6:$B$505,0)),0),0))))</f>
        <v/>
      </c>
      <c r="J905" s="17">
        <f>IF(OR($B905="",$C905="",N($D905)=0),"",IF($B905="Venda",1,IF($B905="Devolução de venda",-1,0))*$D905*IFERROR(INDEX(Produtos!$L$6:$L$505,MATCH($C905,Produtos!$B$6:$B$505,0)),0))</f>
        <v/>
      </c>
      <c r="K905" s="17">
        <f>IF(I905="","",IF($B905="Venda",I905-J905,IF($B905="Devolução de venda",-I905-J905,0)))</f>
        <v/>
      </c>
      <c r="L905" s="20">
        <f>IF($A905="","",IF($G905&lt;&gt;"",$G905,$A905))</f>
        <v/>
      </c>
      <c r="M905" s="17">
        <f>IF(I905="","",IF($B905="Venda",I905,IF(OR($B905="Compra",$B905="Devolução de venda"),-I905,0)))</f>
        <v/>
      </c>
    </row>
    <row r="906">
      <c r="A906" s="22" t="n"/>
      <c r="B906" s="14" t="n"/>
      <c r="C906" s="14" t="n"/>
      <c r="D906" s="14" t="n"/>
      <c r="E906" s="15" t="n"/>
      <c r="F906" s="14" t="n"/>
      <c r="G906" s="22" t="n"/>
      <c r="H906" s="14" t="n"/>
      <c r="I906" s="17">
        <f>IF(OR($B906="",$C906="",N($D906)=0),"",IF(OR($B906="Ajuste para mais",$B906="Ajuste para menos"),0,$D906*IF(N($E906)&lt;&gt;0,$E906,IF(OR($B906="Venda",$B906="Devolução de venda"),IFERROR(INDEX(Produtos!$D$6:$D$505,MATCH($C906,Produtos!$B$6:$B$505,0)),0),0))))</f>
        <v/>
      </c>
      <c r="J906" s="17">
        <f>IF(OR($B906="",$C906="",N($D906)=0),"",IF($B906="Venda",1,IF($B906="Devolução de venda",-1,0))*$D906*IFERROR(INDEX(Produtos!$L$6:$L$505,MATCH($C906,Produtos!$B$6:$B$505,0)),0))</f>
        <v/>
      </c>
      <c r="K906" s="17">
        <f>IF(I906="","",IF($B906="Venda",I906-J906,IF($B906="Devolução de venda",-I906-J906,0)))</f>
        <v/>
      </c>
      <c r="L906" s="20">
        <f>IF($A906="","",IF($G906&lt;&gt;"",$G906,$A906))</f>
        <v/>
      </c>
      <c r="M906" s="17">
        <f>IF(I906="","",IF($B906="Venda",I906,IF(OR($B906="Compra",$B906="Devolução de venda"),-I906,0)))</f>
        <v/>
      </c>
    </row>
    <row r="907">
      <c r="A907" s="22" t="n"/>
      <c r="B907" s="14" t="n"/>
      <c r="C907" s="14" t="n"/>
      <c r="D907" s="14" t="n"/>
      <c r="E907" s="15" t="n"/>
      <c r="F907" s="14" t="n"/>
      <c r="G907" s="22" t="n"/>
      <c r="H907" s="14" t="n"/>
      <c r="I907" s="17">
        <f>IF(OR($B907="",$C907="",N($D907)=0),"",IF(OR($B907="Ajuste para mais",$B907="Ajuste para menos"),0,$D907*IF(N($E907)&lt;&gt;0,$E907,IF(OR($B907="Venda",$B907="Devolução de venda"),IFERROR(INDEX(Produtos!$D$6:$D$505,MATCH($C907,Produtos!$B$6:$B$505,0)),0),0))))</f>
        <v/>
      </c>
      <c r="J907" s="17">
        <f>IF(OR($B907="",$C907="",N($D907)=0),"",IF($B907="Venda",1,IF($B907="Devolução de venda",-1,0))*$D907*IFERROR(INDEX(Produtos!$L$6:$L$505,MATCH($C907,Produtos!$B$6:$B$505,0)),0))</f>
        <v/>
      </c>
      <c r="K907" s="17">
        <f>IF(I907="","",IF($B907="Venda",I907-J907,IF($B907="Devolução de venda",-I907-J907,0)))</f>
        <v/>
      </c>
      <c r="L907" s="20">
        <f>IF($A907="","",IF($G907&lt;&gt;"",$G907,$A907))</f>
        <v/>
      </c>
      <c r="M907" s="17">
        <f>IF(I907="","",IF($B907="Venda",I907,IF(OR($B907="Compra",$B907="Devolução de venda"),-I907,0)))</f>
        <v/>
      </c>
    </row>
    <row r="908">
      <c r="A908" s="22" t="n"/>
      <c r="B908" s="14" t="n"/>
      <c r="C908" s="14" t="n"/>
      <c r="D908" s="14" t="n"/>
      <c r="E908" s="15" t="n"/>
      <c r="F908" s="14" t="n"/>
      <c r="G908" s="22" t="n"/>
      <c r="H908" s="14" t="n"/>
      <c r="I908" s="17">
        <f>IF(OR($B908="",$C908="",N($D908)=0),"",IF(OR($B908="Ajuste para mais",$B908="Ajuste para menos"),0,$D908*IF(N($E908)&lt;&gt;0,$E908,IF(OR($B908="Venda",$B908="Devolução de venda"),IFERROR(INDEX(Produtos!$D$6:$D$505,MATCH($C908,Produtos!$B$6:$B$505,0)),0),0))))</f>
        <v/>
      </c>
      <c r="J908" s="17">
        <f>IF(OR($B908="",$C908="",N($D908)=0),"",IF($B908="Venda",1,IF($B908="Devolução de venda",-1,0))*$D908*IFERROR(INDEX(Produtos!$L$6:$L$505,MATCH($C908,Produtos!$B$6:$B$505,0)),0))</f>
        <v/>
      </c>
      <c r="K908" s="17">
        <f>IF(I908="","",IF($B908="Venda",I908-J908,IF($B908="Devolução de venda",-I908-J908,0)))</f>
        <v/>
      </c>
      <c r="L908" s="20">
        <f>IF($A908="","",IF($G908&lt;&gt;"",$G908,$A908))</f>
        <v/>
      </c>
      <c r="M908" s="17">
        <f>IF(I908="","",IF($B908="Venda",I908,IF(OR($B908="Compra",$B908="Devolução de venda"),-I908,0)))</f>
        <v/>
      </c>
    </row>
    <row r="909">
      <c r="A909" s="22" t="n"/>
      <c r="B909" s="14" t="n"/>
      <c r="C909" s="14" t="n"/>
      <c r="D909" s="14" t="n"/>
      <c r="E909" s="15" t="n"/>
      <c r="F909" s="14" t="n"/>
      <c r="G909" s="22" t="n"/>
      <c r="H909" s="14" t="n"/>
      <c r="I909" s="17">
        <f>IF(OR($B909="",$C909="",N($D909)=0),"",IF(OR($B909="Ajuste para mais",$B909="Ajuste para menos"),0,$D909*IF(N($E909)&lt;&gt;0,$E909,IF(OR($B909="Venda",$B909="Devolução de venda"),IFERROR(INDEX(Produtos!$D$6:$D$505,MATCH($C909,Produtos!$B$6:$B$505,0)),0),0))))</f>
        <v/>
      </c>
      <c r="J909" s="17">
        <f>IF(OR($B909="",$C909="",N($D909)=0),"",IF($B909="Venda",1,IF($B909="Devolução de venda",-1,0))*$D909*IFERROR(INDEX(Produtos!$L$6:$L$505,MATCH($C909,Produtos!$B$6:$B$505,0)),0))</f>
        <v/>
      </c>
      <c r="K909" s="17">
        <f>IF(I909="","",IF($B909="Venda",I909-J909,IF($B909="Devolução de venda",-I909-J909,0)))</f>
        <v/>
      </c>
      <c r="L909" s="20">
        <f>IF($A909="","",IF($G909&lt;&gt;"",$G909,$A909))</f>
        <v/>
      </c>
      <c r="M909" s="17">
        <f>IF(I909="","",IF($B909="Venda",I909,IF(OR($B909="Compra",$B909="Devolução de venda"),-I909,0)))</f>
        <v/>
      </c>
    </row>
    <row r="910">
      <c r="A910" s="22" t="n"/>
      <c r="B910" s="14" t="n"/>
      <c r="C910" s="14" t="n"/>
      <c r="D910" s="14" t="n"/>
      <c r="E910" s="15" t="n"/>
      <c r="F910" s="14" t="n"/>
      <c r="G910" s="22" t="n"/>
      <c r="H910" s="14" t="n"/>
      <c r="I910" s="17">
        <f>IF(OR($B910="",$C910="",N($D910)=0),"",IF(OR($B910="Ajuste para mais",$B910="Ajuste para menos"),0,$D910*IF(N($E910)&lt;&gt;0,$E910,IF(OR($B910="Venda",$B910="Devolução de venda"),IFERROR(INDEX(Produtos!$D$6:$D$505,MATCH($C910,Produtos!$B$6:$B$505,0)),0),0))))</f>
        <v/>
      </c>
      <c r="J910" s="17">
        <f>IF(OR($B910="",$C910="",N($D910)=0),"",IF($B910="Venda",1,IF($B910="Devolução de venda",-1,0))*$D910*IFERROR(INDEX(Produtos!$L$6:$L$505,MATCH($C910,Produtos!$B$6:$B$505,0)),0))</f>
        <v/>
      </c>
      <c r="K910" s="17">
        <f>IF(I910="","",IF($B910="Venda",I910-J910,IF($B910="Devolução de venda",-I910-J910,0)))</f>
        <v/>
      </c>
      <c r="L910" s="20">
        <f>IF($A910="","",IF($G910&lt;&gt;"",$G910,$A910))</f>
        <v/>
      </c>
      <c r="M910" s="17">
        <f>IF(I910="","",IF($B910="Venda",I910,IF(OR($B910="Compra",$B910="Devolução de venda"),-I910,0)))</f>
        <v/>
      </c>
    </row>
    <row r="911">
      <c r="A911" s="22" t="n"/>
      <c r="B911" s="14" t="n"/>
      <c r="C911" s="14" t="n"/>
      <c r="D911" s="14" t="n"/>
      <c r="E911" s="15" t="n"/>
      <c r="F911" s="14" t="n"/>
      <c r="G911" s="22" t="n"/>
      <c r="H911" s="14" t="n"/>
      <c r="I911" s="17">
        <f>IF(OR($B911="",$C911="",N($D911)=0),"",IF(OR($B911="Ajuste para mais",$B911="Ajuste para menos"),0,$D911*IF(N($E911)&lt;&gt;0,$E911,IF(OR($B911="Venda",$B911="Devolução de venda"),IFERROR(INDEX(Produtos!$D$6:$D$505,MATCH($C911,Produtos!$B$6:$B$505,0)),0),0))))</f>
        <v/>
      </c>
      <c r="J911" s="17">
        <f>IF(OR($B911="",$C911="",N($D911)=0),"",IF($B911="Venda",1,IF($B911="Devolução de venda",-1,0))*$D911*IFERROR(INDEX(Produtos!$L$6:$L$505,MATCH($C911,Produtos!$B$6:$B$505,0)),0))</f>
        <v/>
      </c>
      <c r="K911" s="17">
        <f>IF(I911="","",IF($B911="Venda",I911-J911,IF($B911="Devolução de venda",-I911-J911,0)))</f>
        <v/>
      </c>
      <c r="L911" s="20">
        <f>IF($A911="","",IF($G911&lt;&gt;"",$G911,$A911))</f>
        <v/>
      </c>
      <c r="M911" s="17">
        <f>IF(I911="","",IF($B911="Venda",I911,IF(OR($B911="Compra",$B911="Devolução de venda"),-I911,0)))</f>
        <v/>
      </c>
    </row>
    <row r="912">
      <c r="A912" s="22" t="n"/>
      <c r="B912" s="14" t="n"/>
      <c r="C912" s="14" t="n"/>
      <c r="D912" s="14" t="n"/>
      <c r="E912" s="15" t="n"/>
      <c r="F912" s="14" t="n"/>
      <c r="G912" s="22" t="n"/>
      <c r="H912" s="14" t="n"/>
      <c r="I912" s="17">
        <f>IF(OR($B912="",$C912="",N($D912)=0),"",IF(OR($B912="Ajuste para mais",$B912="Ajuste para menos"),0,$D912*IF(N($E912)&lt;&gt;0,$E912,IF(OR($B912="Venda",$B912="Devolução de venda"),IFERROR(INDEX(Produtos!$D$6:$D$505,MATCH($C912,Produtos!$B$6:$B$505,0)),0),0))))</f>
        <v/>
      </c>
      <c r="J912" s="17">
        <f>IF(OR($B912="",$C912="",N($D912)=0),"",IF($B912="Venda",1,IF($B912="Devolução de venda",-1,0))*$D912*IFERROR(INDEX(Produtos!$L$6:$L$505,MATCH($C912,Produtos!$B$6:$B$505,0)),0))</f>
        <v/>
      </c>
      <c r="K912" s="17">
        <f>IF(I912="","",IF($B912="Venda",I912-J912,IF($B912="Devolução de venda",-I912-J912,0)))</f>
        <v/>
      </c>
      <c r="L912" s="20">
        <f>IF($A912="","",IF($G912&lt;&gt;"",$G912,$A912))</f>
        <v/>
      </c>
      <c r="M912" s="17">
        <f>IF(I912="","",IF($B912="Venda",I912,IF(OR($B912="Compra",$B912="Devolução de venda"),-I912,0)))</f>
        <v/>
      </c>
    </row>
    <row r="913">
      <c r="A913" s="22" t="n"/>
      <c r="B913" s="14" t="n"/>
      <c r="C913" s="14" t="n"/>
      <c r="D913" s="14" t="n"/>
      <c r="E913" s="15" t="n"/>
      <c r="F913" s="14" t="n"/>
      <c r="G913" s="22" t="n"/>
      <c r="H913" s="14" t="n"/>
      <c r="I913" s="17">
        <f>IF(OR($B913="",$C913="",N($D913)=0),"",IF(OR($B913="Ajuste para mais",$B913="Ajuste para menos"),0,$D913*IF(N($E913)&lt;&gt;0,$E913,IF(OR($B913="Venda",$B913="Devolução de venda"),IFERROR(INDEX(Produtos!$D$6:$D$505,MATCH($C913,Produtos!$B$6:$B$505,0)),0),0))))</f>
        <v/>
      </c>
      <c r="J913" s="17">
        <f>IF(OR($B913="",$C913="",N($D913)=0),"",IF($B913="Venda",1,IF($B913="Devolução de venda",-1,0))*$D913*IFERROR(INDEX(Produtos!$L$6:$L$505,MATCH($C913,Produtos!$B$6:$B$505,0)),0))</f>
        <v/>
      </c>
      <c r="K913" s="17">
        <f>IF(I913="","",IF($B913="Venda",I913-J913,IF($B913="Devolução de venda",-I913-J913,0)))</f>
        <v/>
      </c>
      <c r="L913" s="20">
        <f>IF($A913="","",IF($G913&lt;&gt;"",$G913,$A913))</f>
        <v/>
      </c>
      <c r="M913" s="17">
        <f>IF(I913="","",IF($B913="Venda",I913,IF(OR($B913="Compra",$B913="Devolução de venda"),-I913,0)))</f>
        <v/>
      </c>
    </row>
    <row r="914">
      <c r="A914" s="22" t="n"/>
      <c r="B914" s="14" t="n"/>
      <c r="C914" s="14" t="n"/>
      <c r="D914" s="14" t="n"/>
      <c r="E914" s="15" t="n"/>
      <c r="F914" s="14" t="n"/>
      <c r="G914" s="22" t="n"/>
      <c r="H914" s="14" t="n"/>
      <c r="I914" s="17">
        <f>IF(OR($B914="",$C914="",N($D914)=0),"",IF(OR($B914="Ajuste para mais",$B914="Ajuste para menos"),0,$D914*IF(N($E914)&lt;&gt;0,$E914,IF(OR($B914="Venda",$B914="Devolução de venda"),IFERROR(INDEX(Produtos!$D$6:$D$505,MATCH($C914,Produtos!$B$6:$B$505,0)),0),0))))</f>
        <v/>
      </c>
      <c r="J914" s="17">
        <f>IF(OR($B914="",$C914="",N($D914)=0),"",IF($B914="Venda",1,IF($B914="Devolução de venda",-1,0))*$D914*IFERROR(INDEX(Produtos!$L$6:$L$505,MATCH($C914,Produtos!$B$6:$B$505,0)),0))</f>
        <v/>
      </c>
      <c r="K914" s="17">
        <f>IF(I914="","",IF($B914="Venda",I914-J914,IF($B914="Devolução de venda",-I914-J914,0)))</f>
        <v/>
      </c>
      <c r="L914" s="20">
        <f>IF($A914="","",IF($G914&lt;&gt;"",$G914,$A914))</f>
        <v/>
      </c>
      <c r="M914" s="17">
        <f>IF(I914="","",IF($B914="Venda",I914,IF(OR($B914="Compra",$B914="Devolução de venda"),-I914,0)))</f>
        <v/>
      </c>
    </row>
    <row r="915">
      <c r="A915" s="22" t="n"/>
      <c r="B915" s="14" t="n"/>
      <c r="C915" s="14" t="n"/>
      <c r="D915" s="14" t="n"/>
      <c r="E915" s="15" t="n"/>
      <c r="F915" s="14" t="n"/>
      <c r="G915" s="22" t="n"/>
      <c r="H915" s="14" t="n"/>
      <c r="I915" s="17">
        <f>IF(OR($B915="",$C915="",N($D915)=0),"",IF(OR($B915="Ajuste para mais",$B915="Ajuste para menos"),0,$D915*IF(N($E915)&lt;&gt;0,$E915,IF(OR($B915="Venda",$B915="Devolução de venda"),IFERROR(INDEX(Produtos!$D$6:$D$505,MATCH($C915,Produtos!$B$6:$B$505,0)),0),0))))</f>
        <v/>
      </c>
      <c r="J915" s="17">
        <f>IF(OR($B915="",$C915="",N($D915)=0),"",IF($B915="Venda",1,IF($B915="Devolução de venda",-1,0))*$D915*IFERROR(INDEX(Produtos!$L$6:$L$505,MATCH($C915,Produtos!$B$6:$B$505,0)),0))</f>
        <v/>
      </c>
      <c r="K915" s="17">
        <f>IF(I915="","",IF($B915="Venda",I915-J915,IF($B915="Devolução de venda",-I915-J915,0)))</f>
        <v/>
      </c>
      <c r="L915" s="20">
        <f>IF($A915="","",IF($G915&lt;&gt;"",$G915,$A915))</f>
        <v/>
      </c>
      <c r="M915" s="17">
        <f>IF(I915="","",IF($B915="Venda",I915,IF(OR($B915="Compra",$B915="Devolução de venda"),-I915,0)))</f>
        <v/>
      </c>
    </row>
    <row r="916">
      <c r="A916" s="22" t="n"/>
      <c r="B916" s="14" t="n"/>
      <c r="C916" s="14" t="n"/>
      <c r="D916" s="14" t="n"/>
      <c r="E916" s="15" t="n"/>
      <c r="F916" s="14" t="n"/>
      <c r="G916" s="22" t="n"/>
      <c r="H916" s="14" t="n"/>
      <c r="I916" s="17">
        <f>IF(OR($B916="",$C916="",N($D916)=0),"",IF(OR($B916="Ajuste para mais",$B916="Ajuste para menos"),0,$D916*IF(N($E916)&lt;&gt;0,$E916,IF(OR($B916="Venda",$B916="Devolução de venda"),IFERROR(INDEX(Produtos!$D$6:$D$505,MATCH($C916,Produtos!$B$6:$B$505,0)),0),0))))</f>
        <v/>
      </c>
      <c r="J916" s="17">
        <f>IF(OR($B916="",$C916="",N($D916)=0),"",IF($B916="Venda",1,IF($B916="Devolução de venda",-1,0))*$D916*IFERROR(INDEX(Produtos!$L$6:$L$505,MATCH($C916,Produtos!$B$6:$B$505,0)),0))</f>
        <v/>
      </c>
      <c r="K916" s="17">
        <f>IF(I916="","",IF($B916="Venda",I916-J916,IF($B916="Devolução de venda",-I916-J916,0)))</f>
        <v/>
      </c>
      <c r="L916" s="20">
        <f>IF($A916="","",IF($G916&lt;&gt;"",$G916,$A916))</f>
        <v/>
      </c>
      <c r="M916" s="17">
        <f>IF(I916="","",IF($B916="Venda",I916,IF(OR($B916="Compra",$B916="Devolução de venda"),-I916,0)))</f>
        <v/>
      </c>
    </row>
    <row r="917">
      <c r="A917" s="22" t="n"/>
      <c r="B917" s="14" t="n"/>
      <c r="C917" s="14" t="n"/>
      <c r="D917" s="14" t="n"/>
      <c r="E917" s="15" t="n"/>
      <c r="F917" s="14" t="n"/>
      <c r="G917" s="22" t="n"/>
      <c r="H917" s="14" t="n"/>
      <c r="I917" s="17">
        <f>IF(OR($B917="",$C917="",N($D917)=0),"",IF(OR($B917="Ajuste para mais",$B917="Ajuste para menos"),0,$D917*IF(N($E917)&lt;&gt;0,$E917,IF(OR($B917="Venda",$B917="Devolução de venda"),IFERROR(INDEX(Produtos!$D$6:$D$505,MATCH($C917,Produtos!$B$6:$B$505,0)),0),0))))</f>
        <v/>
      </c>
      <c r="J917" s="17">
        <f>IF(OR($B917="",$C917="",N($D917)=0),"",IF($B917="Venda",1,IF($B917="Devolução de venda",-1,0))*$D917*IFERROR(INDEX(Produtos!$L$6:$L$505,MATCH($C917,Produtos!$B$6:$B$505,0)),0))</f>
        <v/>
      </c>
      <c r="K917" s="17">
        <f>IF(I917="","",IF($B917="Venda",I917-J917,IF($B917="Devolução de venda",-I917-J917,0)))</f>
        <v/>
      </c>
      <c r="L917" s="20">
        <f>IF($A917="","",IF($G917&lt;&gt;"",$G917,$A917))</f>
        <v/>
      </c>
      <c r="M917" s="17">
        <f>IF(I917="","",IF($B917="Venda",I917,IF(OR($B917="Compra",$B917="Devolução de venda"),-I917,0)))</f>
        <v/>
      </c>
    </row>
    <row r="918">
      <c r="A918" s="22" t="n"/>
      <c r="B918" s="14" t="n"/>
      <c r="C918" s="14" t="n"/>
      <c r="D918" s="14" t="n"/>
      <c r="E918" s="15" t="n"/>
      <c r="F918" s="14" t="n"/>
      <c r="G918" s="22" t="n"/>
      <c r="H918" s="14" t="n"/>
      <c r="I918" s="17">
        <f>IF(OR($B918="",$C918="",N($D918)=0),"",IF(OR($B918="Ajuste para mais",$B918="Ajuste para menos"),0,$D918*IF(N($E918)&lt;&gt;0,$E918,IF(OR($B918="Venda",$B918="Devolução de venda"),IFERROR(INDEX(Produtos!$D$6:$D$505,MATCH($C918,Produtos!$B$6:$B$505,0)),0),0))))</f>
        <v/>
      </c>
      <c r="J918" s="17">
        <f>IF(OR($B918="",$C918="",N($D918)=0),"",IF($B918="Venda",1,IF($B918="Devolução de venda",-1,0))*$D918*IFERROR(INDEX(Produtos!$L$6:$L$505,MATCH($C918,Produtos!$B$6:$B$505,0)),0))</f>
        <v/>
      </c>
      <c r="K918" s="17">
        <f>IF(I918="","",IF($B918="Venda",I918-J918,IF($B918="Devolução de venda",-I918-J918,0)))</f>
        <v/>
      </c>
      <c r="L918" s="20">
        <f>IF($A918="","",IF($G918&lt;&gt;"",$G918,$A918))</f>
        <v/>
      </c>
      <c r="M918" s="17">
        <f>IF(I918="","",IF($B918="Venda",I918,IF(OR($B918="Compra",$B918="Devolução de venda"),-I918,0)))</f>
        <v/>
      </c>
    </row>
    <row r="919">
      <c r="A919" s="22" t="n"/>
      <c r="B919" s="14" t="n"/>
      <c r="C919" s="14" t="n"/>
      <c r="D919" s="14" t="n"/>
      <c r="E919" s="15" t="n"/>
      <c r="F919" s="14" t="n"/>
      <c r="G919" s="22" t="n"/>
      <c r="H919" s="14" t="n"/>
      <c r="I919" s="17">
        <f>IF(OR($B919="",$C919="",N($D919)=0),"",IF(OR($B919="Ajuste para mais",$B919="Ajuste para menos"),0,$D919*IF(N($E919)&lt;&gt;0,$E919,IF(OR($B919="Venda",$B919="Devolução de venda"),IFERROR(INDEX(Produtos!$D$6:$D$505,MATCH($C919,Produtos!$B$6:$B$505,0)),0),0))))</f>
        <v/>
      </c>
      <c r="J919" s="17">
        <f>IF(OR($B919="",$C919="",N($D919)=0),"",IF($B919="Venda",1,IF($B919="Devolução de venda",-1,0))*$D919*IFERROR(INDEX(Produtos!$L$6:$L$505,MATCH($C919,Produtos!$B$6:$B$505,0)),0))</f>
        <v/>
      </c>
      <c r="K919" s="17">
        <f>IF(I919="","",IF($B919="Venda",I919-J919,IF($B919="Devolução de venda",-I919-J919,0)))</f>
        <v/>
      </c>
      <c r="L919" s="20">
        <f>IF($A919="","",IF($G919&lt;&gt;"",$G919,$A919))</f>
        <v/>
      </c>
      <c r="M919" s="17">
        <f>IF(I919="","",IF($B919="Venda",I919,IF(OR($B919="Compra",$B919="Devolução de venda"),-I919,0)))</f>
        <v/>
      </c>
    </row>
    <row r="920">
      <c r="A920" s="22" t="n"/>
      <c r="B920" s="14" t="n"/>
      <c r="C920" s="14" t="n"/>
      <c r="D920" s="14" t="n"/>
      <c r="E920" s="15" t="n"/>
      <c r="F920" s="14" t="n"/>
      <c r="G920" s="22" t="n"/>
      <c r="H920" s="14" t="n"/>
      <c r="I920" s="17">
        <f>IF(OR($B920="",$C920="",N($D920)=0),"",IF(OR($B920="Ajuste para mais",$B920="Ajuste para menos"),0,$D920*IF(N($E920)&lt;&gt;0,$E920,IF(OR($B920="Venda",$B920="Devolução de venda"),IFERROR(INDEX(Produtos!$D$6:$D$505,MATCH($C920,Produtos!$B$6:$B$505,0)),0),0))))</f>
        <v/>
      </c>
      <c r="J920" s="17">
        <f>IF(OR($B920="",$C920="",N($D920)=0),"",IF($B920="Venda",1,IF($B920="Devolução de venda",-1,0))*$D920*IFERROR(INDEX(Produtos!$L$6:$L$505,MATCH($C920,Produtos!$B$6:$B$505,0)),0))</f>
        <v/>
      </c>
      <c r="K920" s="17">
        <f>IF(I920="","",IF($B920="Venda",I920-J920,IF($B920="Devolução de venda",-I920-J920,0)))</f>
        <v/>
      </c>
      <c r="L920" s="20">
        <f>IF($A920="","",IF($G920&lt;&gt;"",$G920,$A920))</f>
        <v/>
      </c>
      <c r="M920" s="17">
        <f>IF(I920="","",IF($B920="Venda",I920,IF(OR($B920="Compra",$B920="Devolução de venda"),-I920,0)))</f>
        <v/>
      </c>
    </row>
    <row r="921">
      <c r="A921" s="22" t="n"/>
      <c r="B921" s="14" t="n"/>
      <c r="C921" s="14" t="n"/>
      <c r="D921" s="14" t="n"/>
      <c r="E921" s="15" t="n"/>
      <c r="F921" s="14" t="n"/>
      <c r="G921" s="22" t="n"/>
      <c r="H921" s="14" t="n"/>
      <c r="I921" s="17">
        <f>IF(OR($B921="",$C921="",N($D921)=0),"",IF(OR($B921="Ajuste para mais",$B921="Ajuste para menos"),0,$D921*IF(N($E921)&lt;&gt;0,$E921,IF(OR($B921="Venda",$B921="Devolução de venda"),IFERROR(INDEX(Produtos!$D$6:$D$505,MATCH($C921,Produtos!$B$6:$B$505,0)),0),0))))</f>
        <v/>
      </c>
      <c r="J921" s="17">
        <f>IF(OR($B921="",$C921="",N($D921)=0),"",IF($B921="Venda",1,IF($B921="Devolução de venda",-1,0))*$D921*IFERROR(INDEX(Produtos!$L$6:$L$505,MATCH($C921,Produtos!$B$6:$B$505,0)),0))</f>
        <v/>
      </c>
      <c r="K921" s="17">
        <f>IF(I921="","",IF($B921="Venda",I921-J921,IF($B921="Devolução de venda",-I921-J921,0)))</f>
        <v/>
      </c>
      <c r="L921" s="20">
        <f>IF($A921="","",IF($G921&lt;&gt;"",$G921,$A921))</f>
        <v/>
      </c>
      <c r="M921" s="17">
        <f>IF(I921="","",IF($B921="Venda",I921,IF(OR($B921="Compra",$B921="Devolução de venda"),-I921,0)))</f>
        <v/>
      </c>
    </row>
    <row r="922">
      <c r="A922" s="22" t="n"/>
      <c r="B922" s="14" t="n"/>
      <c r="C922" s="14" t="n"/>
      <c r="D922" s="14" t="n"/>
      <c r="E922" s="15" t="n"/>
      <c r="F922" s="14" t="n"/>
      <c r="G922" s="22" t="n"/>
      <c r="H922" s="14" t="n"/>
      <c r="I922" s="17">
        <f>IF(OR($B922="",$C922="",N($D922)=0),"",IF(OR($B922="Ajuste para mais",$B922="Ajuste para menos"),0,$D922*IF(N($E922)&lt;&gt;0,$E922,IF(OR($B922="Venda",$B922="Devolução de venda"),IFERROR(INDEX(Produtos!$D$6:$D$505,MATCH($C922,Produtos!$B$6:$B$505,0)),0),0))))</f>
        <v/>
      </c>
      <c r="J922" s="17">
        <f>IF(OR($B922="",$C922="",N($D922)=0),"",IF($B922="Venda",1,IF($B922="Devolução de venda",-1,0))*$D922*IFERROR(INDEX(Produtos!$L$6:$L$505,MATCH($C922,Produtos!$B$6:$B$505,0)),0))</f>
        <v/>
      </c>
      <c r="K922" s="17">
        <f>IF(I922="","",IF($B922="Venda",I922-J922,IF($B922="Devolução de venda",-I922-J922,0)))</f>
        <v/>
      </c>
      <c r="L922" s="20">
        <f>IF($A922="","",IF($G922&lt;&gt;"",$G922,$A922))</f>
        <v/>
      </c>
      <c r="M922" s="17">
        <f>IF(I922="","",IF($B922="Venda",I922,IF(OR($B922="Compra",$B922="Devolução de venda"),-I922,0)))</f>
        <v/>
      </c>
    </row>
    <row r="923">
      <c r="A923" s="22" t="n"/>
      <c r="B923" s="14" t="n"/>
      <c r="C923" s="14" t="n"/>
      <c r="D923" s="14" t="n"/>
      <c r="E923" s="15" t="n"/>
      <c r="F923" s="14" t="n"/>
      <c r="G923" s="22" t="n"/>
      <c r="H923" s="14" t="n"/>
      <c r="I923" s="17">
        <f>IF(OR($B923="",$C923="",N($D923)=0),"",IF(OR($B923="Ajuste para mais",$B923="Ajuste para menos"),0,$D923*IF(N($E923)&lt;&gt;0,$E923,IF(OR($B923="Venda",$B923="Devolução de venda"),IFERROR(INDEX(Produtos!$D$6:$D$505,MATCH($C923,Produtos!$B$6:$B$505,0)),0),0))))</f>
        <v/>
      </c>
      <c r="J923" s="17">
        <f>IF(OR($B923="",$C923="",N($D923)=0),"",IF($B923="Venda",1,IF($B923="Devolução de venda",-1,0))*$D923*IFERROR(INDEX(Produtos!$L$6:$L$505,MATCH($C923,Produtos!$B$6:$B$505,0)),0))</f>
        <v/>
      </c>
      <c r="K923" s="17">
        <f>IF(I923="","",IF($B923="Venda",I923-J923,IF($B923="Devolução de venda",-I923-J923,0)))</f>
        <v/>
      </c>
      <c r="L923" s="20">
        <f>IF($A923="","",IF($G923&lt;&gt;"",$G923,$A923))</f>
        <v/>
      </c>
      <c r="M923" s="17">
        <f>IF(I923="","",IF($B923="Venda",I923,IF(OR($B923="Compra",$B923="Devolução de venda"),-I923,0)))</f>
        <v/>
      </c>
    </row>
    <row r="924">
      <c r="A924" s="22" t="n"/>
      <c r="B924" s="14" t="n"/>
      <c r="C924" s="14" t="n"/>
      <c r="D924" s="14" t="n"/>
      <c r="E924" s="15" t="n"/>
      <c r="F924" s="14" t="n"/>
      <c r="G924" s="22" t="n"/>
      <c r="H924" s="14" t="n"/>
      <c r="I924" s="17">
        <f>IF(OR($B924="",$C924="",N($D924)=0),"",IF(OR($B924="Ajuste para mais",$B924="Ajuste para menos"),0,$D924*IF(N($E924)&lt;&gt;0,$E924,IF(OR($B924="Venda",$B924="Devolução de venda"),IFERROR(INDEX(Produtos!$D$6:$D$505,MATCH($C924,Produtos!$B$6:$B$505,0)),0),0))))</f>
        <v/>
      </c>
      <c r="J924" s="17">
        <f>IF(OR($B924="",$C924="",N($D924)=0),"",IF($B924="Venda",1,IF($B924="Devolução de venda",-1,0))*$D924*IFERROR(INDEX(Produtos!$L$6:$L$505,MATCH($C924,Produtos!$B$6:$B$505,0)),0))</f>
        <v/>
      </c>
      <c r="K924" s="17">
        <f>IF(I924="","",IF($B924="Venda",I924-J924,IF($B924="Devolução de venda",-I924-J924,0)))</f>
        <v/>
      </c>
      <c r="L924" s="20">
        <f>IF($A924="","",IF($G924&lt;&gt;"",$G924,$A924))</f>
        <v/>
      </c>
      <c r="M924" s="17">
        <f>IF(I924="","",IF($B924="Venda",I924,IF(OR($B924="Compra",$B924="Devolução de venda"),-I924,0)))</f>
        <v/>
      </c>
    </row>
    <row r="925">
      <c r="A925" s="22" t="n"/>
      <c r="B925" s="14" t="n"/>
      <c r="C925" s="14" t="n"/>
      <c r="D925" s="14" t="n"/>
      <c r="E925" s="15" t="n"/>
      <c r="F925" s="14" t="n"/>
      <c r="G925" s="22" t="n"/>
      <c r="H925" s="14" t="n"/>
      <c r="I925" s="17">
        <f>IF(OR($B925="",$C925="",N($D925)=0),"",IF(OR($B925="Ajuste para mais",$B925="Ajuste para menos"),0,$D925*IF(N($E925)&lt;&gt;0,$E925,IF(OR($B925="Venda",$B925="Devolução de venda"),IFERROR(INDEX(Produtos!$D$6:$D$505,MATCH($C925,Produtos!$B$6:$B$505,0)),0),0))))</f>
        <v/>
      </c>
      <c r="J925" s="17">
        <f>IF(OR($B925="",$C925="",N($D925)=0),"",IF($B925="Venda",1,IF($B925="Devolução de venda",-1,0))*$D925*IFERROR(INDEX(Produtos!$L$6:$L$505,MATCH($C925,Produtos!$B$6:$B$505,0)),0))</f>
        <v/>
      </c>
      <c r="K925" s="17">
        <f>IF(I925="","",IF($B925="Venda",I925-J925,IF($B925="Devolução de venda",-I925-J925,0)))</f>
        <v/>
      </c>
      <c r="L925" s="20">
        <f>IF($A925="","",IF($G925&lt;&gt;"",$G925,$A925))</f>
        <v/>
      </c>
      <c r="M925" s="17">
        <f>IF(I925="","",IF($B925="Venda",I925,IF(OR($B925="Compra",$B925="Devolução de venda"),-I925,0)))</f>
        <v/>
      </c>
    </row>
    <row r="926">
      <c r="A926" s="22" t="n"/>
      <c r="B926" s="14" t="n"/>
      <c r="C926" s="14" t="n"/>
      <c r="D926" s="14" t="n"/>
      <c r="E926" s="15" t="n"/>
      <c r="F926" s="14" t="n"/>
      <c r="G926" s="22" t="n"/>
      <c r="H926" s="14" t="n"/>
      <c r="I926" s="17">
        <f>IF(OR($B926="",$C926="",N($D926)=0),"",IF(OR($B926="Ajuste para mais",$B926="Ajuste para menos"),0,$D926*IF(N($E926)&lt;&gt;0,$E926,IF(OR($B926="Venda",$B926="Devolução de venda"),IFERROR(INDEX(Produtos!$D$6:$D$505,MATCH($C926,Produtos!$B$6:$B$505,0)),0),0))))</f>
        <v/>
      </c>
      <c r="J926" s="17">
        <f>IF(OR($B926="",$C926="",N($D926)=0),"",IF($B926="Venda",1,IF($B926="Devolução de venda",-1,0))*$D926*IFERROR(INDEX(Produtos!$L$6:$L$505,MATCH($C926,Produtos!$B$6:$B$505,0)),0))</f>
        <v/>
      </c>
      <c r="K926" s="17">
        <f>IF(I926="","",IF($B926="Venda",I926-J926,IF($B926="Devolução de venda",-I926-J926,0)))</f>
        <v/>
      </c>
      <c r="L926" s="20">
        <f>IF($A926="","",IF($G926&lt;&gt;"",$G926,$A926))</f>
        <v/>
      </c>
      <c r="M926" s="17">
        <f>IF(I926="","",IF($B926="Venda",I926,IF(OR($B926="Compra",$B926="Devolução de venda"),-I926,0)))</f>
        <v/>
      </c>
    </row>
    <row r="927">
      <c r="A927" s="22" t="n"/>
      <c r="B927" s="14" t="n"/>
      <c r="C927" s="14" t="n"/>
      <c r="D927" s="14" t="n"/>
      <c r="E927" s="15" t="n"/>
      <c r="F927" s="14" t="n"/>
      <c r="G927" s="22" t="n"/>
      <c r="H927" s="14" t="n"/>
      <c r="I927" s="17">
        <f>IF(OR($B927="",$C927="",N($D927)=0),"",IF(OR($B927="Ajuste para mais",$B927="Ajuste para menos"),0,$D927*IF(N($E927)&lt;&gt;0,$E927,IF(OR($B927="Venda",$B927="Devolução de venda"),IFERROR(INDEX(Produtos!$D$6:$D$505,MATCH($C927,Produtos!$B$6:$B$505,0)),0),0))))</f>
        <v/>
      </c>
      <c r="J927" s="17">
        <f>IF(OR($B927="",$C927="",N($D927)=0),"",IF($B927="Venda",1,IF($B927="Devolução de venda",-1,0))*$D927*IFERROR(INDEX(Produtos!$L$6:$L$505,MATCH($C927,Produtos!$B$6:$B$505,0)),0))</f>
        <v/>
      </c>
      <c r="K927" s="17">
        <f>IF(I927="","",IF($B927="Venda",I927-J927,IF($B927="Devolução de venda",-I927-J927,0)))</f>
        <v/>
      </c>
      <c r="L927" s="20">
        <f>IF($A927="","",IF($G927&lt;&gt;"",$G927,$A927))</f>
        <v/>
      </c>
      <c r="M927" s="17">
        <f>IF(I927="","",IF($B927="Venda",I927,IF(OR($B927="Compra",$B927="Devolução de venda"),-I927,0)))</f>
        <v/>
      </c>
    </row>
    <row r="928">
      <c r="A928" s="22" t="n"/>
      <c r="B928" s="14" t="n"/>
      <c r="C928" s="14" t="n"/>
      <c r="D928" s="14" t="n"/>
      <c r="E928" s="15" t="n"/>
      <c r="F928" s="14" t="n"/>
      <c r="G928" s="22" t="n"/>
      <c r="H928" s="14" t="n"/>
      <c r="I928" s="17">
        <f>IF(OR($B928="",$C928="",N($D928)=0),"",IF(OR($B928="Ajuste para mais",$B928="Ajuste para menos"),0,$D928*IF(N($E928)&lt;&gt;0,$E928,IF(OR($B928="Venda",$B928="Devolução de venda"),IFERROR(INDEX(Produtos!$D$6:$D$505,MATCH($C928,Produtos!$B$6:$B$505,0)),0),0))))</f>
        <v/>
      </c>
      <c r="J928" s="17">
        <f>IF(OR($B928="",$C928="",N($D928)=0),"",IF($B928="Venda",1,IF($B928="Devolução de venda",-1,0))*$D928*IFERROR(INDEX(Produtos!$L$6:$L$505,MATCH($C928,Produtos!$B$6:$B$505,0)),0))</f>
        <v/>
      </c>
      <c r="K928" s="17">
        <f>IF(I928="","",IF($B928="Venda",I928-J928,IF($B928="Devolução de venda",-I928-J928,0)))</f>
        <v/>
      </c>
      <c r="L928" s="20">
        <f>IF($A928="","",IF($G928&lt;&gt;"",$G928,$A928))</f>
        <v/>
      </c>
      <c r="M928" s="17">
        <f>IF(I928="","",IF($B928="Venda",I928,IF(OR($B928="Compra",$B928="Devolução de venda"),-I928,0)))</f>
        <v/>
      </c>
    </row>
    <row r="929">
      <c r="A929" s="22" t="n"/>
      <c r="B929" s="14" t="n"/>
      <c r="C929" s="14" t="n"/>
      <c r="D929" s="14" t="n"/>
      <c r="E929" s="15" t="n"/>
      <c r="F929" s="14" t="n"/>
      <c r="G929" s="22" t="n"/>
      <c r="H929" s="14" t="n"/>
      <c r="I929" s="17">
        <f>IF(OR($B929="",$C929="",N($D929)=0),"",IF(OR($B929="Ajuste para mais",$B929="Ajuste para menos"),0,$D929*IF(N($E929)&lt;&gt;0,$E929,IF(OR($B929="Venda",$B929="Devolução de venda"),IFERROR(INDEX(Produtos!$D$6:$D$505,MATCH($C929,Produtos!$B$6:$B$505,0)),0),0))))</f>
        <v/>
      </c>
      <c r="J929" s="17">
        <f>IF(OR($B929="",$C929="",N($D929)=0),"",IF($B929="Venda",1,IF($B929="Devolução de venda",-1,0))*$D929*IFERROR(INDEX(Produtos!$L$6:$L$505,MATCH($C929,Produtos!$B$6:$B$505,0)),0))</f>
        <v/>
      </c>
      <c r="K929" s="17">
        <f>IF(I929="","",IF($B929="Venda",I929-J929,IF($B929="Devolução de venda",-I929-J929,0)))</f>
        <v/>
      </c>
      <c r="L929" s="20">
        <f>IF($A929="","",IF($G929&lt;&gt;"",$G929,$A929))</f>
        <v/>
      </c>
      <c r="M929" s="17">
        <f>IF(I929="","",IF($B929="Venda",I929,IF(OR($B929="Compra",$B929="Devolução de venda"),-I929,0)))</f>
        <v/>
      </c>
    </row>
    <row r="930">
      <c r="A930" s="22" t="n"/>
      <c r="B930" s="14" t="n"/>
      <c r="C930" s="14" t="n"/>
      <c r="D930" s="14" t="n"/>
      <c r="E930" s="15" t="n"/>
      <c r="F930" s="14" t="n"/>
      <c r="G930" s="22" t="n"/>
      <c r="H930" s="14" t="n"/>
      <c r="I930" s="17">
        <f>IF(OR($B930="",$C930="",N($D930)=0),"",IF(OR($B930="Ajuste para mais",$B930="Ajuste para menos"),0,$D930*IF(N($E930)&lt;&gt;0,$E930,IF(OR($B930="Venda",$B930="Devolução de venda"),IFERROR(INDEX(Produtos!$D$6:$D$505,MATCH($C930,Produtos!$B$6:$B$505,0)),0),0))))</f>
        <v/>
      </c>
      <c r="J930" s="17">
        <f>IF(OR($B930="",$C930="",N($D930)=0),"",IF($B930="Venda",1,IF($B930="Devolução de venda",-1,0))*$D930*IFERROR(INDEX(Produtos!$L$6:$L$505,MATCH($C930,Produtos!$B$6:$B$505,0)),0))</f>
        <v/>
      </c>
      <c r="K930" s="17">
        <f>IF(I930="","",IF($B930="Venda",I930-J930,IF($B930="Devolução de venda",-I930-J930,0)))</f>
        <v/>
      </c>
      <c r="L930" s="20">
        <f>IF($A930="","",IF($G930&lt;&gt;"",$G930,$A930))</f>
        <v/>
      </c>
      <c r="M930" s="17">
        <f>IF(I930="","",IF($B930="Venda",I930,IF(OR($B930="Compra",$B930="Devolução de venda"),-I930,0)))</f>
        <v/>
      </c>
    </row>
    <row r="931">
      <c r="A931" s="22" t="n"/>
      <c r="B931" s="14" t="n"/>
      <c r="C931" s="14" t="n"/>
      <c r="D931" s="14" t="n"/>
      <c r="E931" s="15" t="n"/>
      <c r="F931" s="14" t="n"/>
      <c r="G931" s="22" t="n"/>
      <c r="H931" s="14" t="n"/>
      <c r="I931" s="17">
        <f>IF(OR($B931="",$C931="",N($D931)=0),"",IF(OR($B931="Ajuste para mais",$B931="Ajuste para menos"),0,$D931*IF(N($E931)&lt;&gt;0,$E931,IF(OR($B931="Venda",$B931="Devolução de venda"),IFERROR(INDEX(Produtos!$D$6:$D$505,MATCH($C931,Produtos!$B$6:$B$505,0)),0),0))))</f>
        <v/>
      </c>
      <c r="J931" s="17">
        <f>IF(OR($B931="",$C931="",N($D931)=0),"",IF($B931="Venda",1,IF($B931="Devolução de venda",-1,0))*$D931*IFERROR(INDEX(Produtos!$L$6:$L$505,MATCH($C931,Produtos!$B$6:$B$505,0)),0))</f>
        <v/>
      </c>
      <c r="K931" s="17">
        <f>IF(I931="","",IF($B931="Venda",I931-J931,IF($B931="Devolução de venda",-I931-J931,0)))</f>
        <v/>
      </c>
      <c r="L931" s="20">
        <f>IF($A931="","",IF($G931&lt;&gt;"",$G931,$A931))</f>
        <v/>
      </c>
      <c r="M931" s="17">
        <f>IF(I931="","",IF($B931="Venda",I931,IF(OR($B931="Compra",$B931="Devolução de venda"),-I931,0)))</f>
        <v/>
      </c>
    </row>
    <row r="932">
      <c r="A932" s="22" t="n"/>
      <c r="B932" s="14" t="n"/>
      <c r="C932" s="14" t="n"/>
      <c r="D932" s="14" t="n"/>
      <c r="E932" s="15" t="n"/>
      <c r="F932" s="14" t="n"/>
      <c r="G932" s="22" t="n"/>
      <c r="H932" s="14" t="n"/>
      <c r="I932" s="17">
        <f>IF(OR($B932="",$C932="",N($D932)=0),"",IF(OR($B932="Ajuste para mais",$B932="Ajuste para menos"),0,$D932*IF(N($E932)&lt;&gt;0,$E932,IF(OR($B932="Venda",$B932="Devolução de venda"),IFERROR(INDEX(Produtos!$D$6:$D$505,MATCH($C932,Produtos!$B$6:$B$505,0)),0),0))))</f>
        <v/>
      </c>
      <c r="J932" s="17">
        <f>IF(OR($B932="",$C932="",N($D932)=0),"",IF($B932="Venda",1,IF($B932="Devolução de venda",-1,0))*$D932*IFERROR(INDEX(Produtos!$L$6:$L$505,MATCH($C932,Produtos!$B$6:$B$505,0)),0))</f>
        <v/>
      </c>
      <c r="K932" s="17">
        <f>IF(I932="","",IF($B932="Venda",I932-J932,IF($B932="Devolução de venda",-I932-J932,0)))</f>
        <v/>
      </c>
      <c r="L932" s="20">
        <f>IF($A932="","",IF($G932&lt;&gt;"",$G932,$A932))</f>
        <v/>
      </c>
      <c r="M932" s="17">
        <f>IF(I932="","",IF($B932="Venda",I932,IF(OR($B932="Compra",$B932="Devolução de venda"),-I932,0)))</f>
        <v/>
      </c>
    </row>
    <row r="933">
      <c r="A933" s="22" t="n"/>
      <c r="B933" s="14" t="n"/>
      <c r="C933" s="14" t="n"/>
      <c r="D933" s="14" t="n"/>
      <c r="E933" s="15" t="n"/>
      <c r="F933" s="14" t="n"/>
      <c r="G933" s="22" t="n"/>
      <c r="H933" s="14" t="n"/>
      <c r="I933" s="17">
        <f>IF(OR($B933="",$C933="",N($D933)=0),"",IF(OR($B933="Ajuste para mais",$B933="Ajuste para menos"),0,$D933*IF(N($E933)&lt;&gt;0,$E933,IF(OR($B933="Venda",$B933="Devolução de venda"),IFERROR(INDEX(Produtos!$D$6:$D$505,MATCH($C933,Produtos!$B$6:$B$505,0)),0),0))))</f>
        <v/>
      </c>
      <c r="J933" s="17">
        <f>IF(OR($B933="",$C933="",N($D933)=0),"",IF($B933="Venda",1,IF($B933="Devolução de venda",-1,0))*$D933*IFERROR(INDEX(Produtos!$L$6:$L$505,MATCH($C933,Produtos!$B$6:$B$505,0)),0))</f>
        <v/>
      </c>
      <c r="K933" s="17">
        <f>IF(I933="","",IF($B933="Venda",I933-J933,IF($B933="Devolução de venda",-I933-J933,0)))</f>
        <v/>
      </c>
      <c r="L933" s="20">
        <f>IF($A933="","",IF($G933&lt;&gt;"",$G933,$A933))</f>
        <v/>
      </c>
      <c r="M933" s="17">
        <f>IF(I933="","",IF($B933="Venda",I933,IF(OR($B933="Compra",$B933="Devolução de venda"),-I933,0)))</f>
        <v/>
      </c>
    </row>
    <row r="934">
      <c r="A934" s="22" t="n"/>
      <c r="B934" s="14" t="n"/>
      <c r="C934" s="14" t="n"/>
      <c r="D934" s="14" t="n"/>
      <c r="E934" s="15" t="n"/>
      <c r="F934" s="14" t="n"/>
      <c r="G934" s="22" t="n"/>
      <c r="H934" s="14" t="n"/>
      <c r="I934" s="17">
        <f>IF(OR($B934="",$C934="",N($D934)=0),"",IF(OR($B934="Ajuste para mais",$B934="Ajuste para menos"),0,$D934*IF(N($E934)&lt;&gt;0,$E934,IF(OR($B934="Venda",$B934="Devolução de venda"),IFERROR(INDEX(Produtos!$D$6:$D$505,MATCH($C934,Produtos!$B$6:$B$505,0)),0),0))))</f>
        <v/>
      </c>
      <c r="J934" s="17">
        <f>IF(OR($B934="",$C934="",N($D934)=0),"",IF($B934="Venda",1,IF($B934="Devolução de venda",-1,0))*$D934*IFERROR(INDEX(Produtos!$L$6:$L$505,MATCH($C934,Produtos!$B$6:$B$505,0)),0))</f>
        <v/>
      </c>
      <c r="K934" s="17">
        <f>IF(I934="","",IF($B934="Venda",I934-J934,IF($B934="Devolução de venda",-I934-J934,0)))</f>
        <v/>
      </c>
      <c r="L934" s="20">
        <f>IF($A934="","",IF($G934&lt;&gt;"",$G934,$A934))</f>
        <v/>
      </c>
      <c r="M934" s="17">
        <f>IF(I934="","",IF($B934="Venda",I934,IF(OR($B934="Compra",$B934="Devolução de venda"),-I934,0)))</f>
        <v/>
      </c>
    </row>
    <row r="935">
      <c r="A935" s="22" t="n"/>
      <c r="B935" s="14" t="n"/>
      <c r="C935" s="14" t="n"/>
      <c r="D935" s="14" t="n"/>
      <c r="E935" s="15" t="n"/>
      <c r="F935" s="14" t="n"/>
      <c r="G935" s="22" t="n"/>
      <c r="H935" s="14" t="n"/>
      <c r="I935" s="17">
        <f>IF(OR($B935="",$C935="",N($D935)=0),"",IF(OR($B935="Ajuste para mais",$B935="Ajuste para menos"),0,$D935*IF(N($E935)&lt;&gt;0,$E935,IF(OR($B935="Venda",$B935="Devolução de venda"),IFERROR(INDEX(Produtos!$D$6:$D$505,MATCH($C935,Produtos!$B$6:$B$505,0)),0),0))))</f>
        <v/>
      </c>
      <c r="J935" s="17">
        <f>IF(OR($B935="",$C935="",N($D935)=0),"",IF($B935="Venda",1,IF($B935="Devolução de venda",-1,0))*$D935*IFERROR(INDEX(Produtos!$L$6:$L$505,MATCH($C935,Produtos!$B$6:$B$505,0)),0))</f>
        <v/>
      </c>
      <c r="K935" s="17">
        <f>IF(I935="","",IF($B935="Venda",I935-J935,IF($B935="Devolução de venda",-I935-J935,0)))</f>
        <v/>
      </c>
      <c r="L935" s="20">
        <f>IF($A935="","",IF($G935&lt;&gt;"",$G935,$A935))</f>
        <v/>
      </c>
      <c r="M935" s="17">
        <f>IF(I935="","",IF($B935="Venda",I935,IF(OR($B935="Compra",$B935="Devolução de venda"),-I935,0)))</f>
        <v/>
      </c>
    </row>
    <row r="936">
      <c r="A936" s="22" t="n"/>
      <c r="B936" s="14" t="n"/>
      <c r="C936" s="14" t="n"/>
      <c r="D936" s="14" t="n"/>
      <c r="E936" s="15" t="n"/>
      <c r="F936" s="14" t="n"/>
      <c r="G936" s="22" t="n"/>
      <c r="H936" s="14" t="n"/>
      <c r="I936" s="17">
        <f>IF(OR($B936="",$C936="",N($D936)=0),"",IF(OR($B936="Ajuste para mais",$B936="Ajuste para menos"),0,$D936*IF(N($E936)&lt;&gt;0,$E936,IF(OR($B936="Venda",$B936="Devolução de venda"),IFERROR(INDEX(Produtos!$D$6:$D$505,MATCH($C936,Produtos!$B$6:$B$505,0)),0),0))))</f>
        <v/>
      </c>
      <c r="J936" s="17">
        <f>IF(OR($B936="",$C936="",N($D936)=0),"",IF($B936="Venda",1,IF($B936="Devolução de venda",-1,0))*$D936*IFERROR(INDEX(Produtos!$L$6:$L$505,MATCH($C936,Produtos!$B$6:$B$505,0)),0))</f>
        <v/>
      </c>
      <c r="K936" s="17">
        <f>IF(I936="","",IF($B936="Venda",I936-J936,IF($B936="Devolução de venda",-I936-J936,0)))</f>
        <v/>
      </c>
      <c r="L936" s="20">
        <f>IF($A936="","",IF($G936&lt;&gt;"",$G936,$A936))</f>
        <v/>
      </c>
      <c r="M936" s="17">
        <f>IF(I936="","",IF($B936="Venda",I936,IF(OR($B936="Compra",$B936="Devolução de venda"),-I936,0)))</f>
        <v/>
      </c>
    </row>
    <row r="937">
      <c r="A937" s="22" t="n"/>
      <c r="B937" s="14" t="n"/>
      <c r="C937" s="14" t="n"/>
      <c r="D937" s="14" t="n"/>
      <c r="E937" s="15" t="n"/>
      <c r="F937" s="14" t="n"/>
      <c r="G937" s="22" t="n"/>
      <c r="H937" s="14" t="n"/>
      <c r="I937" s="17">
        <f>IF(OR($B937="",$C937="",N($D937)=0),"",IF(OR($B937="Ajuste para mais",$B937="Ajuste para menos"),0,$D937*IF(N($E937)&lt;&gt;0,$E937,IF(OR($B937="Venda",$B937="Devolução de venda"),IFERROR(INDEX(Produtos!$D$6:$D$505,MATCH($C937,Produtos!$B$6:$B$505,0)),0),0))))</f>
        <v/>
      </c>
      <c r="J937" s="17">
        <f>IF(OR($B937="",$C937="",N($D937)=0),"",IF($B937="Venda",1,IF($B937="Devolução de venda",-1,0))*$D937*IFERROR(INDEX(Produtos!$L$6:$L$505,MATCH($C937,Produtos!$B$6:$B$505,0)),0))</f>
        <v/>
      </c>
      <c r="K937" s="17">
        <f>IF(I937="","",IF($B937="Venda",I937-J937,IF($B937="Devolução de venda",-I937-J937,0)))</f>
        <v/>
      </c>
      <c r="L937" s="20">
        <f>IF($A937="","",IF($G937&lt;&gt;"",$G937,$A937))</f>
        <v/>
      </c>
      <c r="M937" s="17">
        <f>IF(I937="","",IF($B937="Venda",I937,IF(OR($B937="Compra",$B937="Devolução de venda"),-I937,0)))</f>
        <v/>
      </c>
    </row>
    <row r="938">
      <c r="A938" s="22" t="n"/>
      <c r="B938" s="14" t="n"/>
      <c r="C938" s="14" t="n"/>
      <c r="D938" s="14" t="n"/>
      <c r="E938" s="15" t="n"/>
      <c r="F938" s="14" t="n"/>
      <c r="G938" s="22" t="n"/>
      <c r="H938" s="14" t="n"/>
      <c r="I938" s="17">
        <f>IF(OR($B938="",$C938="",N($D938)=0),"",IF(OR($B938="Ajuste para mais",$B938="Ajuste para menos"),0,$D938*IF(N($E938)&lt;&gt;0,$E938,IF(OR($B938="Venda",$B938="Devolução de venda"),IFERROR(INDEX(Produtos!$D$6:$D$505,MATCH($C938,Produtos!$B$6:$B$505,0)),0),0))))</f>
        <v/>
      </c>
      <c r="J938" s="17">
        <f>IF(OR($B938="",$C938="",N($D938)=0),"",IF($B938="Venda",1,IF($B938="Devolução de venda",-1,0))*$D938*IFERROR(INDEX(Produtos!$L$6:$L$505,MATCH($C938,Produtos!$B$6:$B$505,0)),0))</f>
        <v/>
      </c>
      <c r="K938" s="17">
        <f>IF(I938="","",IF($B938="Venda",I938-J938,IF($B938="Devolução de venda",-I938-J938,0)))</f>
        <v/>
      </c>
      <c r="L938" s="20">
        <f>IF($A938="","",IF($G938&lt;&gt;"",$G938,$A938))</f>
        <v/>
      </c>
      <c r="M938" s="17">
        <f>IF(I938="","",IF($B938="Venda",I938,IF(OR($B938="Compra",$B938="Devolução de venda"),-I938,0)))</f>
        <v/>
      </c>
    </row>
    <row r="939">
      <c r="A939" s="22" t="n"/>
      <c r="B939" s="14" t="n"/>
      <c r="C939" s="14" t="n"/>
      <c r="D939" s="14" t="n"/>
      <c r="E939" s="15" t="n"/>
      <c r="F939" s="14" t="n"/>
      <c r="G939" s="22" t="n"/>
      <c r="H939" s="14" t="n"/>
      <c r="I939" s="17">
        <f>IF(OR($B939="",$C939="",N($D939)=0),"",IF(OR($B939="Ajuste para mais",$B939="Ajuste para menos"),0,$D939*IF(N($E939)&lt;&gt;0,$E939,IF(OR($B939="Venda",$B939="Devolução de venda"),IFERROR(INDEX(Produtos!$D$6:$D$505,MATCH($C939,Produtos!$B$6:$B$505,0)),0),0))))</f>
        <v/>
      </c>
      <c r="J939" s="17">
        <f>IF(OR($B939="",$C939="",N($D939)=0),"",IF($B939="Venda",1,IF($B939="Devolução de venda",-1,0))*$D939*IFERROR(INDEX(Produtos!$L$6:$L$505,MATCH($C939,Produtos!$B$6:$B$505,0)),0))</f>
        <v/>
      </c>
      <c r="K939" s="17">
        <f>IF(I939="","",IF($B939="Venda",I939-J939,IF($B939="Devolução de venda",-I939-J939,0)))</f>
        <v/>
      </c>
      <c r="L939" s="20">
        <f>IF($A939="","",IF($G939&lt;&gt;"",$G939,$A939))</f>
        <v/>
      </c>
      <c r="M939" s="17">
        <f>IF(I939="","",IF($B939="Venda",I939,IF(OR($B939="Compra",$B939="Devolução de venda"),-I939,0)))</f>
        <v/>
      </c>
    </row>
    <row r="940">
      <c r="A940" s="22" t="n"/>
      <c r="B940" s="14" t="n"/>
      <c r="C940" s="14" t="n"/>
      <c r="D940" s="14" t="n"/>
      <c r="E940" s="15" t="n"/>
      <c r="F940" s="14" t="n"/>
      <c r="G940" s="22" t="n"/>
      <c r="H940" s="14" t="n"/>
      <c r="I940" s="17">
        <f>IF(OR($B940="",$C940="",N($D940)=0),"",IF(OR($B940="Ajuste para mais",$B940="Ajuste para menos"),0,$D940*IF(N($E940)&lt;&gt;0,$E940,IF(OR($B940="Venda",$B940="Devolução de venda"),IFERROR(INDEX(Produtos!$D$6:$D$505,MATCH($C940,Produtos!$B$6:$B$505,0)),0),0))))</f>
        <v/>
      </c>
      <c r="J940" s="17">
        <f>IF(OR($B940="",$C940="",N($D940)=0),"",IF($B940="Venda",1,IF($B940="Devolução de venda",-1,0))*$D940*IFERROR(INDEX(Produtos!$L$6:$L$505,MATCH($C940,Produtos!$B$6:$B$505,0)),0))</f>
        <v/>
      </c>
      <c r="K940" s="17">
        <f>IF(I940="","",IF($B940="Venda",I940-J940,IF($B940="Devolução de venda",-I940-J940,0)))</f>
        <v/>
      </c>
      <c r="L940" s="20">
        <f>IF($A940="","",IF($G940&lt;&gt;"",$G940,$A940))</f>
        <v/>
      </c>
      <c r="M940" s="17">
        <f>IF(I940="","",IF($B940="Venda",I940,IF(OR($B940="Compra",$B940="Devolução de venda"),-I940,0)))</f>
        <v/>
      </c>
    </row>
    <row r="941">
      <c r="A941" s="22" t="n"/>
      <c r="B941" s="14" t="n"/>
      <c r="C941" s="14" t="n"/>
      <c r="D941" s="14" t="n"/>
      <c r="E941" s="15" t="n"/>
      <c r="F941" s="14" t="n"/>
      <c r="G941" s="22" t="n"/>
      <c r="H941" s="14" t="n"/>
      <c r="I941" s="17">
        <f>IF(OR($B941="",$C941="",N($D941)=0),"",IF(OR($B941="Ajuste para mais",$B941="Ajuste para menos"),0,$D941*IF(N($E941)&lt;&gt;0,$E941,IF(OR($B941="Venda",$B941="Devolução de venda"),IFERROR(INDEX(Produtos!$D$6:$D$505,MATCH($C941,Produtos!$B$6:$B$505,0)),0),0))))</f>
        <v/>
      </c>
      <c r="J941" s="17">
        <f>IF(OR($B941="",$C941="",N($D941)=0),"",IF($B941="Venda",1,IF($B941="Devolução de venda",-1,0))*$D941*IFERROR(INDEX(Produtos!$L$6:$L$505,MATCH($C941,Produtos!$B$6:$B$505,0)),0))</f>
        <v/>
      </c>
      <c r="K941" s="17">
        <f>IF(I941="","",IF($B941="Venda",I941-J941,IF($B941="Devolução de venda",-I941-J941,0)))</f>
        <v/>
      </c>
      <c r="L941" s="20">
        <f>IF($A941="","",IF($G941&lt;&gt;"",$G941,$A941))</f>
        <v/>
      </c>
      <c r="M941" s="17">
        <f>IF(I941="","",IF($B941="Venda",I941,IF(OR($B941="Compra",$B941="Devolução de venda"),-I941,0)))</f>
        <v/>
      </c>
    </row>
    <row r="942">
      <c r="A942" s="22" t="n"/>
      <c r="B942" s="14" t="n"/>
      <c r="C942" s="14" t="n"/>
      <c r="D942" s="14" t="n"/>
      <c r="E942" s="15" t="n"/>
      <c r="F942" s="14" t="n"/>
      <c r="G942" s="22" t="n"/>
      <c r="H942" s="14" t="n"/>
      <c r="I942" s="17">
        <f>IF(OR($B942="",$C942="",N($D942)=0),"",IF(OR($B942="Ajuste para mais",$B942="Ajuste para menos"),0,$D942*IF(N($E942)&lt;&gt;0,$E942,IF(OR($B942="Venda",$B942="Devolução de venda"),IFERROR(INDEX(Produtos!$D$6:$D$505,MATCH($C942,Produtos!$B$6:$B$505,0)),0),0))))</f>
        <v/>
      </c>
      <c r="J942" s="17">
        <f>IF(OR($B942="",$C942="",N($D942)=0),"",IF($B942="Venda",1,IF($B942="Devolução de venda",-1,0))*$D942*IFERROR(INDEX(Produtos!$L$6:$L$505,MATCH($C942,Produtos!$B$6:$B$505,0)),0))</f>
        <v/>
      </c>
      <c r="K942" s="17">
        <f>IF(I942="","",IF($B942="Venda",I942-J942,IF($B942="Devolução de venda",-I942-J942,0)))</f>
        <v/>
      </c>
      <c r="L942" s="20">
        <f>IF($A942="","",IF($G942&lt;&gt;"",$G942,$A942))</f>
        <v/>
      </c>
      <c r="M942" s="17">
        <f>IF(I942="","",IF($B942="Venda",I942,IF(OR($B942="Compra",$B942="Devolução de venda"),-I942,0)))</f>
        <v/>
      </c>
    </row>
    <row r="943">
      <c r="A943" s="22" t="n"/>
      <c r="B943" s="14" t="n"/>
      <c r="C943" s="14" t="n"/>
      <c r="D943" s="14" t="n"/>
      <c r="E943" s="15" t="n"/>
      <c r="F943" s="14" t="n"/>
      <c r="G943" s="22" t="n"/>
      <c r="H943" s="14" t="n"/>
      <c r="I943" s="17">
        <f>IF(OR($B943="",$C943="",N($D943)=0),"",IF(OR($B943="Ajuste para mais",$B943="Ajuste para menos"),0,$D943*IF(N($E943)&lt;&gt;0,$E943,IF(OR($B943="Venda",$B943="Devolução de venda"),IFERROR(INDEX(Produtos!$D$6:$D$505,MATCH($C943,Produtos!$B$6:$B$505,0)),0),0))))</f>
        <v/>
      </c>
      <c r="J943" s="17">
        <f>IF(OR($B943="",$C943="",N($D943)=0),"",IF($B943="Venda",1,IF($B943="Devolução de venda",-1,0))*$D943*IFERROR(INDEX(Produtos!$L$6:$L$505,MATCH($C943,Produtos!$B$6:$B$505,0)),0))</f>
        <v/>
      </c>
      <c r="K943" s="17">
        <f>IF(I943="","",IF($B943="Venda",I943-J943,IF($B943="Devolução de venda",-I943-J943,0)))</f>
        <v/>
      </c>
      <c r="L943" s="20">
        <f>IF($A943="","",IF($G943&lt;&gt;"",$G943,$A943))</f>
        <v/>
      </c>
      <c r="M943" s="17">
        <f>IF(I943="","",IF($B943="Venda",I943,IF(OR($B943="Compra",$B943="Devolução de venda"),-I943,0)))</f>
        <v/>
      </c>
    </row>
    <row r="944">
      <c r="A944" s="22" t="n"/>
      <c r="B944" s="14" t="n"/>
      <c r="C944" s="14" t="n"/>
      <c r="D944" s="14" t="n"/>
      <c r="E944" s="15" t="n"/>
      <c r="F944" s="14" t="n"/>
      <c r="G944" s="22" t="n"/>
      <c r="H944" s="14" t="n"/>
      <c r="I944" s="17">
        <f>IF(OR($B944="",$C944="",N($D944)=0),"",IF(OR($B944="Ajuste para mais",$B944="Ajuste para menos"),0,$D944*IF(N($E944)&lt;&gt;0,$E944,IF(OR($B944="Venda",$B944="Devolução de venda"),IFERROR(INDEX(Produtos!$D$6:$D$505,MATCH($C944,Produtos!$B$6:$B$505,0)),0),0))))</f>
        <v/>
      </c>
      <c r="J944" s="17">
        <f>IF(OR($B944="",$C944="",N($D944)=0),"",IF($B944="Venda",1,IF($B944="Devolução de venda",-1,0))*$D944*IFERROR(INDEX(Produtos!$L$6:$L$505,MATCH($C944,Produtos!$B$6:$B$505,0)),0))</f>
        <v/>
      </c>
      <c r="K944" s="17">
        <f>IF(I944="","",IF($B944="Venda",I944-J944,IF($B944="Devolução de venda",-I944-J944,0)))</f>
        <v/>
      </c>
      <c r="L944" s="20">
        <f>IF($A944="","",IF($G944&lt;&gt;"",$G944,$A944))</f>
        <v/>
      </c>
      <c r="M944" s="17">
        <f>IF(I944="","",IF($B944="Venda",I944,IF(OR($B944="Compra",$B944="Devolução de venda"),-I944,0)))</f>
        <v/>
      </c>
    </row>
    <row r="945">
      <c r="A945" s="22" t="n"/>
      <c r="B945" s="14" t="n"/>
      <c r="C945" s="14" t="n"/>
      <c r="D945" s="14" t="n"/>
      <c r="E945" s="15" t="n"/>
      <c r="F945" s="14" t="n"/>
      <c r="G945" s="22" t="n"/>
      <c r="H945" s="14" t="n"/>
      <c r="I945" s="17">
        <f>IF(OR($B945="",$C945="",N($D945)=0),"",IF(OR($B945="Ajuste para mais",$B945="Ajuste para menos"),0,$D945*IF(N($E945)&lt;&gt;0,$E945,IF(OR($B945="Venda",$B945="Devolução de venda"),IFERROR(INDEX(Produtos!$D$6:$D$505,MATCH($C945,Produtos!$B$6:$B$505,0)),0),0))))</f>
        <v/>
      </c>
      <c r="J945" s="17">
        <f>IF(OR($B945="",$C945="",N($D945)=0),"",IF($B945="Venda",1,IF($B945="Devolução de venda",-1,0))*$D945*IFERROR(INDEX(Produtos!$L$6:$L$505,MATCH($C945,Produtos!$B$6:$B$505,0)),0))</f>
        <v/>
      </c>
      <c r="K945" s="17">
        <f>IF(I945="","",IF($B945="Venda",I945-J945,IF($B945="Devolução de venda",-I945-J945,0)))</f>
        <v/>
      </c>
      <c r="L945" s="20">
        <f>IF($A945="","",IF($G945&lt;&gt;"",$G945,$A945))</f>
        <v/>
      </c>
      <c r="M945" s="17">
        <f>IF(I945="","",IF($B945="Venda",I945,IF(OR($B945="Compra",$B945="Devolução de venda"),-I945,0)))</f>
        <v/>
      </c>
    </row>
    <row r="946">
      <c r="A946" s="22" t="n"/>
      <c r="B946" s="14" t="n"/>
      <c r="C946" s="14" t="n"/>
      <c r="D946" s="14" t="n"/>
      <c r="E946" s="15" t="n"/>
      <c r="F946" s="14" t="n"/>
      <c r="G946" s="22" t="n"/>
      <c r="H946" s="14" t="n"/>
      <c r="I946" s="17">
        <f>IF(OR($B946="",$C946="",N($D946)=0),"",IF(OR($B946="Ajuste para mais",$B946="Ajuste para menos"),0,$D946*IF(N($E946)&lt;&gt;0,$E946,IF(OR($B946="Venda",$B946="Devolução de venda"),IFERROR(INDEX(Produtos!$D$6:$D$505,MATCH($C946,Produtos!$B$6:$B$505,0)),0),0))))</f>
        <v/>
      </c>
      <c r="J946" s="17">
        <f>IF(OR($B946="",$C946="",N($D946)=0),"",IF($B946="Venda",1,IF($B946="Devolução de venda",-1,0))*$D946*IFERROR(INDEX(Produtos!$L$6:$L$505,MATCH($C946,Produtos!$B$6:$B$505,0)),0))</f>
        <v/>
      </c>
      <c r="K946" s="17">
        <f>IF(I946="","",IF($B946="Venda",I946-J946,IF($B946="Devolução de venda",-I946-J946,0)))</f>
        <v/>
      </c>
      <c r="L946" s="20">
        <f>IF($A946="","",IF($G946&lt;&gt;"",$G946,$A946))</f>
        <v/>
      </c>
      <c r="M946" s="17">
        <f>IF(I946="","",IF($B946="Venda",I946,IF(OR($B946="Compra",$B946="Devolução de venda"),-I946,0)))</f>
        <v/>
      </c>
    </row>
    <row r="947">
      <c r="A947" s="22" t="n"/>
      <c r="B947" s="14" t="n"/>
      <c r="C947" s="14" t="n"/>
      <c r="D947" s="14" t="n"/>
      <c r="E947" s="15" t="n"/>
      <c r="F947" s="14" t="n"/>
      <c r="G947" s="22" t="n"/>
      <c r="H947" s="14" t="n"/>
      <c r="I947" s="17">
        <f>IF(OR($B947="",$C947="",N($D947)=0),"",IF(OR($B947="Ajuste para mais",$B947="Ajuste para menos"),0,$D947*IF(N($E947)&lt;&gt;0,$E947,IF(OR($B947="Venda",$B947="Devolução de venda"),IFERROR(INDEX(Produtos!$D$6:$D$505,MATCH($C947,Produtos!$B$6:$B$505,0)),0),0))))</f>
        <v/>
      </c>
      <c r="J947" s="17">
        <f>IF(OR($B947="",$C947="",N($D947)=0),"",IF($B947="Venda",1,IF($B947="Devolução de venda",-1,0))*$D947*IFERROR(INDEX(Produtos!$L$6:$L$505,MATCH($C947,Produtos!$B$6:$B$505,0)),0))</f>
        <v/>
      </c>
      <c r="K947" s="17">
        <f>IF(I947="","",IF($B947="Venda",I947-J947,IF($B947="Devolução de venda",-I947-J947,0)))</f>
        <v/>
      </c>
      <c r="L947" s="20">
        <f>IF($A947="","",IF($G947&lt;&gt;"",$G947,$A947))</f>
        <v/>
      </c>
      <c r="M947" s="17">
        <f>IF(I947="","",IF($B947="Venda",I947,IF(OR($B947="Compra",$B947="Devolução de venda"),-I947,0)))</f>
        <v/>
      </c>
    </row>
    <row r="948">
      <c r="A948" s="22" t="n"/>
      <c r="B948" s="14" t="n"/>
      <c r="C948" s="14" t="n"/>
      <c r="D948" s="14" t="n"/>
      <c r="E948" s="15" t="n"/>
      <c r="F948" s="14" t="n"/>
      <c r="G948" s="22" t="n"/>
      <c r="H948" s="14" t="n"/>
      <c r="I948" s="17">
        <f>IF(OR($B948="",$C948="",N($D948)=0),"",IF(OR($B948="Ajuste para mais",$B948="Ajuste para menos"),0,$D948*IF(N($E948)&lt;&gt;0,$E948,IF(OR($B948="Venda",$B948="Devolução de venda"),IFERROR(INDEX(Produtos!$D$6:$D$505,MATCH($C948,Produtos!$B$6:$B$505,0)),0),0))))</f>
        <v/>
      </c>
      <c r="J948" s="17">
        <f>IF(OR($B948="",$C948="",N($D948)=0),"",IF($B948="Venda",1,IF($B948="Devolução de venda",-1,0))*$D948*IFERROR(INDEX(Produtos!$L$6:$L$505,MATCH($C948,Produtos!$B$6:$B$505,0)),0))</f>
        <v/>
      </c>
      <c r="K948" s="17">
        <f>IF(I948="","",IF($B948="Venda",I948-J948,IF($B948="Devolução de venda",-I948-J948,0)))</f>
        <v/>
      </c>
      <c r="L948" s="20">
        <f>IF($A948="","",IF($G948&lt;&gt;"",$G948,$A948))</f>
        <v/>
      </c>
      <c r="M948" s="17">
        <f>IF(I948="","",IF($B948="Venda",I948,IF(OR($B948="Compra",$B948="Devolução de venda"),-I948,0)))</f>
        <v/>
      </c>
    </row>
    <row r="949">
      <c r="A949" s="22" t="n"/>
      <c r="B949" s="14" t="n"/>
      <c r="C949" s="14" t="n"/>
      <c r="D949" s="14" t="n"/>
      <c r="E949" s="15" t="n"/>
      <c r="F949" s="14" t="n"/>
      <c r="G949" s="22" t="n"/>
      <c r="H949" s="14" t="n"/>
      <c r="I949" s="17">
        <f>IF(OR($B949="",$C949="",N($D949)=0),"",IF(OR($B949="Ajuste para mais",$B949="Ajuste para menos"),0,$D949*IF(N($E949)&lt;&gt;0,$E949,IF(OR($B949="Venda",$B949="Devolução de venda"),IFERROR(INDEX(Produtos!$D$6:$D$505,MATCH($C949,Produtos!$B$6:$B$505,0)),0),0))))</f>
        <v/>
      </c>
      <c r="J949" s="17">
        <f>IF(OR($B949="",$C949="",N($D949)=0),"",IF($B949="Venda",1,IF($B949="Devolução de venda",-1,0))*$D949*IFERROR(INDEX(Produtos!$L$6:$L$505,MATCH($C949,Produtos!$B$6:$B$505,0)),0))</f>
        <v/>
      </c>
      <c r="K949" s="17">
        <f>IF(I949="","",IF($B949="Venda",I949-J949,IF($B949="Devolução de venda",-I949-J949,0)))</f>
        <v/>
      </c>
      <c r="L949" s="20">
        <f>IF($A949="","",IF($G949&lt;&gt;"",$G949,$A949))</f>
        <v/>
      </c>
      <c r="M949" s="17">
        <f>IF(I949="","",IF($B949="Venda",I949,IF(OR($B949="Compra",$B949="Devolução de venda"),-I949,0)))</f>
        <v/>
      </c>
    </row>
    <row r="950">
      <c r="A950" s="22" t="n"/>
      <c r="B950" s="14" t="n"/>
      <c r="C950" s="14" t="n"/>
      <c r="D950" s="14" t="n"/>
      <c r="E950" s="15" t="n"/>
      <c r="F950" s="14" t="n"/>
      <c r="G950" s="22" t="n"/>
      <c r="H950" s="14" t="n"/>
      <c r="I950" s="17">
        <f>IF(OR($B950="",$C950="",N($D950)=0),"",IF(OR($B950="Ajuste para mais",$B950="Ajuste para menos"),0,$D950*IF(N($E950)&lt;&gt;0,$E950,IF(OR($B950="Venda",$B950="Devolução de venda"),IFERROR(INDEX(Produtos!$D$6:$D$505,MATCH($C950,Produtos!$B$6:$B$505,0)),0),0))))</f>
        <v/>
      </c>
      <c r="J950" s="17">
        <f>IF(OR($B950="",$C950="",N($D950)=0),"",IF($B950="Venda",1,IF($B950="Devolução de venda",-1,0))*$D950*IFERROR(INDEX(Produtos!$L$6:$L$505,MATCH($C950,Produtos!$B$6:$B$505,0)),0))</f>
        <v/>
      </c>
      <c r="K950" s="17">
        <f>IF(I950="","",IF($B950="Venda",I950-J950,IF($B950="Devolução de venda",-I950-J950,0)))</f>
        <v/>
      </c>
      <c r="L950" s="20">
        <f>IF($A950="","",IF($G950&lt;&gt;"",$G950,$A950))</f>
        <v/>
      </c>
      <c r="M950" s="17">
        <f>IF(I950="","",IF($B950="Venda",I950,IF(OR($B950="Compra",$B950="Devolução de venda"),-I950,0)))</f>
        <v/>
      </c>
    </row>
    <row r="951">
      <c r="A951" s="22" t="n"/>
      <c r="B951" s="14" t="n"/>
      <c r="C951" s="14" t="n"/>
      <c r="D951" s="14" t="n"/>
      <c r="E951" s="15" t="n"/>
      <c r="F951" s="14" t="n"/>
      <c r="G951" s="22" t="n"/>
      <c r="H951" s="14" t="n"/>
      <c r="I951" s="17">
        <f>IF(OR($B951="",$C951="",N($D951)=0),"",IF(OR($B951="Ajuste para mais",$B951="Ajuste para menos"),0,$D951*IF(N($E951)&lt;&gt;0,$E951,IF(OR($B951="Venda",$B951="Devolução de venda"),IFERROR(INDEX(Produtos!$D$6:$D$505,MATCH($C951,Produtos!$B$6:$B$505,0)),0),0))))</f>
        <v/>
      </c>
      <c r="J951" s="17">
        <f>IF(OR($B951="",$C951="",N($D951)=0),"",IF($B951="Venda",1,IF($B951="Devolução de venda",-1,0))*$D951*IFERROR(INDEX(Produtos!$L$6:$L$505,MATCH($C951,Produtos!$B$6:$B$505,0)),0))</f>
        <v/>
      </c>
      <c r="K951" s="17">
        <f>IF(I951="","",IF($B951="Venda",I951-J951,IF($B951="Devolução de venda",-I951-J951,0)))</f>
        <v/>
      </c>
      <c r="L951" s="20">
        <f>IF($A951="","",IF($G951&lt;&gt;"",$G951,$A951))</f>
        <v/>
      </c>
      <c r="M951" s="17">
        <f>IF(I951="","",IF($B951="Venda",I951,IF(OR($B951="Compra",$B951="Devolução de venda"),-I951,0)))</f>
        <v/>
      </c>
    </row>
    <row r="952">
      <c r="A952" s="22" t="n"/>
      <c r="B952" s="14" t="n"/>
      <c r="C952" s="14" t="n"/>
      <c r="D952" s="14" t="n"/>
      <c r="E952" s="15" t="n"/>
      <c r="F952" s="14" t="n"/>
      <c r="G952" s="22" t="n"/>
      <c r="H952" s="14" t="n"/>
      <c r="I952" s="17">
        <f>IF(OR($B952="",$C952="",N($D952)=0),"",IF(OR($B952="Ajuste para mais",$B952="Ajuste para menos"),0,$D952*IF(N($E952)&lt;&gt;0,$E952,IF(OR($B952="Venda",$B952="Devolução de venda"),IFERROR(INDEX(Produtos!$D$6:$D$505,MATCH($C952,Produtos!$B$6:$B$505,0)),0),0))))</f>
        <v/>
      </c>
      <c r="J952" s="17">
        <f>IF(OR($B952="",$C952="",N($D952)=0),"",IF($B952="Venda",1,IF($B952="Devolução de venda",-1,0))*$D952*IFERROR(INDEX(Produtos!$L$6:$L$505,MATCH($C952,Produtos!$B$6:$B$505,0)),0))</f>
        <v/>
      </c>
      <c r="K952" s="17">
        <f>IF(I952="","",IF($B952="Venda",I952-J952,IF($B952="Devolução de venda",-I952-J952,0)))</f>
        <v/>
      </c>
      <c r="L952" s="20">
        <f>IF($A952="","",IF($G952&lt;&gt;"",$G952,$A952))</f>
        <v/>
      </c>
      <c r="M952" s="17">
        <f>IF(I952="","",IF($B952="Venda",I952,IF(OR($B952="Compra",$B952="Devolução de venda"),-I952,0)))</f>
        <v/>
      </c>
    </row>
    <row r="953">
      <c r="A953" s="22" t="n"/>
      <c r="B953" s="14" t="n"/>
      <c r="C953" s="14" t="n"/>
      <c r="D953" s="14" t="n"/>
      <c r="E953" s="15" t="n"/>
      <c r="F953" s="14" t="n"/>
      <c r="G953" s="22" t="n"/>
      <c r="H953" s="14" t="n"/>
      <c r="I953" s="17">
        <f>IF(OR($B953="",$C953="",N($D953)=0),"",IF(OR($B953="Ajuste para mais",$B953="Ajuste para menos"),0,$D953*IF(N($E953)&lt;&gt;0,$E953,IF(OR($B953="Venda",$B953="Devolução de venda"),IFERROR(INDEX(Produtos!$D$6:$D$505,MATCH($C953,Produtos!$B$6:$B$505,0)),0),0))))</f>
        <v/>
      </c>
      <c r="J953" s="17">
        <f>IF(OR($B953="",$C953="",N($D953)=0),"",IF($B953="Venda",1,IF($B953="Devolução de venda",-1,0))*$D953*IFERROR(INDEX(Produtos!$L$6:$L$505,MATCH($C953,Produtos!$B$6:$B$505,0)),0))</f>
        <v/>
      </c>
      <c r="K953" s="17">
        <f>IF(I953="","",IF($B953="Venda",I953-J953,IF($B953="Devolução de venda",-I953-J953,0)))</f>
        <v/>
      </c>
      <c r="L953" s="20">
        <f>IF($A953="","",IF($G953&lt;&gt;"",$G953,$A953))</f>
        <v/>
      </c>
      <c r="M953" s="17">
        <f>IF(I953="","",IF($B953="Venda",I953,IF(OR($B953="Compra",$B953="Devolução de venda"),-I953,0)))</f>
        <v/>
      </c>
    </row>
    <row r="954">
      <c r="A954" s="22" t="n"/>
      <c r="B954" s="14" t="n"/>
      <c r="C954" s="14" t="n"/>
      <c r="D954" s="14" t="n"/>
      <c r="E954" s="15" t="n"/>
      <c r="F954" s="14" t="n"/>
      <c r="G954" s="22" t="n"/>
      <c r="H954" s="14" t="n"/>
      <c r="I954" s="17">
        <f>IF(OR($B954="",$C954="",N($D954)=0),"",IF(OR($B954="Ajuste para mais",$B954="Ajuste para menos"),0,$D954*IF(N($E954)&lt;&gt;0,$E954,IF(OR($B954="Venda",$B954="Devolução de venda"),IFERROR(INDEX(Produtos!$D$6:$D$505,MATCH($C954,Produtos!$B$6:$B$505,0)),0),0))))</f>
        <v/>
      </c>
      <c r="J954" s="17">
        <f>IF(OR($B954="",$C954="",N($D954)=0),"",IF($B954="Venda",1,IF($B954="Devolução de venda",-1,0))*$D954*IFERROR(INDEX(Produtos!$L$6:$L$505,MATCH($C954,Produtos!$B$6:$B$505,0)),0))</f>
        <v/>
      </c>
      <c r="K954" s="17">
        <f>IF(I954="","",IF($B954="Venda",I954-J954,IF($B954="Devolução de venda",-I954-J954,0)))</f>
        <v/>
      </c>
      <c r="L954" s="20">
        <f>IF($A954="","",IF($G954&lt;&gt;"",$G954,$A954))</f>
        <v/>
      </c>
      <c r="M954" s="17">
        <f>IF(I954="","",IF($B954="Venda",I954,IF(OR($B954="Compra",$B954="Devolução de venda"),-I954,0)))</f>
        <v/>
      </c>
    </row>
    <row r="955">
      <c r="A955" s="22" t="n"/>
      <c r="B955" s="14" t="n"/>
      <c r="C955" s="14" t="n"/>
      <c r="D955" s="14" t="n"/>
      <c r="E955" s="15" t="n"/>
      <c r="F955" s="14" t="n"/>
      <c r="G955" s="22" t="n"/>
      <c r="H955" s="14" t="n"/>
      <c r="I955" s="17">
        <f>IF(OR($B955="",$C955="",N($D955)=0),"",IF(OR($B955="Ajuste para mais",$B955="Ajuste para menos"),0,$D955*IF(N($E955)&lt;&gt;0,$E955,IF(OR($B955="Venda",$B955="Devolução de venda"),IFERROR(INDEX(Produtos!$D$6:$D$505,MATCH($C955,Produtos!$B$6:$B$505,0)),0),0))))</f>
        <v/>
      </c>
      <c r="J955" s="17">
        <f>IF(OR($B955="",$C955="",N($D955)=0),"",IF($B955="Venda",1,IF($B955="Devolução de venda",-1,0))*$D955*IFERROR(INDEX(Produtos!$L$6:$L$505,MATCH($C955,Produtos!$B$6:$B$505,0)),0))</f>
        <v/>
      </c>
      <c r="K955" s="17">
        <f>IF(I955="","",IF($B955="Venda",I955-J955,IF($B955="Devolução de venda",-I955-J955,0)))</f>
        <v/>
      </c>
      <c r="L955" s="20">
        <f>IF($A955="","",IF($G955&lt;&gt;"",$G955,$A955))</f>
        <v/>
      </c>
      <c r="M955" s="17">
        <f>IF(I955="","",IF($B955="Venda",I955,IF(OR($B955="Compra",$B955="Devolução de venda"),-I955,0)))</f>
        <v/>
      </c>
    </row>
    <row r="956">
      <c r="A956" s="22" t="n"/>
      <c r="B956" s="14" t="n"/>
      <c r="C956" s="14" t="n"/>
      <c r="D956" s="14" t="n"/>
      <c r="E956" s="15" t="n"/>
      <c r="F956" s="14" t="n"/>
      <c r="G956" s="22" t="n"/>
      <c r="H956" s="14" t="n"/>
      <c r="I956" s="17">
        <f>IF(OR($B956="",$C956="",N($D956)=0),"",IF(OR($B956="Ajuste para mais",$B956="Ajuste para menos"),0,$D956*IF(N($E956)&lt;&gt;0,$E956,IF(OR($B956="Venda",$B956="Devolução de venda"),IFERROR(INDEX(Produtos!$D$6:$D$505,MATCH($C956,Produtos!$B$6:$B$505,0)),0),0))))</f>
        <v/>
      </c>
      <c r="J956" s="17">
        <f>IF(OR($B956="",$C956="",N($D956)=0),"",IF($B956="Venda",1,IF($B956="Devolução de venda",-1,0))*$D956*IFERROR(INDEX(Produtos!$L$6:$L$505,MATCH($C956,Produtos!$B$6:$B$505,0)),0))</f>
        <v/>
      </c>
      <c r="K956" s="17">
        <f>IF(I956="","",IF($B956="Venda",I956-J956,IF($B956="Devolução de venda",-I956-J956,0)))</f>
        <v/>
      </c>
      <c r="L956" s="20">
        <f>IF($A956="","",IF($G956&lt;&gt;"",$G956,$A956))</f>
        <v/>
      </c>
      <c r="M956" s="17">
        <f>IF(I956="","",IF($B956="Venda",I956,IF(OR($B956="Compra",$B956="Devolução de venda"),-I956,0)))</f>
        <v/>
      </c>
    </row>
    <row r="957">
      <c r="A957" s="22" t="n"/>
      <c r="B957" s="14" t="n"/>
      <c r="C957" s="14" t="n"/>
      <c r="D957" s="14" t="n"/>
      <c r="E957" s="15" t="n"/>
      <c r="F957" s="14" t="n"/>
      <c r="G957" s="22" t="n"/>
      <c r="H957" s="14" t="n"/>
      <c r="I957" s="17">
        <f>IF(OR($B957="",$C957="",N($D957)=0),"",IF(OR($B957="Ajuste para mais",$B957="Ajuste para menos"),0,$D957*IF(N($E957)&lt;&gt;0,$E957,IF(OR($B957="Venda",$B957="Devolução de venda"),IFERROR(INDEX(Produtos!$D$6:$D$505,MATCH($C957,Produtos!$B$6:$B$505,0)),0),0))))</f>
        <v/>
      </c>
      <c r="J957" s="17">
        <f>IF(OR($B957="",$C957="",N($D957)=0),"",IF($B957="Venda",1,IF($B957="Devolução de venda",-1,0))*$D957*IFERROR(INDEX(Produtos!$L$6:$L$505,MATCH($C957,Produtos!$B$6:$B$505,0)),0))</f>
        <v/>
      </c>
      <c r="K957" s="17">
        <f>IF(I957="","",IF($B957="Venda",I957-J957,IF($B957="Devolução de venda",-I957-J957,0)))</f>
        <v/>
      </c>
      <c r="L957" s="20">
        <f>IF($A957="","",IF($G957&lt;&gt;"",$G957,$A957))</f>
        <v/>
      </c>
      <c r="M957" s="17">
        <f>IF(I957="","",IF($B957="Venda",I957,IF(OR($B957="Compra",$B957="Devolução de venda"),-I957,0)))</f>
        <v/>
      </c>
    </row>
    <row r="958">
      <c r="A958" s="22" t="n"/>
      <c r="B958" s="14" t="n"/>
      <c r="C958" s="14" t="n"/>
      <c r="D958" s="14" t="n"/>
      <c r="E958" s="15" t="n"/>
      <c r="F958" s="14" t="n"/>
      <c r="G958" s="22" t="n"/>
      <c r="H958" s="14" t="n"/>
      <c r="I958" s="17">
        <f>IF(OR($B958="",$C958="",N($D958)=0),"",IF(OR($B958="Ajuste para mais",$B958="Ajuste para menos"),0,$D958*IF(N($E958)&lt;&gt;0,$E958,IF(OR($B958="Venda",$B958="Devolução de venda"),IFERROR(INDEX(Produtos!$D$6:$D$505,MATCH($C958,Produtos!$B$6:$B$505,0)),0),0))))</f>
        <v/>
      </c>
      <c r="J958" s="17">
        <f>IF(OR($B958="",$C958="",N($D958)=0),"",IF($B958="Venda",1,IF($B958="Devolução de venda",-1,0))*$D958*IFERROR(INDEX(Produtos!$L$6:$L$505,MATCH($C958,Produtos!$B$6:$B$505,0)),0))</f>
        <v/>
      </c>
      <c r="K958" s="17">
        <f>IF(I958="","",IF($B958="Venda",I958-J958,IF($B958="Devolução de venda",-I958-J958,0)))</f>
        <v/>
      </c>
      <c r="L958" s="20">
        <f>IF($A958="","",IF($G958&lt;&gt;"",$G958,$A958))</f>
        <v/>
      </c>
      <c r="M958" s="17">
        <f>IF(I958="","",IF($B958="Venda",I958,IF(OR($B958="Compra",$B958="Devolução de venda"),-I958,0)))</f>
        <v/>
      </c>
    </row>
    <row r="959">
      <c r="A959" s="22" t="n"/>
      <c r="B959" s="14" t="n"/>
      <c r="C959" s="14" t="n"/>
      <c r="D959" s="14" t="n"/>
      <c r="E959" s="15" t="n"/>
      <c r="F959" s="14" t="n"/>
      <c r="G959" s="22" t="n"/>
      <c r="H959" s="14" t="n"/>
      <c r="I959" s="17">
        <f>IF(OR($B959="",$C959="",N($D959)=0),"",IF(OR($B959="Ajuste para mais",$B959="Ajuste para menos"),0,$D959*IF(N($E959)&lt;&gt;0,$E959,IF(OR($B959="Venda",$B959="Devolução de venda"),IFERROR(INDEX(Produtos!$D$6:$D$505,MATCH($C959,Produtos!$B$6:$B$505,0)),0),0))))</f>
        <v/>
      </c>
      <c r="J959" s="17">
        <f>IF(OR($B959="",$C959="",N($D959)=0),"",IF($B959="Venda",1,IF($B959="Devolução de venda",-1,0))*$D959*IFERROR(INDEX(Produtos!$L$6:$L$505,MATCH($C959,Produtos!$B$6:$B$505,0)),0))</f>
        <v/>
      </c>
      <c r="K959" s="17">
        <f>IF(I959="","",IF($B959="Venda",I959-J959,IF($B959="Devolução de venda",-I959-J959,0)))</f>
        <v/>
      </c>
      <c r="L959" s="20">
        <f>IF($A959="","",IF($G959&lt;&gt;"",$G959,$A959))</f>
        <v/>
      </c>
      <c r="M959" s="17">
        <f>IF(I959="","",IF($B959="Venda",I959,IF(OR($B959="Compra",$B959="Devolução de venda"),-I959,0)))</f>
        <v/>
      </c>
    </row>
    <row r="960">
      <c r="A960" s="22" t="n"/>
      <c r="B960" s="14" t="n"/>
      <c r="C960" s="14" t="n"/>
      <c r="D960" s="14" t="n"/>
      <c r="E960" s="15" t="n"/>
      <c r="F960" s="14" t="n"/>
      <c r="G960" s="22" t="n"/>
      <c r="H960" s="14" t="n"/>
      <c r="I960" s="17">
        <f>IF(OR($B960="",$C960="",N($D960)=0),"",IF(OR($B960="Ajuste para mais",$B960="Ajuste para menos"),0,$D960*IF(N($E960)&lt;&gt;0,$E960,IF(OR($B960="Venda",$B960="Devolução de venda"),IFERROR(INDEX(Produtos!$D$6:$D$505,MATCH($C960,Produtos!$B$6:$B$505,0)),0),0))))</f>
        <v/>
      </c>
      <c r="J960" s="17">
        <f>IF(OR($B960="",$C960="",N($D960)=0),"",IF($B960="Venda",1,IF($B960="Devolução de venda",-1,0))*$D960*IFERROR(INDEX(Produtos!$L$6:$L$505,MATCH($C960,Produtos!$B$6:$B$505,0)),0))</f>
        <v/>
      </c>
      <c r="K960" s="17">
        <f>IF(I960="","",IF($B960="Venda",I960-J960,IF($B960="Devolução de venda",-I960-J960,0)))</f>
        <v/>
      </c>
      <c r="L960" s="20">
        <f>IF($A960="","",IF($G960&lt;&gt;"",$G960,$A960))</f>
        <v/>
      </c>
      <c r="M960" s="17">
        <f>IF(I960="","",IF($B960="Venda",I960,IF(OR($B960="Compra",$B960="Devolução de venda"),-I960,0)))</f>
        <v/>
      </c>
    </row>
    <row r="961">
      <c r="A961" s="22" t="n"/>
      <c r="B961" s="14" t="n"/>
      <c r="C961" s="14" t="n"/>
      <c r="D961" s="14" t="n"/>
      <c r="E961" s="15" t="n"/>
      <c r="F961" s="14" t="n"/>
      <c r="G961" s="22" t="n"/>
      <c r="H961" s="14" t="n"/>
      <c r="I961" s="17">
        <f>IF(OR($B961="",$C961="",N($D961)=0),"",IF(OR($B961="Ajuste para mais",$B961="Ajuste para menos"),0,$D961*IF(N($E961)&lt;&gt;0,$E961,IF(OR($B961="Venda",$B961="Devolução de venda"),IFERROR(INDEX(Produtos!$D$6:$D$505,MATCH($C961,Produtos!$B$6:$B$505,0)),0),0))))</f>
        <v/>
      </c>
      <c r="J961" s="17">
        <f>IF(OR($B961="",$C961="",N($D961)=0),"",IF($B961="Venda",1,IF($B961="Devolução de venda",-1,0))*$D961*IFERROR(INDEX(Produtos!$L$6:$L$505,MATCH($C961,Produtos!$B$6:$B$505,0)),0))</f>
        <v/>
      </c>
      <c r="K961" s="17">
        <f>IF(I961="","",IF($B961="Venda",I961-J961,IF($B961="Devolução de venda",-I961-J961,0)))</f>
        <v/>
      </c>
      <c r="L961" s="20">
        <f>IF($A961="","",IF($G961&lt;&gt;"",$G961,$A961))</f>
        <v/>
      </c>
      <c r="M961" s="17">
        <f>IF(I961="","",IF($B961="Venda",I961,IF(OR($B961="Compra",$B961="Devolução de venda"),-I961,0)))</f>
        <v/>
      </c>
    </row>
    <row r="962">
      <c r="A962" s="22" t="n"/>
      <c r="B962" s="14" t="n"/>
      <c r="C962" s="14" t="n"/>
      <c r="D962" s="14" t="n"/>
      <c r="E962" s="15" t="n"/>
      <c r="F962" s="14" t="n"/>
      <c r="G962" s="22" t="n"/>
      <c r="H962" s="14" t="n"/>
      <c r="I962" s="17">
        <f>IF(OR($B962="",$C962="",N($D962)=0),"",IF(OR($B962="Ajuste para mais",$B962="Ajuste para menos"),0,$D962*IF(N($E962)&lt;&gt;0,$E962,IF(OR($B962="Venda",$B962="Devolução de venda"),IFERROR(INDEX(Produtos!$D$6:$D$505,MATCH($C962,Produtos!$B$6:$B$505,0)),0),0))))</f>
        <v/>
      </c>
      <c r="J962" s="17">
        <f>IF(OR($B962="",$C962="",N($D962)=0),"",IF($B962="Venda",1,IF($B962="Devolução de venda",-1,0))*$D962*IFERROR(INDEX(Produtos!$L$6:$L$505,MATCH($C962,Produtos!$B$6:$B$505,0)),0))</f>
        <v/>
      </c>
      <c r="K962" s="17">
        <f>IF(I962="","",IF($B962="Venda",I962-J962,IF($B962="Devolução de venda",-I962-J962,0)))</f>
        <v/>
      </c>
      <c r="L962" s="20">
        <f>IF($A962="","",IF($G962&lt;&gt;"",$G962,$A962))</f>
        <v/>
      </c>
      <c r="M962" s="17">
        <f>IF(I962="","",IF($B962="Venda",I962,IF(OR($B962="Compra",$B962="Devolução de venda"),-I962,0)))</f>
        <v/>
      </c>
    </row>
    <row r="963">
      <c r="A963" s="22" t="n"/>
      <c r="B963" s="14" t="n"/>
      <c r="C963" s="14" t="n"/>
      <c r="D963" s="14" t="n"/>
      <c r="E963" s="15" t="n"/>
      <c r="F963" s="14" t="n"/>
      <c r="G963" s="22" t="n"/>
      <c r="H963" s="14" t="n"/>
      <c r="I963" s="17">
        <f>IF(OR($B963="",$C963="",N($D963)=0),"",IF(OR($B963="Ajuste para mais",$B963="Ajuste para menos"),0,$D963*IF(N($E963)&lt;&gt;0,$E963,IF(OR($B963="Venda",$B963="Devolução de venda"),IFERROR(INDEX(Produtos!$D$6:$D$505,MATCH($C963,Produtos!$B$6:$B$505,0)),0),0))))</f>
        <v/>
      </c>
      <c r="J963" s="17">
        <f>IF(OR($B963="",$C963="",N($D963)=0),"",IF($B963="Venda",1,IF($B963="Devolução de venda",-1,0))*$D963*IFERROR(INDEX(Produtos!$L$6:$L$505,MATCH($C963,Produtos!$B$6:$B$505,0)),0))</f>
        <v/>
      </c>
      <c r="K963" s="17">
        <f>IF(I963="","",IF($B963="Venda",I963-J963,IF($B963="Devolução de venda",-I963-J963,0)))</f>
        <v/>
      </c>
      <c r="L963" s="20">
        <f>IF($A963="","",IF($G963&lt;&gt;"",$G963,$A963))</f>
        <v/>
      </c>
      <c r="M963" s="17">
        <f>IF(I963="","",IF($B963="Venda",I963,IF(OR($B963="Compra",$B963="Devolução de venda"),-I963,0)))</f>
        <v/>
      </c>
    </row>
    <row r="964">
      <c r="A964" s="22" t="n"/>
      <c r="B964" s="14" t="n"/>
      <c r="C964" s="14" t="n"/>
      <c r="D964" s="14" t="n"/>
      <c r="E964" s="15" t="n"/>
      <c r="F964" s="14" t="n"/>
      <c r="G964" s="22" t="n"/>
      <c r="H964" s="14" t="n"/>
      <c r="I964" s="17">
        <f>IF(OR($B964="",$C964="",N($D964)=0),"",IF(OR($B964="Ajuste para mais",$B964="Ajuste para menos"),0,$D964*IF(N($E964)&lt;&gt;0,$E964,IF(OR($B964="Venda",$B964="Devolução de venda"),IFERROR(INDEX(Produtos!$D$6:$D$505,MATCH($C964,Produtos!$B$6:$B$505,0)),0),0))))</f>
        <v/>
      </c>
      <c r="J964" s="17">
        <f>IF(OR($B964="",$C964="",N($D964)=0),"",IF($B964="Venda",1,IF($B964="Devolução de venda",-1,0))*$D964*IFERROR(INDEX(Produtos!$L$6:$L$505,MATCH($C964,Produtos!$B$6:$B$505,0)),0))</f>
        <v/>
      </c>
      <c r="K964" s="17">
        <f>IF(I964="","",IF($B964="Venda",I964-J964,IF($B964="Devolução de venda",-I964-J964,0)))</f>
        <v/>
      </c>
      <c r="L964" s="20">
        <f>IF($A964="","",IF($G964&lt;&gt;"",$G964,$A964))</f>
        <v/>
      </c>
      <c r="M964" s="17">
        <f>IF(I964="","",IF($B964="Venda",I964,IF(OR($B964="Compra",$B964="Devolução de venda"),-I964,0)))</f>
        <v/>
      </c>
    </row>
    <row r="965">
      <c r="A965" s="22" t="n"/>
      <c r="B965" s="14" t="n"/>
      <c r="C965" s="14" t="n"/>
      <c r="D965" s="14" t="n"/>
      <c r="E965" s="15" t="n"/>
      <c r="F965" s="14" t="n"/>
      <c r="G965" s="22" t="n"/>
      <c r="H965" s="14" t="n"/>
      <c r="I965" s="17">
        <f>IF(OR($B965="",$C965="",N($D965)=0),"",IF(OR($B965="Ajuste para mais",$B965="Ajuste para menos"),0,$D965*IF(N($E965)&lt;&gt;0,$E965,IF(OR($B965="Venda",$B965="Devolução de venda"),IFERROR(INDEX(Produtos!$D$6:$D$505,MATCH($C965,Produtos!$B$6:$B$505,0)),0),0))))</f>
        <v/>
      </c>
      <c r="J965" s="17">
        <f>IF(OR($B965="",$C965="",N($D965)=0),"",IF($B965="Venda",1,IF($B965="Devolução de venda",-1,0))*$D965*IFERROR(INDEX(Produtos!$L$6:$L$505,MATCH($C965,Produtos!$B$6:$B$505,0)),0))</f>
        <v/>
      </c>
      <c r="K965" s="17">
        <f>IF(I965="","",IF($B965="Venda",I965-J965,IF($B965="Devolução de venda",-I965-J965,0)))</f>
        <v/>
      </c>
      <c r="L965" s="20">
        <f>IF($A965="","",IF($G965&lt;&gt;"",$G965,$A965))</f>
        <v/>
      </c>
      <c r="M965" s="17">
        <f>IF(I965="","",IF($B965="Venda",I965,IF(OR($B965="Compra",$B965="Devolução de venda"),-I965,0)))</f>
        <v/>
      </c>
    </row>
    <row r="966">
      <c r="A966" s="22" t="n"/>
      <c r="B966" s="14" t="n"/>
      <c r="C966" s="14" t="n"/>
      <c r="D966" s="14" t="n"/>
      <c r="E966" s="15" t="n"/>
      <c r="F966" s="14" t="n"/>
      <c r="G966" s="22" t="n"/>
      <c r="H966" s="14" t="n"/>
      <c r="I966" s="17">
        <f>IF(OR($B966="",$C966="",N($D966)=0),"",IF(OR($B966="Ajuste para mais",$B966="Ajuste para menos"),0,$D966*IF(N($E966)&lt;&gt;0,$E966,IF(OR($B966="Venda",$B966="Devolução de venda"),IFERROR(INDEX(Produtos!$D$6:$D$505,MATCH($C966,Produtos!$B$6:$B$505,0)),0),0))))</f>
        <v/>
      </c>
      <c r="J966" s="17">
        <f>IF(OR($B966="",$C966="",N($D966)=0),"",IF($B966="Venda",1,IF($B966="Devolução de venda",-1,0))*$D966*IFERROR(INDEX(Produtos!$L$6:$L$505,MATCH($C966,Produtos!$B$6:$B$505,0)),0))</f>
        <v/>
      </c>
      <c r="K966" s="17">
        <f>IF(I966="","",IF($B966="Venda",I966-J966,IF($B966="Devolução de venda",-I966-J966,0)))</f>
        <v/>
      </c>
      <c r="L966" s="20">
        <f>IF($A966="","",IF($G966&lt;&gt;"",$G966,$A966))</f>
        <v/>
      </c>
      <c r="M966" s="17">
        <f>IF(I966="","",IF($B966="Venda",I966,IF(OR($B966="Compra",$B966="Devolução de venda"),-I966,0)))</f>
        <v/>
      </c>
    </row>
    <row r="967">
      <c r="A967" s="22" t="n"/>
      <c r="B967" s="14" t="n"/>
      <c r="C967" s="14" t="n"/>
      <c r="D967" s="14" t="n"/>
      <c r="E967" s="15" t="n"/>
      <c r="F967" s="14" t="n"/>
      <c r="G967" s="22" t="n"/>
      <c r="H967" s="14" t="n"/>
      <c r="I967" s="17">
        <f>IF(OR($B967="",$C967="",N($D967)=0),"",IF(OR($B967="Ajuste para mais",$B967="Ajuste para menos"),0,$D967*IF(N($E967)&lt;&gt;0,$E967,IF(OR($B967="Venda",$B967="Devolução de venda"),IFERROR(INDEX(Produtos!$D$6:$D$505,MATCH($C967,Produtos!$B$6:$B$505,0)),0),0))))</f>
        <v/>
      </c>
      <c r="J967" s="17">
        <f>IF(OR($B967="",$C967="",N($D967)=0),"",IF($B967="Venda",1,IF($B967="Devolução de venda",-1,0))*$D967*IFERROR(INDEX(Produtos!$L$6:$L$505,MATCH($C967,Produtos!$B$6:$B$505,0)),0))</f>
        <v/>
      </c>
      <c r="K967" s="17">
        <f>IF(I967="","",IF($B967="Venda",I967-J967,IF($B967="Devolução de venda",-I967-J967,0)))</f>
        <v/>
      </c>
      <c r="L967" s="20">
        <f>IF($A967="","",IF($G967&lt;&gt;"",$G967,$A967))</f>
        <v/>
      </c>
      <c r="M967" s="17">
        <f>IF(I967="","",IF($B967="Venda",I967,IF(OR($B967="Compra",$B967="Devolução de venda"),-I967,0)))</f>
        <v/>
      </c>
    </row>
    <row r="968">
      <c r="A968" s="22" t="n"/>
      <c r="B968" s="14" t="n"/>
      <c r="C968" s="14" t="n"/>
      <c r="D968" s="14" t="n"/>
      <c r="E968" s="15" t="n"/>
      <c r="F968" s="14" t="n"/>
      <c r="G968" s="22" t="n"/>
      <c r="H968" s="14" t="n"/>
      <c r="I968" s="17">
        <f>IF(OR($B968="",$C968="",N($D968)=0),"",IF(OR($B968="Ajuste para mais",$B968="Ajuste para menos"),0,$D968*IF(N($E968)&lt;&gt;0,$E968,IF(OR($B968="Venda",$B968="Devolução de venda"),IFERROR(INDEX(Produtos!$D$6:$D$505,MATCH($C968,Produtos!$B$6:$B$505,0)),0),0))))</f>
        <v/>
      </c>
      <c r="J968" s="17">
        <f>IF(OR($B968="",$C968="",N($D968)=0),"",IF($B968="Venda",1,IF($B968="Devolução de venda",-1,0))*$D968*IFERROR(INDEX(Produtos!$L$6:$L$505,MATCH($C968,Produtos!$B$6:$B$505,0)),0))</f>
        <v/>
      </c>
      <c r="K968" s="17">
        <f>IF(I968="","",IF($B968="Venda",I968-J968,IF($B968="Devolução de venda",-I968-J968,0)))</f>
        <v/>
      </c>
      <c r="L968" s="20">
        <f>IF($A968="","",IF($G968&lt;&gt;"",$G968,$A968))</f>
        <v/>
      </c>
      <c r="M968" s="17">
        <f>IF(I968="","",IF($B968="Venda",I968,IF(OR($B968="Compra",$B968="Devolução de venda"),-I968,0)))</f>
        <v/>
      </c>
    </row>
    <row r="969">
      <c r="A969" s="22" t="n"/>
      <c r="B969" s="14" t="n"/>
      <c r="C969" s="14" t="n"/>
      <c r="D969" s="14" t="n"/>
      <c r="E969" s="15" t="n"/>
      <c r="F969" s="14" t="n"/>
      <c r="G969" s="22" t="n"/>
      <c r="H969" s="14" t="n"/>
      <c r="I969" s="17">
        <f>IF(OR($B969="",$C969="",N($D969)=0),"",IF(OR($B969="Ajuste para mais",$B969="Ajuste para menos"),0,$D969*IF(N($E969)&lt;&gt;0,$E969,IF(OR($B969="Venda",$B969="Devolução de venda"),IFERROR(INDEX(Produtos!$D$6:$D$505,MATCH($C969,Produtos!$B$6:$B$505,0)),0),0))))</f>
        <v/>
      </c>
      <c r="J969" s="17">
        <f>IF(OR($B969="",$C969="",N($D969)=0),"",IF($B969="Venda",1,IF($B969="Devolução de venda",-1,0))*$D969*IFERROR(INDEX(Produtos!$L$6:$L$505,MATCH($C969,Produtos!$B$6:$B$505,0)),0))</f>
        <v/>
      </c>
      <c r="K969" s="17">
        <f>IF(I969="","",IF($B969="Venda",I969-J969,IF($B969="Devolução de venda",-I969-J969,0)))</f>
        <v/>
      </c>
      <c r="L969" s="20">
        <f>IF($A969="","",IF($G969&lt;&gt;"",$G969,$A969))</f>
        <v/>
      </c>
      <c r="M969" s="17">
        <f>IF(I969="","",IF($B969="Venda",I969,IF(OR($B969="Compra",$B969="Devolução de venda"),-I969,0)))</f>
        <v/>
      </c>
    </row>
    <row r="970">
      <c r="A970" s="22" t="n"/>
      <c r="B970" s="14" t="n"/>
      <c r="C970" s="14" t="n"/>
      <c r="D970" s="14" t="n"/>
      <c r="E970" s="15" t="n"/>
      <c r="F970" s="14" t="n"/>
      <c r="G970" s="22" t="n"/>
      <c r="H970" s="14" t="n"/>
      <c r="I970" s="17">
        <f>IF(OR($B970="",$C970="",N($D970)=0),"",IF(OR($B970="Ajuste para mais",$B970="Ajuste para menos"),0,$D970*IF(N($E970)&lt;&gt;0,$E970,IF(OR($B970="Venda",$B970="Devolução de venda"),IFERROR(INDEX(Produtos!$D$6:$D$505,MATCH($C970,Produtos!$B$6:$B$505,0)),0),0))))</f>
        <v/>
      </c>
      <c r="J970" s="17">
        <f>IF(OR($B970="",$C970="",N($D970)=0),"",IF($B970="Venda",1,IF($B970="Devolução de venda",-1,0))*$D970*IFERROR(INDEX(Produtos!$L$6:$L$505,MATCH($C970,Produtos!$B$6:$B$505,0)),0))</f>
        <v/>
      </c>
      <c r="K970" s="17">
        <f>IF(I970="","",IF($B970="Venda",I970-J970,IF($B970="Devolução de venda",-I970-J970,0)))</f>
        <v/>
      </c>
      <c r="L970" s="20">
        <f>IF($A970="","",IF($G970&lt;&gt;"",$G970,$A970))</f>
        <v/>
      </c>
      <c r="M970" s="17">
        <f>IF(I970="","",IF($B970="Venda",I970,IF(OR($B970="Compra",$B970="Devolução de venda"),-I970,0)))</f>
        <v/>
      </c>
    </row>
    <row r="971">
      <c r="A971" s="22" t="n"/>
      <c r="B971" s="14" t="n"/>
      <c r="C971" s="14" t="n"/>
      <c r="D971" s="14" t="n"/>
      <c r="E971" s="15" t="n"/>
      <c r="F971" s="14" t="n"/>
      <c r="G971" s="22" t="n"/>
      <c r="H971" s="14" t="n"/>
      <c r="I971" s="17">
        <f>IF(OR($B971="",$C971="",N($D971)=0),"",IF(OR($B971="Ajuste para mais",$B971="Ajuste para menos"),0,$D971*IF(N($E971)&lt;&gt;0,$E971,IF(OR($B971="Venda",$B971="Devolução de venda"),IFERROR(INDEX(Produtos!$D$6:$D$505,MATCH($C971,Produtos!$B$6:$B$505,0)),0),0))))</f>
        <v/>
      </c>
      <c r="J971" s="17">
        <f>IF(OR($B971="",$C971="",N($D971)=0),"",IF($B971="Venda",1,IF($B971="Devolução de venda",-1,0))*$D971*IFERROR(INDEX(Produtos!$L$6:$L$505,MATCH($C971,Produtos!$B$6:$B$505,0)),0))</f>
        <v/>
      </c>
      <c r="K971" s="17">
        <f>IF(I971="","",IF($B971="Venda",I971-J971,IF($B971="Devolução de venda",-I971-J971,0)))</f>
        <v/>
      </c>
      <c r="L971" s="20">
        <f>IF($A971="","",IF($G971&lt;&gt;"",$G971,$A971))</f>
        <v/>
      </c>
      <c r="M971" s="17">
        <f>IF(I971="","",IF($B971="Venda",I971,IF(OR($B971="Compra",$B971="Devolução de venda"),-I971,0)))</f>
        <v/>
      </c>
    </row>
    <row r="972">
      <c r="A972" s="22" t="n"/>
      <c r="B972" s="14" t="n"/>
      <c r="C972" s="14" t="n"/>
      <c r="D972" s="14" t="n"/>
      <c r="E972" s="15" t="n"/>
      <c r="F972" s="14" t="n"/>
      <c r="G972" s="22" t="n"/>
      <c r="H972" s="14" t="n"/>
      <c r="I972" s="17">
        <f>IF(OR($B972="",$C972="",N($D972)=0),"",IF(OR($B972="Ajuste para mais",$B972="Ajuste para menos"),0,$D972*IF(N($E972)&lt;&gt;0,$E972,IF(OR($B972="Venda",$B972="Devolução de venda"),IFERROR(INDEX(Produtos!$D$6:$D$505,MATCH($C972,Produtos!$B$6:$B$505,0)),0),0))))</f>
        <v/>
      </c>
      <c r="J972" s="17">
        <f>IF(OR($B972="",$C972="",N($D972)=0),"",IF($B972="Venda",1,IF($B972="Devolução de venda",-1,0))*$D972*IFERROR(INDEX(Produtos!$L$6:$L$505,MATCH($C972,Produtos!$B$6:$B$505,0)),0))</f>
        <v/>
      </c>
      <c r="K972" s="17">
        <f>IF(I972="","",IF($B972="Venda",I972-J972,IF($B972="Devolução de venda",-I972-J972,0)))</f>
        <v/>
      </c>
      <c r="L972" s="20">
        <f>IF($A972="","",IF($G972&lt;&gt;"",$G972,$A972))</f>
        <v/>
      </c>
      <c r="M972" s="17">
        <f>IF(I972="","",IF($B972="Venda",I972,IF(OR($B972="Compra",$B972="Devolução de venda"),-I972,0)))</f>
        <v/>
      </c>
    </row>
    <row r="973">
      <c r="A973" s="22" t="n"/>
      <c r="B973" s="14" t="n"/>
      <c r="C973" s="14" t="n"/>
      <c r="D973" s="14" t="n"/>
      <c r="E973" s="15" t="n"/>
      <c r="F973" s="14" t="n"/>
      <c r="G973" s="22" t="n"/>
      <c r="H973" s="14" t="n"/>
      <c r="I973" s="17">
        <f>IF(OR($B973="",$C973="",N($D973)=0),"",IF(OR($B973="Ajuste para mais",$B973="Ajuste para menos"),0,$D973*IF(N($E973)&lt;&gt;0,$E973,IF(OR($B973="Venda",$B973="Devolução de venda"),IFERROR(INDEX(Produtos!$D$6:$D$505,MATCH($C973,Produtos!$B$6:$B$505,0)),0),0))))</f>
        <v/>
      </c>
      <c r="J973" s="17">
        <f>IF(OR($B973="",$C973="",N($D973)=0),"",IF($B973="Venda",1,IF($B973="Devolução de venda",-1,0))*$D973*IFERROR(INDEX(Produtos!$L$6:$L$505,MATCH($C973,Produtos!$B$6:$B$505,0)),0))</f>
        <v/>
      </c>
      <c r="K973" s="17">
        <f>IF(I973="","",IF($B973="Venda",I973-J973,IF($B973="Devolução de venda",-I973-J973,0)))</f>
        <v/>
      </c>
      <c r="L973" s="20">
        <f>IF($A973="","",IF($G973&lt;&gt;"",$G973,$A973))</f>
        <v/>
      </c>
      <c r="M973" s="17">
        <f>IF(I973="","",IF($B973="Venda",I973,IF(OR($B973="Compra",$B973="Devolução de venda"),-I973,0)))</f>
        <v/>
      </c>
    </row>
    <row r="974">
      <c r="A974" s="22" t="n"/>
      <c r="B974" s="14" t="n"/>
      <c r="C974" s="14" t="n"/>
      <c r="D974" s="14" t="n"/>
      <c r="E974" s="15" t="n"/>
      <c r="F974" s="14" t="n"/>
      <c r="G974" s="22" t="n"/>
      <c r="H974" s="14" t="n"/>
      <c r="I974" s="17">
        <f>IF(OR($B974="",$C974="",N($D974)=0),"",IF(OR($B974="Ajuste para mais",$B974="Ajuste para menos"),0,$D974*IF(N($E974)&lt;&gt;0,$E974,IF(OR($B974="Venda",$B974="Devolução de venda"),IFERROR(INDEX(Produtos!$D$6:$D$505,MATCH($C974,Produtos!$B$6:$B$505,0)),0),0))))</f>
        <v/>
      </c>
      <c r="J974" s="17">
        <f>IF(OR($B974="",$C974="",N($D974)=0),"",IF($B974="Venda",1,IF($B974="Devolução de venda",-1,0))*$D974*IFERROR(INDEX(Produtos!$L$6:$L$505,MATCH($C974,Produtos!$B$6:$B$505,0)),0))</f>
        <v/>
      </c>
      <c r="K974" s="17">
        <f>IF(I974="","",IF($B974="Venda",I974-J974,IF($B974="Devolução de venda",-I974-J974,0)))</f>
        <v/>
      </c>
      <c r="L974" s="20">
        <f>IF($A974="","",IF($G974&lt;&gt;"",$G974,$A974))</f>
        <v/>
      </c>
      <c r="M974" s="17">
        <f>IF(I974="","",IF($B974="Venda",I974,IF(OR($B974="Compra",$B974="Devolução de venda"),-I974,0)))</f>
        <v/>
      </c>
    </row>
    <row r="975">
      <c r="A975" s="22" t="n"/>
      <c r="B975" s="14" t="n"/>
      <c r="C975" s="14" t="n"/>
      <c r="D975" s="14" t="n"/>
      <c r="E975" s="15" t="n"/>
      <c r="F975" s="14" t="n"/>
      <c r="G975" s="22" t="n"/>
      <c r="H975" s="14" t="n"/>
      <c r="I975" s="17">
        <f>IF(OR($B975="",$C975="",N($D975)=0),"",IF(OR($B975="Ajuste para mais",$B975="Ajuste para menos"),0,$D975*IF(N($E975)&lt;&gt;0,$E975,IF(OR($B975="Venda",$B975="Devolução de venda"),IFERROR(INDEX(Produtos!$D$6:$D$505,MATCH($C975,Produtos!$B$6:$B$505,0)),0),0))))</f>
        <v/>
      </c>
      <c r="J975" s="17">
        <f>IF(OR($B975="",$C975="",N($D975)=0),"",IF($B975="Venda",1,IF($B975="Devolução de venda",-1,0))*$D975*IFERROR(INDEX(Produtos!$L$6:$L$505,MATCH($C975,Produtos!$B$6:$B$505,0)),0))</f>
        <v/>
      </c>
      <c r="K975" s="17">
        <f>IF(I975="","",IF($B975="Venda",I975-J975,IF($B975="Devolução de venda",-I975-J975,0)))</f>
        <v/>
      </c>
      <c r="L975" s="20">
        <f>IF($A975="","",IF($G975&lt;&gt;"",$G975,$A975))</f>
        <v/>
      </c>
      <c r="M975" s="17">
        <f>IF(I975="","",IF($B975="Venda",I975,IF(OR($B975="Compra",$B975="Devolução de venda"),-I975,0)))</f>
        <v/>
      </c>
    </row>
    <row r="976">
      <c r="A976" s="22" t="n"/>
      <c r="B976" s="14" t="n"/>
      <c r="C976" s="14" t="n"/>
      <c r="D976" s="14" t="n"/>
      <c r="E976" s="15" t="n"/>
      <c r="F976" s="14" t="n"/>
      <c r="G976" s="22" t="n"/>
      <c r="H976" s="14" t="n"/>
      <c r="I976" s="17">
        <f>IF(OR($B976="",$C976="",N($D976)=0),"",IF(OR($B976="Ajuste para mais",$B976="Ajuste para menos"),0,$D976*IF(N($E976)&lt;&gt;0,$E976,IF(OR($B976="Venda",$B976="Devolução de venda"),IFERROR(INDEX(Produtos!$D$6:$D$505,MATCH($C976,Produtos!$B$6:$B$505,0)),0),0))))</f>
        <v/>
      </c>
      <c r="J976" s="17">
        <f>IF(OR($B976="",$C976="",N($D976)=0),"",IF($B976="Venda",1,IF($B976="Devolução de venda",-1,0))*$D976*IFERROR(INDEX(Produtos!$L$6:$L$505,MATCH($C976,Produtos!$B$6:$B$505,0)),0))</f>
        <v/>
      </c>
      <c r="K976" s="17">
        <f>IF(I976="","",IF($B976="Venda",I976-J976,IF($B976="Devolução de venda",-I976-J976,0)))</f>
        <v/>
      </c>
      <c r="L976" s="20">
        <f>IF($A976="","",IF($G976&lt;&gt;"",$G976,$A976))</f>
        <v/>
      </c>
      <c r="M976" s="17">
        <f>IF(I976="","",IF($B976="Venda",I976,IF(OR($B976="Compra",$B976="Devolução de venda"),-I976,0)))</f>
        <v/>
      </c>
    </row>
    <row r="977">
      <c r="A977" s="22" t="n"/>
      <c r="B977" s="14" t="n"/>
      <c r="C977" s="14" t="n"/>
      <c r="D977" s="14" t="n"/>
      <c r="E977" s="15" t="n"/>
      <c r="F977" s="14" t="n"/>
      <c r="G977" s="22" t="n"/>
      <c r="H977" s="14" t="n"/>
      <c r="I977" s="17">
        <f>IF(OR($B977="",$C977="",N($D977)=0),"",IF(OR($B977="Ajuste para mais",$B977="Ajuste para menos"),0,$D977*IF(N($E977)&lt;&gt;0,$E977,IF(OR($B977="Venda",$B977="Devolução de venda"),IFERROR(INDEX(Produtos!$D$6:$D$505,MATCH($C977,Produtos!$B$6:$B$505,0)),0),0))))</f>
        <v/>
      </c>
      <c r="J977" s="17">
        <f>IF(OR($B977="",$C977="",N($D977)=0),"",IF($B977="Venda",1,IF($B977="Devolução de venda",-1,0))*$D977*IFERROR(INDEX(Produtos!$L$6:$L$505,MATCH($C977,Produtos!$B$6:$B$505,0)),0))</f>
        <v/>
      </c>
      <c r="K977" s="17">
        <f>IF(I977="","",IF($B977="Venda",I977-J977,IF($B977="Devolução de venda",-I977-J977,0)))</f>
        <v/>
      </c>
      <c r="L977" s="20">
        <f>IF($A977="","",IF($G977&lt;&gt;"",$G977,$A977))</f>
        <v/>
      </c>
      <c r="M977" s="17">
        <f>IF(I977="","",IF($B977="Venda",I977,IF(OR($B977="Compra",$B977="Devolução de venda"),-I977,0)))</f>
        <v/>
      </c>
    </row>
    <row r="978">
      <c r="A978" s="22" t="n"/>
      <c r="B978" s="14" t="n"/>
      <c r="C978" s="14" t="n"/>
      <c r="D978" s="14" t="n"/>
      <c r="E978" s="15" t="n"/>
      <c r="F978" s="14" t="n"/>
      <c r="G978" s="22" t="n"/>
      <c r="H978" s="14" t="n"/>
      <c r="I978" s="17">
        <f>IF(OR($B978="",$C978="",N($D978)=0),"",IF(OR($B978="Ajuste para mais",$B978="Ajuste para menos"),0,$D978*IF(N($E978)&lt;&gt;0,$E978,IF(OR($B978="Venda",$B978="Devolução de venda"),IFERROR(INDEX(Produtos!$D$6:$D$505,MATCH($C978,Produtos!$B$6:$B$505,0)),0),0))))</f>
        <v/>
      </c>
      <c r="J978" s="17">
        <f>IF(OR($B978="",$C978="",N($D978)=0),"",IF($B978="Venda",1,IF($B978="Devolução de venda",-1,0))*$D978*IFERROR(INDEX(Produtos!$L$6:$L$505,MATCH($C978,Produtos!$B$6:$B$505,0)),0))</f>
        <v/>
      </c>
      <c r="K978" s="17">
        <f>IF(I978="","",IF($B978="Venda",I978-J978,IF($B978="Devolução de venda",-I978-J978,0)))</f>
        <v/>
      </c>
      <c r="L978" s="20">
        <f>IF($A978="","",IF($G978&lt;&gt;"",$G978,$A978))</f>
        <v/>
      </c>
      <c r="M978" s="17">
        <f>IF(I978="","",IF($B978="Venda",I978,IF(OR($B978="Compra",$B978="Devolução de venda"),-I978,0)))</f>
        <v/>
      </c>
    </row>
    <row r="979">
      <c r="A979" s="22" t="n"/>
      <c r="B979" s="14" t="n"/>
      <c r="C979" s="14" t="n"/>
      <c r="D979" s="14" t="n"/>
      <c r="E979" s="15" t="n"/>
      <c r="F979" s="14" t="n"/>
      <c r="G979" s="22" t="n"/>
      <c r="H979" s="14" t="n"/>
      <c r="I979" s="17">
        <f>IF(OR($B979="",$C979="",N($D979)=0),"",IF(OR($B979="Ajuste para mais",$B979="Ajuste para menos"),0,$D979*IF(N($E979)&lt;&gt;0,$E979,IF(OR($B979="Venda",$B979="Devolução de venda"),IFERROR(INDEX(Produtos!$D$6:$D$505,MATCH($C979,Produtos!$B$6:$B$505,0)),0),0))))</f>
        <v/>
      </c>
      <c r="J979" s="17">
        <f>IF(OR($B979="",$C979="",N($D979)=0),"",IF($B979="Venda",1,IF($B979="Devolução de venda",-1,0))*$D979*IFERROR(INDEX(Produtos!$L$6:$L$505,MATCH($C979,Produtos!$B$6:$B$505,0)),0))</f>
        <v/>
      </c>
      <c r="K979" s="17">
        <f>IF(I979="","",IF($B979="Venda",I979-J979,IF($B979="Devolução de venda",-I979-J979,0)))</f>
        <v/>
      </c>
      <c r="L979" s="20">
        <f>IF($A979="","",IF($G979&lt;&gt;"",$G979,$A979))</f>
        <v/>
      </c>
      <c r="M979" s="17">
        <f>IF(I979="","",IF($B979="Venda",I979,IF(OR($B979="Compra",$B979="Devolução de venda"),-I979,0)))</f>
        <v/>
      </c>
    </row>
    <row r="980">
      <c r="A980" s="22" t="n"/>
      <c r="B980" s="14" t="n"/>
      <c r="C980" s="14" t="n"/>
      <c r="D980" s="14" t="n"/>
      <c r="E980" s="15" t="n"/>
      <c r="F980" s="14" t="n"/>
      <c r="G980" s="22" t="n"/>
      <c r="H980" s="14" t="n"/>
      <c r="I980" s="17">
        <f>IF(OR($B980="",$C980="",N($D980)=0),"",IF(OR($B980="Ajuste para mais",$B980="Ajuste para menos"),0,$D980*IF(N($E980)&lt;&gt;0,$E980,IF(OR($B980="Venda",$B980="Devolução de venda"),IFERROR(INDEX(Produtos!$D$6:$D$505,MATCH($C980,Produtos!$B$6:$B$505,0)),0),0))))</f>
        <v/>
      </c>
      <c r="J980" s="17">
        <f>IF(OR($B980="",$C980="",N($D980)=0),"",IF($B980="Venda",1,IF($B980="Devolução de venda",-1,0))*$D980*IFERROR(INDEX(Produtos!$L$6:$L$505,MATCH($C980,Produtos!$B$6:$B$505,0)),0))</f>
        <v/>
      </c>
      <c r="K980" s="17">
        <f>IF(I980="","",IF($B980="Venda",I980-J980,IF($B980="Devolução de venda",-I980-J980,0)))</f>
        <v/>
      </c>
      <c r="L980" s="20">
        <f>IF($A980="","",IF($G980&lt;&gt;"",$G980,$A980))</f>
        <v/>
      </c>
      <c r="M980" s="17">
        <f>IF(I980="","",IF($B980="Venda",I980,IF(OR($B980="Compra",$B980="Devolução de venda"),-I980,0)))</f>
        <v/>
      </c>
    </row>
    <row r="981">
      <c r="A981" s="22" t="n"/>
      <c r="B981" s="14" t="n"/>
      <c r="C981" s="14" t="n"/>
      <c r="D981" s="14" t="n"/>
      <c r="E981" s="15" t="n"/>
      <c r="F981" s="14" t="n"/>
      <c r="G981" s="22" t="n"/>
      <c r="H981" s="14" t="n"/>
      <c r="I981" s="17">
        <f>IF(OR($B981="",$C981="",N($D981)=0),"",IF(OR($B981="Ajuste para mais",$B981="Ajuste para menos"),0,$D981*IF(N($E981)&lt;&gt;0,$E981,IF(OR($B981="Venda",$B981="Devolução de venda"),IFERROR(INDEX(Produtos!$D$6:$D$505,MATCH($C981,Produtos!$B$6:$B$505,0)),0),0))))</f>
        <v/>
      </c>
      <c r="J981" s="17">
        <f>IF(OR($B981="",$C981="",N($D981)=0),"",IF($B981="Venda",1,IF($B981="Devolução de venda",-1,0))*$D981*IFERROR(INDEX(Produtos!$L$6:$L$505,MATCH($C981,Produtos!$B$6:$B$505,0)),0))</f>
        <v/>
      </c>
      <c r="K981" s="17">
        <f>IF(I981="","",IF($B981="Venda",I981-J981,IF($B981="Devolução de venda",-I981-J981,0)))</f>
        <v/>
      </c>
      <c r="L981" s="20">
        <f>IF($A981="","",IF($G981&lt;&gt;"",$G981,$A981))</f>
        <v/>
      </c>
      <c r="M981" s="17">
        <f>IF(I981="","",IF($B981="Venda",I981,IF(OR($B981="Compra",$B981="Devolução de venda"),-I981,0)))</f>
        <v/>
      </c>
    </row>
    <row r="982">
      <c r="A982" s="22" t="n"/>
      <c r="B982" s="14" t="n"/>
      <c r="C982" s="14" t="n"/>
      <c r="D982" s="14" t="n"/>
      <c r="E982" s="15" t="n"/>
      <c r="F982" s="14" t="n"/>
      <c r="G982" s="22" t="n"/>
      <c r="H982" s="14" t="n"/>
      <c r="I982" s="17">
        <f>IF(OR($B982="",$C982="",N($D982)=0),"",IF(OR($B982="Ajuste para mais",$B982="Ajuste para menos"),0,$D982*IF(N($E982)&lt;&gt;0,$E982,IF(OR($B982="Venda",$B982="Devolução de venda"),IFERROR(INDEX(Produtos!$D$6:$D$505,MATCH($C982,Produtos!$B$6:$B$505,0)),0),0))))</f>
        <v/>
      </c>
      <c r="J982" s="17">
        <f>IF(OR($B982="",$C982="",N($D982)=0),"",IF($B982="Venda",1,IF($B982="Devolução de venda",-1,0))*$D982*IFERROR(INDEX(Produtos!$L$6:$L$505,MATCH($C982,Produtos!$B$6:$B$505,0)),0))</f>
        <v/>
      </c>
      <c r="K982" s="17">
        <f>IF(I982="","",IF($B982="Venda",I982-J982,IF($B982="Devolução de venda",-I982-J982,0)))</f>
        <v/>
      </c>
      <c r="L982" s="20">
        <f>IF($A982="","",IF($G982&lt;&gt;"",$G982,$A982))</f>
        <v/>
      </c>
      <c r="M982" s="17">
        <f>IF(I982="","",IF($B982="Venda",I982,IF(OR($B982="Compra",$B982="Devolução de venda"),-I982,0)))</f>
        <v/>
      </c>
    </row>
    <row r="983">
      <c r="A983" s="22" t="n"/>
      <c r="B983" s="14" t="n"/>
      <c r="C983" s="14" t="n"/>
      <c r="D983" s="14" t="n"/>
      <c r="E983" s="15" t="n"/>
      <c r="F983" s="14" t="n"/>
      <c r="G983" s="22" t="n"/>
      <c r="H983" s="14" t="n"/>
      <c r="I983" s="17">
        <f>IF(OR($B983="",$C983="",N($D983)=0),"",IF(OR($B983="Ajuste para mais",$B983="Ajuste para menos"),0,$D983*IF(N($E983)&lt;&gt;0,$E983,IF(OR($B983="Venda",$B983="Devolução de venda"),IFERROR(INDEX(Produtos!$D$6:$D$505,MATCH($C983,Produtos!$B$6:$B$505,0)),0),0))))</f>
        <v/>
      </c>
      <c r="J983" s="17">
        <f>IF(OR($B983="",$C983="",N($D983)=0),"",IF($B983="Venda",1,IF($B983="Devolução de venda",-1,0))*$D983*IFERROR(INDEX(Produtos!$L$6:$L$505,MATCH($C983,Produtos!$B$6:$B$505,0)),0))</f>
        <v/>
      </c>
      <c r="K983" s="17">
        <f>IF(I983="","",IF($B983="Venda",I983-J983,IF($B983="Devolução de venda",-I983-J983,0)))</f>
        <v/>
      </c>
      <c r="L983" s="20">
        <f>IF($A983="","",IF($G983&lt;&gt;"",$G983,$A983))</f>
        <v/>
      </c>
      <c r="M983" s="17">
        <f>IF(I983="","",IF($B983="Venda",I983,IF(OR($B983="Compra",$B983="Devolução de venda"),-I983,0)))</f>
        <v/>
      </c>
    </row>
    <row r="984">
      <c r="A984" s="22" t="n"/>
      <c r="B984" s="14" t="n"/>
      <c r="C984" s="14" t="n"/>
      <c r="D984" s="14" t="n"/>
      <c r="E984" s="15" t="n"/>
      <c r="F984" s="14" t="n"/>
      <c r="G984" s="22" t="n"/>
      <c r="H984" s="14" t="n"/>
      <c r="I984" s="17">
        <f>IF(OR($B984="",$C984="",N($D984)=0),"",IF(OR($B984="Ajuste para mais",$B984="Ajuste para menos"),0,$D984*IF(N($E984)&lt;&gt;0,$E984,IF(OR($B984="Venda",$B984="Devolução de venda"),IFERROR(INDEX(Produtos!$D$6:$D$505,MATCH($C984,Produtos!$B$6:$B$505,0)),0),0))))</f>
        <v/>
      </c>
      <c r="J984" s="17">
        <f>IF(OR($B984="",$C984="",N($D984)=0),"",IF($B984="Venda",1,IF($B984="Devolução de venda",-1,0))*$D984*IFERROR(INDEX(Produtos!$L$6:$L$505,MATCH($C984,Produtos!$B$6:$B$505,0)),0))</f>
        <v/>
      </c>
      <c r="K984" s="17">
        <f>IF(I984="","",IF($B984="Venda",I984-J984,IF($B984="Devolução de venda",-I984-J984,0)))</f>
        <v/>
      </c>
      <c r="L984" s="20">
        <f>IF($A984="","",IF($G984&lt;&gt;"",$G984,$A984))</f>
        <v/>
      </c>
      <c r="M984" s="17">
        <f>IF(I984="","",IF($B984="Venda",I984,IF(OR($B984="Compra",$B984="Devolução de venda"),-I984,0)))</f>
        <v/>
      </c>
    </row>
    <row r="985">
      <c r="A985" s="22" t="n"/>
      <c r="B985" s="14" t="n"/>
      <c r="C985" s="14" t="n"/>
      <c r="D985" s="14" t="n"/>
      <c r="E985" s="15" t="n"/>
      <c r="F985" s="14" t="n"/>
      <c r="G985" s="22" t="n"/>
      <c r="H985" s="14" t="n"/>
      <c r="I985" s="17">
        <f>IF(OR($B985="",$C985="",N($D985)=0),"",IF(OR($B985="Ajuste para mais",$B985="Ajuste para menos"),0,$D985*IF(N($E985)&lt;&gt;0,$E985,IF(OR($B985="Venda",$B985="Devolução de venda"),IFERROR(INDEX(Produtos!$D$6:$D$505,MATCH($C985,Produtos!$B$6:$B$505,0)),0),0))))</f>
        <v/>
      </c>
      <c r="J985" s="17">
        <f>IF(OR($B985="",$C985="",N($D985)=0),"",IF($B985="Venda",1,IF($B985="Devolução de venda",-1,0))*$D985*IFERROR(INDEX(Produtos!$L$6:$L$505,MATCH($C985,Produtos!$B$6:$B$505,0)),0))</f>
        <v/>
      </c>
      <c r="K985" s="17">
        <f>IF(I985="","",IF($B985="Venda",I985-J985,IF($B985="Devolução de venda",-I985-J985,0)))</f>
        <v/>
      </c>
      <c r="L985" s="20">
        <f>IF($A985="","",IF($G985&lt;&gt;"",$G985,$A985))</f>
        <v/>
      </c>
      <c r="M985" s="17">
        <f>IF(I985="","",IF($B985="Venda",I985,IF(OR($B985="Compra",$B985="Devolução de venda"),-I985,0)))</f>
        <v/>
      </c>
    </row>
    <row r="986">
      <c r="A986" s="22" t="n"/>
      <c r="B986" s="14" t="n"/>
      <c r="C986" s="14" t="n"/>
      <c r="D986" s="14" t="n"/>
      <c r="E986" s="15" t="n"/>
      <c r="F986" s="14" t="n"/>
      <c r="G986" s="22" t="n"/>
      <c r="H986" s="14" t="n"/>
      <c r="I986" s="17">
        <f>IF(OR($B986="",$C986="",N($D986)=0),"",IF(OR($B986="Ajuste para mais",$B986="Ajuste para menos"),0,$D986*IF(N($E986)&lt;&gt;0,$E986,IF(OR($B986="Venda",$B986="Devolução de venda"),IFERROR(INDEX(Produtos!$D$6:$D$505,MATCH($C986,Produtos!$B$6:$B$505,0)),0),0))))</f>
        <v/>
      </c>
      <c r="J986" s="17">
        <f>IF(OR($B986="",$C986="",N($D986)=0),"",IF($B986="Venda",1,IF($B986="Devolução de venda",-1,0))*$D986*IFERROR(INDEX(Produtos!$L$6:$L$505,MATCH($C986,Produtos!$B$6:$B$505,0)),0))</f>
        <v/>
      </c>
      <c r="K986" s="17">
        <f>IF(I986="","",IF($B986="Venda",I986-J986,IF($B986="Devolução de venda",-I986-J986,0)))</f>
        <v/>
      </c>
      <c r="L986" s="20">
        <f>IF($A986="","",IF($G986&lt;&gt;"",$G986,$A986))</f>
        <v/>
      </c>
      <c r="M986" s="17">
        <f>IF(I986="","",IF($B986="Venda",I986,IF(OR($B986="Compra",$B986="Devolução de venda"),-I986,0)))</f>
        <v/>
      </c>
    </row>
    <row r="987">
      <c r="A987" s="22" t="n"/>
      <c r="B987" s="14" t="n"/>
      <c r="C987" s="14" t="n"/>
      <c r="D987" s="14" t="n"/>
      <c r="E987" s="15" t="n"/>
      <c r="F987" s="14" t="n"/>
      <c r="G987" s="22" t="n"/>
      <c r="H987" s="14" t="n"/>
      <c r="I987" s="17">
        <f>IF(OR($B987="",$C987="",N($D987)=0),"",IF(OR($B987="Ajuste para mais",$B987="Ajuste para menos"),0,$D987*IF(N($E987)&lt;&gt;0,$E987,IF(OR($B987="Venda",$B987="Devolução de venda"),IFERROR(INDEX(Produtos!$D$6:$D$505,MATCH($C987,Produtos!$B$6:$B$505,0)),0),0))))</f>
        <v/>
      </c>
      <c r="J987" s="17">
        <f>IF(OR($B987="",$C987="",N($D987)=0),"",IF($B987="Venda",1,IF($B987="Devolução de venda",-1,0))*$D987*IFERROR(INDEX(Produtos!$L$6:$L$505,MATCH($C987,Produtos!$B$6:$B$505,0)),0))</f>
        <v/>
      </c>
      <c r="K987" s="17">
        <f>IF(I987="","",IF($B987="Venda",I987-J987,IF($B987="Devolução de venda",-I987-J987,0)))</f>
        <v/>
      </c>
      <c r="L987" s="20">
        <f>IF($A987="","",IF($G987&lt;&gt;"",$G987,$A987))</f>
        <v/>
      </c>
      <c r="M987" s="17">
        <f>IF(I987="","",IF($B987="Venda",I987,IF(OR($B987="Compra",$B987="Devolução de venda"),-I987,0)))</f>
        <v/>
      </c>
    </row>
    <row r="988">
      <c r="A988" s="22" t="n"/>
      <c r="B988" s="14" t="n"/>
      <c r="C988" s="14" t="n"/>
      <c r="D988" s="14" t="n"/>
      <c r="E988" s="15" t="n"/>
      <c r="F988" s="14" t="n"/>
      <c r="G988" s="22" t="n"/>
      <c r="H988" s="14" t="n"/>
      <c r="I988" s="17">
        <f>IF(OR($B988="",$C988="",N($D988)=0),"",IF(OR($B988="Ajuste para mais",$B988="Ajuste para menos"),0,$D988*IF(N($E988)&lt;&gt;0,$E988,IF(OR($B988="Venda",$B988="Devolução de venda"),IFERROR(INDEX(Produtos!$D$6:$D$505,MATCH($C988,Produtos!$B$6:$B$505,0)),0),0))))</f>
        <v/>
      </c>
      <c r="J988" s="17">
        <f>IF(OR($B988="",$C988="",N($D988)=0),"",IF($B988="Venda",1,IF($B988="Devolução de venda",-1,0))*$D988*IFERROR(INDEX(Produtos!$L$6:$L$505,MATCH($C988,Produtos!$B$6:$B$505,0)),0))</f>
        <v/>
      </c>
      <c r="K988" s="17">
        <f>IF(I988="","",IF($B988="Venda",I988-J988,IF($B988="Devolução de venda",-I988-J988,0)))</f>
        <v/>
      </c>
      <c r="L988" s="20">
        <f>IF($A988="","",IF($G988&lt;&gt;"",$G988,$A988))</f>
        <v/>
      </c>
      <c r="M988" s="17">
        <f>IF(I988="","",IF($B988="Venda",I988,IF(OR($B988="Compra",$B988="Devolução de venda"),-I988,0)))</f>
        <v/>
      </c>
    </row>
    <row r="989">
      <c r="A989" s="22" t="n"/>
      <c r="B989" s="14" t="n"/>
      <c r="C989" s="14" t="n"/>
      <c r="D989" s="14" t="n"/>
      <c r="E989" s="15" t="n"/>
      <c r="F989" s="14" t="n"/>
      <c r="G989" s="22" t="n"/>
      <c r="H989" s="14" t="n"/>
      <c r="I989" s="17">
        <f>IF(OR($B989="",$C989="",N($D989)=0),"",IF(OR($B989="Ajuste para mais",$B989="Ajuste para menos"),0,$D989*IF(N($E989)&lt;&gt;0,$E989,IF(OR($B989="Venda",$B989="Devolução de venda"),IFERROR(INDEX(Produtos!$D$6:$D$505,MATCH($C989,Produtos!$B$6:$B$505,0)),0),0))))</f>
        <v/>
      </c>
      <c r="J989" s="17">
        <f>IF(OR($B989="",$C989="",N($D989)=0),"",IF($B989="Venda",1,IF($B989="Devolução de venda",-1,0))*$D989*IFERROR(INDEX(Produtos!$L$6:$L$505,MATCH($C989,Produtos!$B$6:$B$505,0)),0))</f>
        <v/>
      </c>
      <c r="K989" s="17">
        <f>IF(I989="","",IF($B989="Venda",I989-J989,IF($B989="Devolução de venda",-I989-J989,0)))</f>
        <v/>
      </c>
      <c r="L989" s="20">
        <f>IF($A989="","",IF($G989&lt;&gt;"",$G989,$A989))</f>
        <v/>
      </c>
      <c r="M989" s="17">
        <f>IF(I989="","",IF($B989="Venda",I989,IF(OR($B989="Compra",$B989="Devolução de venda"),-I989,0)))</f>
        <v/>
      </c>
    </row>
    <row r="990">
      <c r="A990" s="22" t="n"/>
      <c r="B990" s="14" t="n"/>
      <c r="C990" s="14" t="n"/>
      <c r="D990" s="14" t="n"/>
      <c r="E990" s="15" t="n"/>
      <c r="F990" s="14" t="n"/>
      <c r="G990" s="22" t="n"/>
      <c r="H990" s="14" t="n"/>
      <c r="I990" s="17">
        <f>IF(OR($B990="",$C990="",N($D990)=0),"",IF(OR($B990="Ajuste para mais",$B990="Ajuste para menos"),0,$D990*IF(N($E990)&lt;&gt;0,$E990,IF(OR($B990="Venda",$B990="Devolução de venda"),IFERROR(INDEX(Produtos!$D$6:$D$505,MATCH($C990,Produtos!$B$6:$B$505,0)),0),0))))</f>
        <v/>
      </c>
      <c r="J990" s="17">
        <f>IF(OR($B990="",$C990="",N($D990)=0),"",IF($B990="Venda",1,IF($B990="Devolução de venda",-1,0))*$D990*IFERROR(INDEX(Produtos!$L$6:$L$505,MATCH($C990,Produtos!$B$6:$B$505,0)),0))</f>
        <v/>
      </c>
      <c r="K990" s="17">
        <f>IF(I990="","",IF($B990="Venda",I990-J990,IF($B990="Devolução de venda",-I990-J990,0)))</f>
        <v/>
      </c>
      <c r="L990" s="20">
        <f>IF($A990="","",IF($G990&lt;&gt;"",$G990,$A990))</f>
        <v/>
      </c>
      <c r="M990" s="17">
        <f>IF(I990="","",IF($B990="Venda",I990,IF(OR($B990="Compra",$B990="Devolução de venda"),-I990,0)))</f>
        <v/>
      </c>
    </row>
    <row r="991">
      <c r="A991" s="22" t="n"/>
      <c r="B991" s="14" t="n"/>
      <c r="C991" s="14" t="n"/>
      <c r="D991" s="14" t="n"/>
      <c r="E991" s="15" t="n"/>
      <c r="F991" s="14" t="n"/>
      <c r="G991" s="22" t="n"/>
      <c r="H991" s="14" t="n"/>
      <c r="I991" s="17">
        <f>IF(OR($B991="",$C991="",N($D991)=0),"",IF(OR($B991="Ajuste para mais",$B991="Ajuste para menos"),0,$D991*IF(N($E991)&lt;&gt;0,$E991,IF(OR($B991="Venda",$B991="Devolução de venda"),IFERROR(INDEX(Produtos!$D$6:$D$505,MATCH($C991,Produtos!$B$6:$B$505,0)),0),0))))</f>
        <v/>
      </c>
      <c r="J991" s="17">
        <f>IF(OR($B991="",$C991="",N($D991)=0),"",IF($B991="Venda",1,IF($B991="Devolução de venda",-1,0))*$D991*IFERROR(INDEX(Produtos!$L$6:$L$505,MATCH($C991,Produtos!$B$6:$B$505,0)),0))</f>
        <v/>
      </c>
      <c r="K991" s="17">
        <f>IF(I991="","",IF($B991="Venda",I991-J991,IF($B991="Devolução de venda",-I991-J991,0)))</f>
        <v/>
      </c>
      <c r="L991" s="20">
        <f>IF($A991="","",IF($G991&lt;&gt;"",$G991,$A991))</f>
        <v/>
      </c>
      <c r="M991" s="17">
        <f>IF(I991="","",IF($B991="Venda",I991,IF(OR($B991="Compra",$B991="Devolução de venda"),-I991,0)))</f>
        <v/>
      </c>
    </row>
    <row r="992">
      <c r="A992" s="22" t="n"/>
      <c r="B992" s="14" t="n"/>
      <c r="C992" s="14" t="n"/>
      <c r="D992" s="14" t="n"/>
      <c r="E992" s="15" t="n"/>
      <c r="F992" s="14" t="n"/>
      <c r="G992" s="22" t="n"/>
      <c r="H992" s="14" t="n"/>
      <c r="I992" s="17">
        <f>IF(OR($B992="",$C992="",N($D992)=0),"",IF(OR($B992="Ajuste para mais",$B992="Ajuste para menos"),0,$D992*IF(N($E992)&lt;&gt;0,$E992,IF(OR($B992="Venda",$B992="Devolução de venda"),IFERROR(INDEX(Produtos!$D$6:$D$505,MATCH($C992,Produtos!$B$6:$B$505,0)),0),0))))</f>
        <v/>
      </c>
      <c r="J992" s="17">
        <f>IF(OR($B992="",$C992="",N($D992)=0),"",IF($B992="Venda",1,IF($B992="Devolução de venda",-1,0))*$D992*IFERROR(INDEX(Produtos!$L$6:$L$505,MATCH($C992,Produtos!$B$6:$B$505,0)),0))</f>
        <v/>
      </c>
      <c r="K992" s="17">
        <f>IF(I992="","",IF($B992="Venda",I992-J992,IF($B992="Devolução de venda",-I992-J992,0)))</f>
        <v/>
      </c>
      <c r="L992" s="20">
        <f>IF($A992="","",IF($G992&lt;&gt;"",$G992,$A992))</f>
        <v/>
      </c>
      <c r="M992" s="17">
        <f>IF(I992="","",IF($B992="Venda",I992,IF(OR($B992="Compra",$B992="Devolução de venda"),-I992,0)))</f>
        <v/>
      </c>
    </row>
    <row r="993">
      <c r="A993" s="22" t="n"/>
      <c r="B993" s="14" t="n"/>
      <c r="C993" s="14" t="n"/>
      <c r="D993" s="14" t="n"/>
      <c r="E993" s="15" t="n"/>
      <c r="F993" s="14" t="n"/>
      <c r="G993" s="22" t="n"/>
      <c r="H993" s="14" t="n"/>
      <c r="I993" s="17">
        <f>IF(OR($B993="",$C993="",N($D993)=0),"",IF(OR($B993="Ajuste para mais",$B993="Ajuste para menos"),0,$D993*IF(N($E993)&lt;&gt;0,$E993,IF(OR($B993="Venda",$B993="Devolução de venda"),IFERROR(INDEX(Produtos!$D$6:$D$505,MATCH($C993,Produtos!$B$6:$B$505,0)),0),0))))</f>
        <v/>
      </c>
      <c r="J993" s="17">
        <f>IF(OR($B993="",$C993="",N($D993)=0),"",IF($B993="Venda",1,IF($B993="Devolução de venda",-1,0))*$D993*IFERROR(INDEX(Produtos!$L$6:$L$505,MATCH($C993,Produtos!$B$6:$B$505,0)),0))</f>
        <v/>
      </c>
      <c r="K993" s="17">
        <f>IF(I993="","",IF($B993="Venda",I993-J993,IF($B993="Devolução de venda",-I993-J993,0)))</f>
        <v/>
      </c>
      <c r="L993" s="20">
        <f>IF($A993="","",IF($G993&lt;&gt;"",$G993,$A993))</f>
        <v/>
      </c>
      <c r="M993" s="17">
        <f>IF(I993="","",IF($B993="Venda",I993,IF(OR($B993="Compra",$B993="Devolução de venda"),-I993,0)))</f>
        <v/>
      </c>
    </row>
    <row r="994">
      <c r="A994" s="22" t="n"/>
      <c r="B994" s="14" t="n"/>
      <c r="C994" s="14" t="n"/>
      <c r="D994" s="14" t="n"/>
      <c r="E994" s="15" t="n"/>
      <c r="F994" s="14" t="n"/>
      <c r="G994" s="22" t="n"/>
      <c r="H994" s="14" t="n"/>
      <c r="I994" s="17">
        <f>IF(OR($B994="",$C994="",N($D994)=0),"",IF(OR($B994="Ajuste para mais",$B994="Ajuste para menos"),0,$D994*IF(N($E994)&lt;&gt;0,$E994,IF(OR($B994="Venda",$B994="Devolução de venda"),IFERROR(INDEX(Produtos!$D$6:$D$505,MATCH($C994,Produtos!$B$6:$B$505,0)),0),0))))</f>
        <v/>
      </c>
      <c r="J994" s="17">
        <f>IF(OR($B994="",$C994="",N($D994)=0),"",IF($B994="Venda",1,IF($B994="Devolução de venda",-1,0))*$D994*IFERROR(INDEX(Produtos!$L$6:$L$505,MATCH($C994,Produtos!$B$6:$B$505,0)),0))</f>
        <v/>
      </c>
      <c r="K994" s="17">
        <f>IF(I994="","",IF($B994="Venda",I994-J994,IF($B994="Devolução de venda",-I994-J994,0)))</f>
        <v/>
      </c>
      <c r="L994" s="20">
        <f>IF($A994="","",IF($G994&lt;&gt;"",$G994,$A994))</f>
        <v/>
      </c>
      <c r="M994" s="17">
        <f>IF(I994="","",IF($B994="Venda",I994,IF(OR($B994="Compra",$B994="Devolução de venda"),-I994,0)))</f>
        <v/>
      </c>
    </row>
    <row r="995">
      <c r="A995" s="22" t="n"/>
      <c r="B995" s="14" t="n"/>
      <c r="C995" s="14" t="n"/>
      <c r="D995" s="14" t="n"/>
      <c r="E995" s="15" t="n"/>
      <c r="F995" s="14" t="n"/>
      <c r="G995" s="22" t="n"/>
      <c r="H995" s="14" t="n"/>
      <c r="I995" s="17">
        <f>IF(OR($B995="",$C995="",N($D995)=0),"",IF(OR($B995="Ajuste para mais",$B995="Ajuste para menos"),0,$D995*IF(N($E995)&lt;&gt;0,$E995,IF(OR($B995="Venda",$B995="Devolução de venda"),IFERROR(INDEX(Produtos!$D$6:$D$505,MATCH($C995,Produtos!$B$6:$B$505,0)),0),0))))</f>
        <v/>
      </c>
      <c r="J995" s="17">
        <f>IF(OR($B995="",$C995="",N($D995)=0),"",IF($B995="Venda",1,IF($B995="Devolução de venda",-1,0))*$D995*IFERROR(INDEX(Produtos!$L$6:$L$505,MATCH($C995,Produtos!$B$6:$B$505,0)),0))</f>
        <v/>
      </c>
      <c r="K995" s="17">
        <f>IF(I995="","",IF($B995="Venda",I995-J995,IF($B995="Devolução de venda",-I995-J995,0)))</f>
        <v/>
      </c>
      <c r="L995" s="20">
        <f>IF($A995="","",IF($G995&lt;&gt;"",$G995,$A995))</f>
        <v/>
      </c>
      <c r="M995" s="17">
        <f>IF(I995="","",IF($B995="Venda",I995,IF(OR($B995="Compra",$B995="Devolução de venda"),-I995,0)))</f>
        <v/>
      </c>
    </row>
    <row r="996">
      <c r="A996" s="22" t="n"/>
      <c r="B996" s="14" t="n"/>
      <c r="C996" s="14" t="n"/>
      <c r="D996" s="14" t="n"/>
      <c r="E996" s="15" t="n"/>
      <c r="F996" s="14" t="n"/>
      <c r="G996" s="22" t="n"/>
      <c r="H996" s="14" t="n"/>
      <c r="I996" s="17">
        <f>IF(OR($B996="",$C996="",N($D996)=0),"",IF(OR($B996="Ajuste para mais",$B996="Ajuste para menos"),0,$D996*IF(N($E996)&lt;&gt;0,$E996,IF(OR($B996="Venda",$B996="Devolução de venda"),IFERROR(INDEX(Produtos!$D$6:$D$505,MATCH($C996,Produtos!$B$6:$B$505,0)),0),0))))</f>
        <v/>
      </c>
      <c r="J996" s="17">
        <f>IF(OR($B996="",$C996="",N($D996)=0),"",IF($B996="Venda",1,IF($B996="Devolução de venda",-1,0))*$D996*IFERROR(INDEX(Produtos!$L$6:$L$505,MATCH($C996,Produtos!$B$6:$B$505,0)),0))</f>
        <v/>
      </c>
      <c r="K996" s="17">
        <f>IF(I996="","",IF($B996="Venda",I996-J996,IF($B996="Devolução de venda",-I996-J996,0)))</f>
        <v/>
      </c>
      <c r="L996" s="20">
        <f>IF($A996="","",IF($G996&lt;&gt;"",$G996,$A996))</f>
        <v/>
      </c>
      <c r="M996" s="17">
        <f>IF(I996="","",IF($B996="Venda",I996,IF(OR($B996="Compra",$B996="Devolução de venda"),-I996,0)))</f>
        <v/>
      </c>
    </row>
    <row r="997">
      <c r="A997" s="22" t="n"/>
      <c r="B997" s="14" t="n"/>
      <c r="C997" s="14" t="n"/>
      <c r="D997" s="14" t="n"/>
      <c r="E997" s="15" t="n"/>
      <c r="F997" s="14" t="n"/>
      <c r="G997" s="22" t="n"/>
      <c r="H997" s="14" t="n"/>
      <c r="I997" s="17">
        <f>IF(OR($B997="",$C997="",N($D997)=0),"",IF(OR($B997="Ajuste para mais",$B997="Ajuste para menos"),0,$D997*IF(N($E997)&lt;&gt;0,$E997,IF(OR($B997="Venda",$B997="Devolução de venda"),IFERROR(INDEX(Produtos!$D$6:$D$505,MATCH($C997,Produtos!$B$6:$B$505,0)),0),0))))</f>
        <v/>
      </c>
      <c r="J997" s="17">
        <f>IF(OR($B997="",$C997="",N($D997)=0),"",IF($B997="Venda",1,IF($B997="Devolução de venda",-1,0))*$D997*IFERROR(INDEX(Produtos!$L$6:$L$505,MATCH($C997,Produtos!$B$6:$B$505,0)),0))</f>
        <v/>
      </c>
      <c r="K997" s="17">
        <f>IF(I997="","",IF($B997="Venda",I997-J997,IF($B997="Devolução de venda",-I997-J997,0)))</f>
        <v/>
      </c>
      <c r="L997" s="20">
        <f>IF($A997="","",IF($G997&lt;&gt;"",$G997,$A997))</f>
        <v/>
      </c>
      <c r="M997" s="17">
        <f>IF(I997="","",IF($B997="Venda",I997,IF(OR($B997="Compra",$B997="Devolução de venda"),-I997,0)))</f>
        <v/>
      </c>
    </row>
    <row r="998">
      <c r="A998" s="22" t="n"/>
      <c r="B998" s="14" t="n"/>
      <c r="C998" s="14" t="n"/>
      <c r="D998" s="14" t="n"/>
      <c r="E998" s="15" t="n"/>
      <c r="F998" s="14" t="n"/>
      <c r="G998" s="22" t="n"/>
      <c r="H998" s="14" t="n"/>
      <c r="I998" s="17">
        <f>IF(OR($B998="",$C998="",N($D998)=0),"",IF(OR($B998="Ajuste para mais",$B998="Ajuste para menos"),0,$D998*IF(N($E998)&lt;&gt;0,$E998,IF(OR($B998="Venda",$B998="Devolução de venda"),IFERROR(INDEX(Produtos!$D$6:$D$505,MATCH($C998,Produtos!$B$6:$B$505,0)),0),0))))</f>
        <v/>
      </c>
      <c r="J998" s="17">
        <f>IF(OR($B998="",$C998="",N($D998)=0),"",IF($B998="Venda",1,IF($B998="Devolução de venda",-1,0))*$D998*IFERROR(INDEX(Produtos!$L$6:$L$505,MATCH($C998,Produtos!$B$6:$B$505,0)),0))</f>
        <v/>
      </c>
      <c r="K998" s="17">
        <f>IF(I998="","",IF($B998="Venda",I998-J998,IF($B998="Devolução de venda",-I998-J998,0)))</f>
        <v/>
      </c>
      <c r="L998" s="20">
        <f>IF($A998="","",IF($G998&lt;&gt;"",$G998,$A998))</f>
        <v/>
      </c>
      <c r="M998" s="17">
        <f>IF(I998="","",IF($B998="Venda",I998,IF(OR($B998="Compra",$B998="Devolução de venda"),-I998,0)))</f>
        <v/>
      </c>
    </row>
    <row r="999">
      <c r="A999" s="22" t="n"/>
      <c r="B999" s="14" t="n"/>
      <c r="C999" s="14" t="n"/>
      <c r="D999" s="14" t="n"/>
      <c r="E999" s="15" t="n"/>
      <c r="F999" s="14" t="n"/>
      <c r="G999" s="22" t="n"/>
      <c r="H999" s="14" t="n"/>
      <c r="I999" s="17">
        <f>IF(OR($B999="",$C999="",N($D999)=0),"",IF(OR($B999="Ajuste para mais",$B999="Ajuste para menos"),0,$D999*IF(N($E999)&lt;&gt;0,$E999,IF(OR($B999="Venda",$B999="Devolução de venda"),IFERROR(INDEX(Produtos!$D$6:$D$505,MATCH($C999,Produtos!$B$6:$B$505,0)),0),0))))</f>
        <v/>
      </c>
      <c r="J999" s="17">
        <f>IF(OR($B999="",$C999="",N($D999)=0),"",IF($B999="Venda",1,IF($B999="Devolução de venda",-1,0))*$D999*IFERROR(INDEX(Produtos!$L$6:$L$505,MATCH($C999,Produtos!$B$6:$B$505,0)),0))</f>
        <v/>
      </c>
      <c r="K999" s="17">
        <f>IF(I999="","",IF($B999="Venda",I999-J999,IF($B999="Devolução de venda",-I999-J999,0)))</f>
        <v/>
      </c>
      <c r="L999" s="20">
        <f>IF($A999="","",IF($G999&lt;&gt;"",$G999,$A999))</f>
        <v/>
      </c>
      <c r="M999" s="17">
        <f>IF(I999="","",IF($B999="Venda",I999,IF(OR($B999="Compra",$B999="Devolução de venda"),-I999,0)))</f>
        <v/>
      </c>
    </row>
    <row r="1000">
      <c r="A1000" s="22" t="n"/>
      <c r="B1000" s="14" t="n"/>
      <c r="C1000" s="14" t="n"/>
      <c r="D1000" s="14" t="n"/>
      <c r="E1000" s="15" t="n"/>
      <c r="F1000" s="14" t="n"/>
      <c r="G1000" s="22" t="n"/>
      <c r="H1000" s="14" t="n"/>
      <c r="I1000" s="17">
        <f>IF(OR($B1000="",$C1000="",N($D1000)=0),"",IF(OR($B1000="Ajuste para mais",$B1000="Ajuste para menos"),0,$D1000*IF(N($E1000)&lt;&gt;0,$E1000,IF(OR($B1000="Venda",$B1000="Devolução de venda"),IFERROR(INDEX(Produtos!$D$6:$D$505,MATCH($C1000,Produtos!$B$6:$B$505,0)),0),0))))</f>
        <v/>
      </c>
      <c r="J1000" s="17">
        <f>IF(OR($B1000="",$C1000="",N($D1000)=0),"",IF($B1000="Venda",1,IF($B1000="Devolução de venda",-1,0))*$D1000*IFERROR(INDEX(Produtos!$L$6:$L$505,MATCH($C1000,Produtos!$B$6:$B$505,0)),0))</f>
        <v/>
      </c>
      <c r="K1000" s="17">
        <f>IF(I1000="","",IF($B1000="Venda",I1000-J1000,IF($B1000="Devolução de venda",-I1000-J1000,0)))</f>
        <v/>
      </c>
      <c r="L1000" s="20">
        <f>IF($A1000="","",IF($G1000&lt;&gt;"",$G1000,$A1000))</f>
        <v/>
      </c>
      <c r="M1000" s="17">
        <f>IF(I1000="","",IF($B1000="Venda",I1000,IF(OR($B1000="Compra",$B1000="Devolução de venda"),-I1000,0)))</f>
        <v/>
      </c>
    </row>
    <row r="1001">
      <c r="A1001" s="22" t="n"/>
      <c r="B1001" s="14" t="n"/>
      <c r="C1001" s="14" t="n"/>
      <c r="D1001" s="14" t="n"/>
      <c r="E1001" s="15" t="n"/>
      <c r="F1001" s="14" t="n"/>
      <c r="G1001" s="22" t="n"/>
      <c r="H1001" s="14" t="n"/>
      <c r="I1001" s="17">
        <f>IF(OR($B1001="",$C1001="",N($D1001)=0),"",IF(OR($B1001="Ajuste para mais",$B1001="Ajuste para menos"),0,$D1001*IF(N($E1001)&lt;&gt;0,$E1001,IF(OR($B1001="Venda",$B1001="Devolução de venda"),IFERROR(INDEX(Produtos!$D$6:$D$505,MATCH($C1001,Produtos!$B$6:$B$505,0)),0),0))))</f>
        <v/>
      </c>
      <c r="J1001" s="17">
        <f>IF(OR($B1001="",$C1001="",N($D1001)=0),"",IF($B1001="Venda",1,IF($B1001="Devolução de venda",-1,0))*$D1001*IFERROR(INDEX(Produtos!$L$6:$L$505,MATCH($C1001,Produtos!$B$6:$B$505,0)),0))</f>
        <v/>
      </c>
      <c r="K1001" s="17">
        <f>IF(I1001="","",IF($B1001="Venda",I1001-J1001,IF($B1001="Devolução de venda",-I1001-J1001,0)))</f>
        <v/>
      </c>
      <c r="L1001" s="20">
        <f>IF($A1001="","",IF($G1001&lt;&gt;"",$G1001,$A1001))</f>
        <v/>
      </c>
      <c r="M1001" s="17">
        <f>IF(I1001="","",IF($B1001="Venda",I1001,IF(OR($B1001="Compra",$B1001="Devolução de venda"),-I1001,0)))</f>
        <v/>
      </c>
    </row>
    <row r="1002">
      <c r="A1002" s="22" t="n"/>
      <c r="B1002" s="14" t="n"/>
      <c r="C1002" s="14" t="n"/>
      <c r="D1002" s="14" t="n"/>
      <c r="E1002" s="15" t="n"/>
      <c r="F1002" s="14" t="n"/>
      <c r="G1002" s="22" t="n"/>
      <c r="H1002" s="14" t="n"/>
      <c r="I1002" s="17">
        <f>IF(OR($B1002="",$C1002="",N($D1002)=0),"",IF(OR($B1002="Ajuste para mais",$B1002="Ajuste para menos"),0,$D1002*IF(N($E1002)&lt;&gt;0,$E1002,IF(OR($B1002="Venda",$B1002="Devolução de venda"),IFERROR(INDEX(Produtos!$D$6:$D$505,MATCH($C1002,Produtos!$B$6:$B$505,0)),0),0))))</f>
        <v/>
      </c>
      <c r="J1002" s="17">
        <f>IF(OR($B1002="",$C1002="",N($D1002)=0),"",IF($B1002="Venda",1,IF($B1002="Devolução de venda",-1,0))*$D1002*IFERROR(INDEX(Produtos!$L$6:$L$505,MATCH($C1002,Produtos!$B$6:$B$505,0)),0))</f>
        <v/>
      </c>
      <c r="K1002" s="17">
        <f>IF(I1002="","",IF($B1002="Venda",I1002-J1002,IF($B1002="Devolução de venda",-I1002-J1002,0)))</f>
        <v/>
      </c>
      <c r="L1002" s="20">
        <f>IF($A1002="","",IF($G1002&lt;&gt;"",$G1002,$A1002))</f>
        <v/>
      </c>
      <c r="M1002" s="17">
        <f>IF(I1002="","",IF($B1002="Venda",I1002,IF(OR($B1002="Compra",$B1002="Devolução de venda"),-I1002,0)))</f>
        <v/>
      </c>
    </row>
    <row r="1003">
      <c r="A1003" s="22" t="n"/>
      <c r="B1003" s="14" t="n"/>
      <c r="C1003" s="14" t="n"/>
      <c r="D1003" s="14" t="n"/>
      <c r="E1003" s="15" t="n"/>
      <c r="F1003" s="14" t="n"/>
      <c r="G1003" s="22" t="n"/>
      <c r="H1003" s="14" t="n"/>
      <c r="I1003" s="17">
        <f>IF(OR($B1003="",$C1003="",N($D1003)=0),"",IF(OR($B1003="Ajuste para mais",$B1003="Ajuste para menos"),0,$D1003*IF(N($E1003)&lt;&gt;0,$E1003,IF(OR($B1003="Venda",$B1003="Devolução de venda"),IFERROR(INDEX(Produtos!$D$6:$D$505,MATCH($C1003,Produtos!$B$6:$B$505,0)),0),0))))</f>
        <v/>
      </c>
      <c r="J1003" s="17">
        <f>IF(OR($B1003="",$C1003="",N($D1003)=0),"",IF($B1003="Venda",1,IF($B1003="Devolução de venda",-1,0))*$D1003*IFERROR(INDEX(Produtos!$L$6:$L$505,MATCH($C1003,Produtos!$B$6:$B$505,0)),0))</f>
        <v/>
      </c>
      <c r="K1003" s="17">
        <f>IF(I1003="","",IF($B1003="Venda",I1003-J1003,IF($B1003="Devolução de venda",-I1003-J1003,0)))</f>
        <v/>
      </c>
      <c r="L1003" s="20">
        <f>IF($A1003="","",IF($G1003&lt;&gt;"",$G1003,$A1003))</f>
        <v/>
      </c>
      <c r="M1003" s="17">
        <f>IF(I1003="","",IF($B1003="Venda",I1003,IF(OR($B1003="Compra",$B1003="Devolução de venda"),-I1003,0)))</f>
        <v/>
      </c>
    </row>
    <row r="1004">
      <c r="A1004" s="22" t="n"/>
      <c r="B1004" s="14" t="n"/>
      <c r="C1004" s="14" t="n"/>
      <c r="D1004" s="14" t="n"/>
      <c r="E1004" s="15" t="n"/>
      <c r="F1004" s="14" t="n"/>
      <c r="G1004" s="22" t="n"/>
      <c r="H1004" s="14" t="n"/>
      <c r="I1004" s="17">
        <f>IF(OR($B1004="",$C1004="",N($D1004)=0),"",IF(OR($B1004="Ajuste para mais",$B1004="Ajuste para menos"),0,$D1004*IF(N($E1004)&lt;&gt;0,$E1004,IF(OR($B1004="Venda",$B1004="Devolução de venda"),IFERROR(INDEX(Produtos!$D$6:$D$505,MATCH($C1004,Produtos!$B$6:$B$505,0)),0),0))))</f>
        <v/>
      </c>
      <c r="J1004" s="17">
        <f>IF(OR($B1004="",$C1004="",N($D1004)=0),"",IF($B1004="Venda",1,IF($B1004="Devolução de venda",-1,0))*$D1004*IFERROR(INDEX(Produtos!$L$6:$L$505,MATCH($C1004,Produtos!$B$6:$B$505,0)),0))</f>
        <v/>
      </c>
      <c r="K1004" s="17">
        <f>IF(I1004="","",IF($B1004="Venda",I1004-J1004,IF($B1004="Devolução de venda",-I1004-J1004,0)))</f>
        <v/>
      </c>
      <c r="L1004" s="20">
        <f>IF($A1004="","",IF($G1004&lt;&gt;"",$G1004,$A1004))</f>
        <v/>
      </c>
      <c r="M1004" s="17">
        <f>IF(I1004="","",IF($B1004="Venda",I1004,IF(OR($B1004="Compra",$B1004="Devolução de venda"),-I1004,0)))</f>
        <v/>
      </c>
    </row>
    <row r="1005">
      <c r="A1005" s="22" t="n"/>
      <c r="B1005" s="14" t="n"/>
      <c r="C1005" s="14" t="n"/>
      <c r="D1005" s="14" t="n"/>
      <c r="E1005" s="15" t="n"/>
      <c r="F1005" s="14" t="n"/>
      <c r="G1005" s="22" t="n"/>
      <c r="H1005" s="14" t="n"/>
      <c r="I1005" s="17">
        <f>IF(OR($B1005="",$C1005="",N($D1005)=0),"",IF(OR($B1005="Ajuste para mais",$B1005="Ajuste para menos"),0,$D1005*IF(N($E1005)&lt;&gt;0,$E1005,IF(OR($B1005="Venda",$B1005="Devolução de venda"),IFERROR(INDEX(Produtos!$D$6:$D$505,MATCH($C1005,Produtos!$B$6:$B$505,0)),0),0))))</f>
        <v/>
      </c>
      <c r="J1005" s="17">
        <f>IF(OR($B1005="",$C1005="",N($D1005)=0),"",IF($B1005="Venda",1,IF($B1005="Devolução de venda",-1,0))*$D1005*IFERROR(INDEX(Produtos!$L$6:$L$505,MATCH($C1005,Produtos!$B$6:$B$505,0)),0))</f>
        <v/>
      </c>
      <c r="K1005" s="17">
        <f>IF(I1005="","",IF($B1005="Venda",I1005-J1005,IF($B1005="Devolução de venda",-I1005-J1005,0)))</f>
        <v/>
      </c>
      <c r="L1005" s="20">
        <f>IF($A1005="","",IF($G1005&lt;&gt;"",$G1005,$A1005))</f>
        <v/>
      </c>
      <c r="M1005" s="17">
        <f>IF(I1005="","",IF($B1005="Venda",I1005,IF(OR($B1005="Compra",$B1005="Devolução de venda"),-I1005,0)))</f>
        <v/>
      </c>
    </row>
    <row r="1006">
      <c r="A1006" s="22" t="n"/>
      <c r="B1006" s="14" t="n"/>
      <c r="C1006" s="14" t="n"/>
      <c r="D1006" s="14" t="n"/>
      <c r="E1006" s="15" t="n"/>
      <c r="F1006" s="14" t="n"/>
      <c r="G1006" s="22" t="n"/>
      <c r="H1006" s="14" t="n"/>
      <c r="I1006" s="17">
        <f>IF(OR($B1006="",$C1006="",N($D1006)=0),"",IF(OR($B1006="Ajuste para mais",$B1006="Ajuste para menos"),0,$D1006*IF(N($E1006)&lt;&gt;0,$E1006,IF(OR($B1006="Venda",$B1006="Devolução de venda"),IFERROR(INDEX(Produtos!$D$6:$D$505,MATCH($C1006,Produtos!$B$6:$B$505,0)),0),0))))</f>
        <v/>
      </c>
      <c r="J1006" s="17">
        <f>IF(OR($B1006="",$C1006="",N($D1006)=0),"",IF($B1006="Venda",1,IF($B1006="Devolução de venda",-1,0))*$D1006*IFERROR(INDEX(Produtos!$L$6:$L$505,MATCH($C1006,Produtos!$B$6:$B$505,0)),0))</f>
        <v/>
      </c>
      <c r="K1006" s="17">
        <f>IF(I1006="","",IF($B1006="Venda",I1006-J1006,IF($B1006="Devolução de venda",-I1006-J1006,0)))</f>
        <v/>
      </c>
      <c r="L1006" s="20">
        <f>IF($A1006="","",IF($G1006&lt;&gt;"",$G1006,$A1006))</f>
        <v/>
      </c>
      <c r="M1006" s="17">
        <f>IF(I1006="","",IF($B1006="Venda",I1006,IF(OR($B1006="Compra",$B1006="Devolução de venda"),-I1006,0)))</f>
        <v/>
      </c>
    </row>
    <row r="1007">
      <c r="A1007" s="22" t="n"/>
      <c r="B1007" s="14" t="n"/>
      <c r="C1007" s="14" t="n"/>
      <c r="D1007" s="14" t="n"/>
      <c r="E1007" s="15" t="n"/>
      <c r="F1007" s="14" t="n"/>
      <c r="G1007" s="22" t="n"/>
      <c r="H1007" s="14" t="n"/>
      <c r="I1007" s="17">
        <f>IF(OR($B1007="",$C1007="",N($D1007)=0),"",IF(OR($B1007="Ajuste para mais",$B1007="Ajuste para menos"),0,$D1007*IF(N($E1007)&lt;&gt;0,$E1007,IF(OR($B1007="Venda",$B1007="Devolução de venda"),IFERROR(INDEX(Produtos!$D$6:$D$505,MATCH($C1007,Produtos!$B$6:$B$505,0)),0),0))))</f>
        <v/>
      </c>
      <c r="J1007" s="17">
        <f>IF(OR($B1007="",$C1007="",N($D1007)=0),"",IF($B1007="Venda",1,IF($B1007="Devolução de venda",-1,0))*$D1007*IFERROR(INDEX(Produtos!$L$6:$L$505,MATCH($C1007,Produtos!$B$6:$B$505,0)),0))</f>
        <v/>
      </c>
      <c r="K1007" s="17">
        <f>IF(I1007="","",IF($B1007="Venda",I1007-J1007,IF($B1007="Devolução de venda",-I1007-J1007,0)))</f>
        <v/>
      </c>
      <c r="L1007" s="20">
        <f>IF($A1007="","",IF($G1007&lt;&gt;"",$G1007,$A1007))</f>
        <v/>
      </c>
      <c r="M1007" s="17">
        <f>IF(I1007="","",IF($B1007="Venda",I1007,IF(OR($B1007="Compra",$B1007="Devolução de venda"),-I1007,0)))</f>
        <v/>
      </c>
    </row>
    <row r="1008">
      <c r="A1008" s="22" t="n"/>
      <c r="B1008" s="14" t="n"/>
      <c r="C1008" s="14" t="n"/>
      <c r="D1008" s="14" t="n"/>
      <c r="E1008" s="15" t="n"/>
      <c r="F1008" s="14" t="n"/>
      <c r="G1008" s="22" t="n"/>
      <c r="H1008" s="14" t="n"/>
      <c r="I1008" s="17">
        <f>IF(OR($B1008="",$C1008="",N($D1008)=0),"",IF(OR($B1008="Ajuste para mais",$B1008="Ajuste para menos"),0,$D1008*IF(N($E1008)&lt;&gt;0,$E1008,IF(OR($B1008="Venda",$B1008="Devolução de venda"),IFERROR(INDEX(Produtos!$D$6:$D$505,MATCH($C1008,Produtos!$B$6:$B$505,0)),0),0))))</f>
        <v/>
      </c>
      <c r="J1008" s="17">
        <f>IF(OR($B1008="",$C1008="",N($D1008)=0),"",IF($B1008="Venda",1,IF($B1008="Devolução de venda",-1,0))*$D1008*IFERROR(INDEX(Produtos!$L$6:$L$505,MATCH($C1008,Produtos!$B$6:$B$505,0)),0))</f>
        <v/>
      </c>
      <c r="K1008" s="17">
        <f>IF(I1008="","",IF($B1008="Venda",I1008-J1008,IF($B1008="Devolução de venda",-I1008-J1008,0)))</f>
        <v/>
      </c>
      <c r="L1008" s="20">
        <f>IF($A1008="","",IF($G1008&lt;&gt;"",$G1008,$A1008))</f>
        <v/>
      </c>
      <c r="M1008" s="17">
        <f>IF(I1008="","",IF($B1008="Venda",I1008,IF(OR($B1008="Compra",$B1008="Devolução de venda"),-I1008,0)))</f>
        <v/>
      </c>
    </row>
    <row r="1009">
      <c r="A1009" s="22" t="n"/>
      <c r="B1009" s="14" t="n"/>
      <c r="C1009" s="14" t="n"/>
      <c r="D1009" s="14" t="n"/>
      <c r="E1009" s="15" t="n"/>
      <c r="F1009" s="14" t="n"/>
      <c r="G1009" s="22" t="n"/>
      <c r="H1009" s="14" t="n"/>
      <c r="I1009" s="17">
        <f>IF(OR($B1009="",$C1009="",N($D1009)=0),"",IF(OR($B1009="Ajuste para mais",$B1009="Ajuste para menos"),0,$D1009*IF(N($E1009)&lt;&gt;0,$E1009,IF(OR($B1009="Venda",$B1009="Devolução de venda"),IFERROR(INDEX(Produtos!$D$6:$D$505,MATCH($C1009,Produtos!$B$6:$B$505,0)),0),0))))</f>
        <v/>
      </c>
      <c r="J1009" s="17">
        <f>IF(OR($B1009="",$C1009="",N($D1009)=0),"",IF($B1009="Venda",1,IF($B1009="Devolução de venda",-1,0))*$D1009*IFERROR(INDEX(Produtos!$L$6:$L$505,MATCH($C1009,Produtos!$B$6:$B$505,0)),0))</f>
        <v/>
      </c>
      <c r="K1009" s="17">
        <f>IF(I1009="","",IF($B1009="Venda",I1009-J1009,IF($B1009="Devolução de venda",-I1009-J1009,0)))</f>
        <v/>
      </c>
      <c r="L1009" s="20">
        <f>IF($A1009="","",IF($G1009&lt;&gt;"",$G1009,$A1009))</f>
        <v/>
      </c>
      <c r="M1009" s="17">
        <f>IF(I1009="","",IF($B1009="Venda",I1009,IF(OR($B1009="Compra",$B1009="Devolução de venda"),-I1009,0)))</f>
        <v/>
      </c>
    </row>
    <row r="1010">
      <c r="A1010" s="22" t="n"/>
      <c r="B1010" s="14" t="n"/>
      <c r="C1010" s="14" t="n"/>
      <c r="D1010" s="14" t="n"/>
      <c r="E1010" s="15" t="n"/>
      <c r="F1010" s="14" t="n"/>
      <c r="G1010" s="22" t="n"/>
      <c r="H1010" s="14" t="n"/>
      <c r="I1010" s="17">
        <f>IF(OR($B1010="",$C1010="",N($D1010)=0),"",IF(OR($B1010="Ajuste para mais",$B1010="Ajuste para menos"),0,$D1010*IF(N($E1010)&lt;&gt;0,$E1010,IF(OR($B1010="Venda",$B1010="Devolução de venda"),IFERROR(INDEX(Produtos!$D$6:$D$505,MATCH($C1010,Produtos!$B$6:$B$505,0)),0),0))))</f>
        <v/>
      </c>
      <c r="J1010" s="17">
        <f>IF(OR($B1010="",$C1010="",N($D1010)=0),"",IF($B1010="Venda",1,IF($B1010="Devolução de venda",-1,0))*$D1010*IFERROR(INDEX(Produtos!$L$6:$L$505,MATCH($C1010,Produtos!$B$6:$B$505,0)),0))</f>
        <v/>
      </c>
      <c r="K1010" s="17">
        <f>IF(I1010="","",IF($B1010="Venda",I1010-J1010,IF($B1010="Devolução de venda",-I1010-J1010,0)))</f>
        <v/>
      </c>
      <c r="L1010" s="20">
        <f>IF($A1010="","",IF($G1010&lt;&gt;"",$G1010,$A1010))</f>
        <v/>
      </c>
      <c r="M1010" s="17">
        <f>IF(I1010="","",IF($B1010="Venda",I1010,IF(OR($B1010="Compra",$B1010="Devolução de venda"),-I1010,0)))</f>
        <v/>
      </c>
    </row>
    <row r="1011">
      <c r="A1011" s="22" t="n"/>
      <c r="B1011" s="14" t="n"/>
      <c r="C1011" s="14" t="n"/>
      <c r="D1011" s="14" t="n"/>
      <c r="E1011" s="15" t="n"/>
      <c r="F1011" s="14" t="n"/>
      <c r="G1011" s="22" t="n"/>
      <c r="H1011" s="14" t="n"/>
      <c r="I1011" s="17">
        <f>IF(OR($B1011="",$C1011="",N($D1011)=0),"",IF(OR($B1011="Ajuste para mais",$B1011="Ajuste para menos"),0,$D1011*IF(N($E1011)&lt;&gt;0,$E1011,IF(OR($B1011="Venda",$B1011="Devolução de venda"),IFERROR(INDEX(Produtos!$D$6:$D$505,MATCH($C1011,Produtos!$B$6:$B$505,0)),0),0))))</f>
        <v/>
      </c>
      <c r="J1011" s="17">
        <f>IF(OR($B1011="",$C1011="",N($D1011)=0),"",IF($B1011="Venda",1,IF($B1011="Devolução de venda",-1,0))*$D1011*IFERROR(INDEX(Produtos!$L$6:$L$505,MATCH($C1011,Produtos!$B$6:$B$505,0)),0))</f>
        <v/>
      </c>
      <c r="K1011" s="17">
        <f>IF(I1011="","",IF($B1011="Venda",I1011-J1011,IF($B1011="Devolução de venda",-I1011-J1011,0)))</f>
        <v/>
      </c>
      <c r="L1011" s="20">
        <f>IF($A1011="","",IF($G1011&lt;&gt;"",$G1011,$A1011))</f>
        <v/>
      </c>
      <c r="M1011" s="17">
        <f>IF(I1011="","",IF($B1011="Venda",I1011,IF(OR($B1011="Compra",$B1011="Devolução de venda"),-I1011,0)))</f>
        <v/>
      </c>
    </row>
    <row r="1012">
      <c r="A1012" s="22" t="n"/>
      <c r="B1012" s="14" t="n"/>
      <c r="C1012" s="14" t="n"/>
      <c r="D1012" s="14" t="n"/>
      <c r="E1012" s="15" t="n"/>
      <c r="F1012" s="14" t="n"/>
      <c r="G1012" s="22" t="n"/>
      <c r="H1012" s="14" t="n"/>
      <c r="I1012" s="17">
        <f>IF(OR($B1012="",$C1012="",N($D1012)=0),"",IF(OR($B1012="Ajuste para mais",$B1012="Ajuste para menos"),0,$D1012*IF(N($E1012)&lt;&gt;0,$E1012,IF(OR($B1012="Venda",$B1012="Devolução de venda"),IFERROR(INDEX(Produtos!$D$6:$D$505,MATCH($C1012,Produtos!$B$6:$B$505,0)),0),0))))</f>
        <v/>
      </c>
      <c r="J1012" s="17">
        <f>IF(OR($B1012="",$C1012="",N($D1012)=0),"",IF($B1012="Venda",1,IF($B1012="Devolução de venda",-1,0))*$D1012*IFERROR(INDEX(Produtos!$L$6:$L$505,MATCH($C1012,Produtos!$B$6:$B$505,0)),0))</f>
        <v/>
      </c>
      <c r="K1012" s="17">
        <f>IF(I1012="","",IF($B1012="Venda",I1012-J1012,IF($B1012="Devolução de venda",-I1012-J1012,0)))</f>
        <v/>
      </c>
      <c r="L1012" s="20">
        <f>IF($A1012="","",IF($G1012&lt;&gt;"",$G1012,$A1012))</f>
        <v/>
      </c>
      <c r="M1012" s="17">
        <f>IF(I1012="","",IF($B1012="Venda",I1012,IF(OR($B1012="Compra",$B1012="Devolução de venda"),-I1012,0)))</f>
        <v/>
      </c>
    </row>
    <row r="1013">
      <c r="A1013" s="22" t="n"/>
      <c r="B1013" s="14" t="n"/>
      <c r="C1013" s="14" t="n"/>
      <c r="D1013" s="14" t="n"/>
      <c r="E1013" s="15" t="n"/>
      <c r="F1013" s="14" t="n"/>
      <c r="G1013" s="22" t="n"/>
      <c r="H1013" s="14" t="n"/>
      <c r="I1013" s="17">
        <f>IF(OR($B1013="",$C1013="",N($D1013)=0),"",IF(OR($B1013="Ajuste para mais",$B1013="Ajuste para menos"),0,$D1013*IF(N($E1013)&lt;&gt;0,$E1013,IF(OR($B1013="Venda",$B1013="Devolução de venda"),IFERROR(INDEX(Produtos!$D$6:$D$505,MATCH($C1013,Produtos!$B$6:$B$505,0)),0),0))))</f>
        <v/>
      </c>
      <c r="J1013" s="17">
        <f>IF(OR($B1013="",$C1013="",N($D1013)=0),"",IF($B1013="Venda",1,IF($B1013="Devolução de venda",-1,0))*$D1013*IFERROR(INDEX(Produtos!$L$6:$L$505,MATCH($C1013,Produtos!$B$6:$B$505,0)),0))</f>
        <v/>
      </c>
      <c r="K1013" s="17">
        <f>IF(I1013="","",IF($B1013="Venda",I1013-J1013,IF($B1013="Devolução de venda",-I1013-J1013,0)))</f>
        <v/>
      </c>
      <c r="L1013" s="20">
        <f>IF($A1013="","",IF($G1013&lt;&gt;"",$G1013,$A1013))</f>
        <v/>
      </c>
      <c r="M1013" s="17">
        <f>IF(I1013="","",IF($B1013="Venda",I1013,IF(OR($B1013="Compra",$B1013="Devolução de venda"),-I1013,0)))</f>
        <v/>
      </c>
    </row>
    <row r="1014">
      <c r="A1014" s="22" t="n"/>
      <c r="B1014" s="14" t="n"/>
      <c r="C1014" s="14" t="n"/>
      <c r="D1014" s="14" t="n"/>
      <c r="E1014" s="15" t="n"/>
      <c r="F1014" s="14" t="n"/>
      <c r="G1014" s="22" t="n"/>
      <c r="H1014" s="14" t="n"/>
      <c r="I1014" s="17">
        <f>IF(OR($B1014="",$C1014="",N($D1014)=0),"",IF(OR($B1014="Ajuste para mais",$B1014="Ajuste para menos"),0,$D1014*IF(N($E1014)&lt;&gt;0,$E1014,IF(OR($B1014="Venda",$B1014="Devolução de venda"),IFERROR(INDEX(Produtos!$D$6:$D$505,MATCH($C1014,Produtos!$B$6:$B$505,0)),0),0))))</f>
        <v/>
      </c>
      <c r="J1014" s="17">
        <f>IF(OR($B1014="",$C1014="",N($D1014)=0),"",IF($B1014="Venda",1,IF($B1014="Devolução de venda",-1,0))*$D1014*IFERROR(INDEX(Produtos!$L$6:$L$505,MATCH($C1014,Produtos!$B$6:$B$505,0)),0))</f>
        <v/>
      </c>
      <c r="K1014" s="17">
        <f>IF(I1014="","",IF($B1014="Venda",I1014-J1014,IF($B1014="Devolução de venda",-I1014-J1014,0)))</f>
        <v/>
      </c>
      <c r="L1014" s="20">
        <f>IF($A1014="","",IF($G1014&lt;&gt;"",$G1014,$A1014))</f>
        <v/>
      </c>
      <c r="M1014" s="17">
        <f>IF(I1014="","",IF($B1014="Venda",I1014,IF(OR($B1014="Compra",$B1014="Devolução de venda"),-I1014,0)))</f>
        <v/>
      </c>
    </row>
    <row r="1015">
      <c r="A1015" s="22" t="n"/>
      <c r="B1015" s="14" t="n"/>
      <c r="C1015" s="14" t="n"/>
      <c r="D1015" s="14" t="n"/>
      <c r="E1015" s="15" t="n"/>
      <c r="F1015" s="14" t="n"/>
      <c r="G1015" s="22" t="n"/>
      <c r="H1015" s="14" t="n"/>
      <c r="I1015" s="17">
        <f>IF(OR($B1015="",$C1015="",N($D1015)=0),"",IF(OR($B1015="Ajuste para mais",$B1015="Ajuste para menos"),0,$D1015*IF(N($E1015)&lt;&gt;0,$E1015,IF(OR($B1015="Venda",$B1015="Devolução de venda"),IFERROR(INDEX(Produtos!$D$6:$D$505,MATCH($C1015,Produtos!$B$6:$B$505,0)),0),0))))</f>
        <v/>
      </c>
      <c r="J1015" s="17">
        <f>IF(OR($B1015="",$C1015="",N($D1015)=0),"",IF($B1015="Venda",1,IF($B1015="Devolução de venda",-1,0))*$D1015*IFERROR(INDEX(Produtos!$L$6:$L$505,MATCH($C1015,Produtos!$B$6:$B$505,0)),0))</f>
        <v/>
      </c>
      <c r="K1015" s="17">
        <f>IF(I1015="","",IF($B1015="Venda",I1015-J1015,IF($B1015="Devolução de venda",-I1015-J1015,0)))</f>
        <v/>
      </c>
      <c r="L1015" s="20">
        <f>IF($A1015="","",IF($G1015&lt;&gt;"",$G1015,$A1015))</f>
        <v/>
      </c>
      <c r="M1015" s="17">
        <f>IF(I1015="","",IF($B1015="Venda",I1015,IF(OR($B1015="Compra",$B1015="Devolução de venda"),-I1015,0)))</f>
        <v/>
      </c>
    </row>
    <row r="1016">
      <c r="A1016" s="22" t="n"/>
      <c r="B1016" s="14" t="n"/>
      <c r="C1016" s="14" t="n"/>
      <c r="D1016" s="14" t="n"/>
      <c r="E1016" s="15" t="n"/>
      <c r="F1016" s="14" t="n"/>
      <c r="G1016" s="22" t="n"/>
      <c r="H1016" s="14" t="n"/>
      <c r="I1016" s="17">
        <f>IF(OR($B1016="",$C1016="",N($D1016)=0),"",IF(OR($B1016="Ajuste para mais",$B1016="Ajuste para menos"),0,$D1016*IF(N($E1016)&lt;&gt;0,$E1016,IF(OR($B1016="Venda",$B1016="Devolução de venda"),IFERROR(INDEX(Produtos!$D$6:$D$505,MATCH($C1016,Produtos!$B$6:$B$505,0)),0),0))))</f>
        <v/>
      </c>
      <c r="J1016" s="17">
        <f>IF(OR($B1016="",$C1016="",N($D1016)=0),"",IF($B1016="Venda",1,IF($B1016="Devolução de venda",-1,0))*$D1016*IFERROR(INDEX(Produtos!$L$6:$L$505,MATCH($C1016,Produtos!$B$6:$B$505,0)),0))</f>
        <v/>
      </c>
      <c r="K1016" s="17">
        <f>IF(I1016="","",IF($B1016="Venda",I1016-J1016,IF($B1016="Devolução de venda",-I1016-J1016,0)))</f>
        <v/>
      </c>
      <c r="L1016" s="20">
        <f>IF($A1016="","",IF($G1016&lt;&gt;"",$G1016,$A1016))</f>
        <v/>
      </c>
      <c r="M1016" s="17">
        <f>IF(I1016="","",IF($B1016="Venda",I1016,IF(OR($B1016="Compra",$B1016="Devolução de venda"),-I1016,0)))</f>
        <v/>
      </c>
    </row>
    <row r="1017">
      <c r="A1017" s="22" t="n"/>
      <c r="B1017" s="14" t="n"/>
      <c r="C1017" s="14" t="n"/>
      <c r="D1017" s="14" t="n"/>
      <c r="E1017" s="15" t="n"/>
      <c r="F1017" s="14" t="n"/>
      <c r="G1017" s="22" t="n"/>
      <c r="H1017" s="14" t="n"/>
      <c r="I1017" s="17">
        <f>IF(OR($B1017="",$C1017="",N($D1017)=0),"",IF(OR($B1017="Ajuste para mais",$B1017="Ajuste para menos"),0,$D1017*IF(N($E1017)&lt;&gt;0,$E1017,IF(OR($B1017="Venda",$B1017="Devolução de venda"),IFERROR(INDEX(Produtos!$D$6:$D$505,MATCH($C1017,Produtos!$B$6:$B$505,0)),0),0))))</f>
        <v/>
      </c>
      <c r="J1017" s="17">
        <f>IF(OR($B1017="",$C1017="",N($D1017)=0),"",IF($B1017="Venda",1,IF($B1017="Devolução de venda",-1,0))*$D1017*IFERROR(INDEX(Produtos!$L$6:$L$505,MATCH($C1017,Produtos!$B$6:$B$505,0)),0))</f>
        <v/>
      </c>
      <c r="K1017" s="17">
        <f>IF(I1017="","",IF($B1017="Venda",I1017-J1017,IF($B1017="Devolução de venda",-I1017-J1017,0)))</f>
        <v/>
      </c>
      <c r="L1017" s="20">
        <f>IF($A1017="","",IF($G1017&lt;&gt;"",$G1017,$A1017))</f>
        <v/>
      </c>
      <c r="M1017" s="17">
        <f>IF(I1017="","",IF($B1017="Venda",I1017,IF(OR($B1017="Compra",$B1017="Devolução de venda"),-I1017,0)))</f>
        <v/>
      </c>
    </row>
    <row r="1018">
      <c r="A1018" s="22" t="n"/>
      <c r="B1018" s="14" t="n"/>
      <c r="C1018" s="14" t="n"/>
      <c r="D1018" s="14" t="n"/>
      <c r="E1018" s="15" t="n"/>
      <c r="F1018" s="14" t="n"/>
      <c r="G1018" s="22" t="n"/>
      <c r="H1018" s="14" t="n"/>
      <c r="I1018" s="17">
        <f>IF(OR($B1018="",$C1018="",N($D1018)=0),"",IF(OR($B1018="Ajuste para mais",$B1018="Ajuste para menos"),0,$D1018*IF(N($E1018)&lt;&gt;0,$E1018,IF(OR($B1018="Venda",$B1018="Devolução de venda"),IFERROR(INDEX(Produtos!$D$6:$D$505,MATCH($C1018,Produtos!$B$6:$B$505,0)),0),0))))</f>
        <v/>
      </c>
      <c r="J1018" s="17">
        <f>IF(OR($B1018="",$C1018="",N($D1018)=0),"",IF($B1018="Venda",1,IF($B1018="Devolução de venda",-1,0))*$D1018*IFERROR(INDEX(Produtos!$L$6:$L$505,MATCH($C1018,Produtos!$B$6:$B$505,0)),0))</f>
        <v/>
      </c>
      <c r="K1018" s="17">
        <f>IF(I1018="","",IF($B1018="Venda",I1018-J1018,IF($B1018="Devolução de venda",-I1018-J1018,0)))</f>
        <v/>
      </c>
      <c r="L1018" s="20">
        <f>IF($A1018="","",IF($G1018&lt;&gt;"",$G1018,$A1018))</f>
        <v/>
      </c>
      <c r="M1018" s="17">
        <f>IF(I1018="","",IF($B1018="Venda",I1018,IF(OR($B1018="Compra",$B1018="Devolução de venda"),-I1018,0)))</f>
        <v/>
      </c>
    </row>
    <row r="1019">
      <c r="A1019" s="22" t="n"/>
      <c r="B1019" s="14" t="n"/>
      <c r="C1019" s="14" t="n"/>
      <c r="D1019" s="14" t="n"/>
      <c r="E1019" s="15" t="n"/>
      <c r="F1019" s="14" t="n"/>
      <c r="G1019" s="22" t="n"/>
      <c r="H1019" s="14" t="n"/>
      <c r="I1019" s="17">
        <f>IF(OR($B1019="",$C1019="",N($D1019)=0),"",IF(OR($B1019="Ajuste para mais",$B1019="Ajuste para menos"),0,$D1019*IF(N($E1019)&lt;&gt;0,$E1019,IF(OR($B1019="Venda",$B1019="Devolução de venda"),IFERROR(INDEX(Produtos!$D$6:$D$505,MATCH($C1019,Produtos!$B$6:$B$505,0)),0),0))))</f>
        <v/>
      </c>
      <c r="J1019" s="17">
        <f>IF(OR($B1019="",$C1019="",N($D1019)=0),"",IF($B1019="Venda",1,IF($B1019="Devolução de venda",-1,0))*$D1019*IFERROR(INDEX(Produtos!$L$6:$L$505,MATCH($C1019,Produtos!$B$6:$B$505,0)),0))</f>
        <v/>
      </c>
      <c r="K1019" s="17">
        <f>IF(I1019="","",IF($B1019="Venda",I1019-J1019,IF($B1019="Devolução de venda",-I1019-J1019,0)))</f>
        <v/>
      </c>
      <c r="L1019" s="20">
        <f>IF($A1019="","",IF($G1019&lt;&gt;"",$G1019,$A1019))</f>
        <v/>
      </c>
      <c r="M1019" s="17">
        <f>IF(I1019="","",IF($B1019="Venda",I1019,IF(OR($B1019="Compra",$B1019="Devolução de venda"),-I1019,0)))</f>
        <v/>
      </c>
    </row>
    <row r="1020">
      <c r="A1020" s="22" t="n"/>
      <c r="B1020" s="14" t="n"/>
      <c r="C1020" s="14" t="n"/>
      <c r="D1020" s="14" t="n"/>
      <c r="E1020" s="15" t="n"/>
      <c r="F1020" s="14" t="n"/>
      <c r="G1020" s="22" t="n"/>
      <c r="H1020" s="14" t="n"/>
      <c r="I1020" s="17">
        <f>IF(OR($B1020="",$C1020="",N($D1020)=0),"",IF(OR($B1020="Ajuste para mais",$B1020="Ajuste para menos"),0,$D1020*IF(N($E1020)&lt;&gt;0,$E1020,IF(OR($B1020="Venda",$B1020="Devolução de venda"),IFERROR(INDEX(Produtos!$D$6:$D$505,MATCH($C1020,Produtos!$B$6:$B$505,0)),0),0))))</f>
        <v/>
      </c>
      <c r="J1020" s="17">
        <f>IF(OR($B1020="",$C1020="",N($D1020)=0),"",IF($B1020="Venda",1,IF($B1020="Devolução de venda",-1,0))*$D1020*IFERROR(INDEX(Produtos!$L$6:$L$505,MATCH($C1020,Produtos!$B$6:$B$505,0)),0))</f>
        <v/>
      </c>
      <c r="K1020" s="17">
        <f>IF(I1020="","",IF($B1020="Venda",I1020-J1020,IF($B1020="Devolução de venda",-I1020-J1020,0)))</f>
        <v/>
      </c>
      <c r="L1020" s="20">
        <f>IF($A1020="","",IF($G1020&lt;&gt;"",$G1020,$A1020))</f>
        <v/>
      </c>
      <c r="M1020" s="17">
        <f>IF(I1020="","",IF($B1020="Venda",I1020,IF(OR($B1020="Compra",$B1020="Devolução de venda"),-I1020,0)))</f>
        <v/>
      </c>
    </row>
    <row r="1021">
      <c r="A1021" s="22" t="n"/>
      <c r="B1021" s="14" t="n"/>
      <c r="C1021" s="14" t="n"/>
      <c r="D1021" s="14" t="n"/>
      <c r="E1021" s="15" t="n"/>
      <c r="F1021" s="14" t="n"/>
      <c r="G1021" s="22" t="n"/>
      <c r="H1021" s="14" t="n"/>
      <c r="I1021" s="17">
        <f>IF(OR($B1021="",$C1021="",N($D1021)=0),"",IF(OR($B1021="Ajuste para mais",$B1021="Ajuste para menos"),0,$D1021*IF(N($E1021)&lt;&gt;0,$E1021,IF(OR($B1021="Venda",$B1021="Devolução de venda"),IFERROR(INDEX(Produtos!$D$6:$D$505,MATCH($C1021,Produtos!$B$6:$B$505,0)),0),0))))</f>
        <v/>
      </c>
      <c r="J1021" s="17">
        <f>IF(OR($B1021="",$C1021="",N($D1021)=0),"",IF($B1021="Venda",1,IF($B1021="Devolução de venda",-1,0))*$D1021*IFERROR(INDEX(Produtos!$L$6:$L$505,MATCH($C1021,Produtos!$B$6:$B$505,0)),0))</f>
        <v/>
      </c>
      <c r="K1021" s="17">
        <f>IF(I1021="","",IF($B1021="Venda",I1021-J1021,IF($B1021="Devolução de venda",-I1021-J1021,0)))</f>
        <v/>
      </c>
      <c r="L1021" s="20">
        <f>IF($A1021="","",IF($G1021&lt;&gt;"",$G1021,$A1021))</f>
        <v/>
      </c>
      <c r="M1021" s="17">
        <f>IF(I1021="","",IF($B1021="Venda",I1021,IF(OR($B1021="Compra",$B1021="Devolução de venda"),-I1021,0)))</f>
        <v/>
      </c>
    </row>
    <row r="1022">
      <c r="A1022" s="22" t="n"/>
      <c r="B1022" s="14" t="n"/>
      <c r="C1022" s="14" t="n"/>
      <c r="D1022" s="14" t="n"/>
      <c r="E1022" s="15" t="n"/>
      <c r="F1022" s="14" t="n"/>
      <c r="G1022" s="22" t="n"/>
      <c r="H1022" s="14" t="n"/>
      <c r="I1022" s="17">
        <f>IF(OR($B1022="",$C1022="",N($D1022)=0),"",IF(OR($B1022="Ajuste para mais",$B1022="Ajuste para menos"),0,$D1022*IF(N($E1022)&lt;&gt;0,$E1022,IF(OR($B1022="Venda",$B1022="Devolução de venda"),IFERROR(INDEX(Produtos!$D$6:$D$505,MATCH($C1022,Produtos!$B$6:$B$505,0)),0),0))))</f>
        <v/>
      </c>
      <c r="J1022" s="17">
        <f>IF(OR($B1022="",$C1022="",N($D1022)=0),"",IF($B1022="Venda",1,IF($B1022="Devolução de venda",-1,0))*$D1022*IFERROR(INDEX(Produtos!$L$6:$L$505,MATCH($C1022,Produtos!$B$6:$B$505,0)),0))</f>
        <v/>
      </c>
      <c r="K1022" s="17">
        <f>IF(I1022="","",IF($B1022="Venda",I1022-J1022,IF($B1022="Devolução de venda",-I1022-J1022,0)))</f>
        <v/>
      </c>
      <c r="L1022" s="20">
        <f>IF($A1022="","",IF($G1022&lt;&gt;"",$G1022,$A1022))</f>
        <v/>
      </c>
      <c r="M1022" s="17">
        <f>IF(I1022="","",IF($B1022="Venda",I1022,IF(OR($B1022="Compra",$B1022="Devolução de venda"),-I1022,0)))</f>
        <v/>
      </c>
    </row>
    <row r="1023">
      <c r="A1023" s="22" t="n"/>
      <c r="B1023" s="14" t="n"/>
      <c r="C1023" s="14" t="n"/>
      <c r="D1023" s="14" t="n"/>
      <c r="E1023" s="15" t="n"/>
      <c r="F1023" s="14" t="n"/>
      <c r="G1023" s="22" t="n"/>
      <c r="H1023" s="14" t="n"/>
      <c r="I1023" s="17">
        <f>IF(OR($B1023="",$C1023="",N($D1023)=0),"",IF(OR($B1023="Ajuste para mais",$B1023="Ajuste para menos"),0,$D1023*IF(N($E1023)&lt;&gt;0,$E1023,IF(OR($B1023="Venda",$B1023="Devolução de venda"),IFERROR(INDEX(Produtos!$D$6:$D$505,MATCH($C1023,Produtos!$B$6:$B$505,0)),0),0))))</f>
        <v/>
      </c>
      <c r="J1023" s="17">
        <f>IF(OR($B1023="",$C1023="",N($D1023)=0),"",IF($B1023="Venda",1,IF($B1023="Devolução de venda",-1,0))*$D1023*IFERROR(INDEX(Produtos!$L$6:$L$505,MATCH($C1023,Produtos!$B$6:$B$505,0)),0))</f>
        <v/>
      </c>
      <c r="K1023" s="17">
        <f>IF(I1023="","",IF($B1023="Venda",I1023-J1023,IF($B1023="Devolução de venda",-I1023-J1023,0)))</f>
        <v/>
      </c>
      <c r="L1023" s="20">
        <f>IF($A1023="","",IF($G1023&lt;&gt;"",$G1023,$A1023))</f>
        <v/>
      </c>
      <c r="M1023" s="17">
        <f>IF(I1023="","",IF($B1023="Venda",I1023,IF(OR($B1023="Compra",$B1023="Devolução de venda"),-I1023,0)))</f>
        <v/>
      </c>
    </row>
    <row r="1024">
      <c r="A1024" s="22" t="n"/>
      <c r="B1024" s="14" t="n"/>
      <c r="C1024" s="14" t="n"/>
      <c r="D1024" s="14" t="n"/>
      <c r="E1024" s="15" t="n"/>
      <c r="F1024" s="14" t="n"/>
      <c r="G1024" s="22" t="n"/>
      <c r="H1024" s="14" t="n"/>
      <c r="I1024" s="17">
        <f>IF(OR($B1024="",$C1024="",N($D1024)=0),"",IF(OR($B1024="Ajuste para mais",$B1024="Ajuste para menos"),0,$D1024*IF(N($E1024)&lt;&gt;0,$E1024,IF(OR($B1024="Venda",$B1024="Devolução de venda"),IFERROR(INDEX(Produtos!$D$6:$D$505,MATCH($C1024,Produtos!$B$6:$B$505,0)),0),0))))</f>
        <v/>
      </c>
      <c r="J1024" s="17">
        <f>IF(OR($B1024="",$C1024="",N($D1024)=0),"",IF($B1024="Venda",1,IF($B1024="Devolução de venda",-1,0))*$D1024*IFERROR(INDEX(Produtos!$L$6:$L$505,MATCH($C1024,Produtos!$B$6:$B$505,0)),0))</f>
        <v/>
      </c>
      <c r="K1024" s="17">
        <f>IF(I1024="","",IF($B1024="Venda",I1024-J1024,IF($B1024="Devolução de venda",-I1024-J1024,0)))</f>
        <v/>
      </c>
      <c r="L1024" s="20">
        <f>IF($A1024="","",IF($G1024&lt;&gt;"",$G1024,$A1024))</f>
        <v/>
      </c>
      <c r="M1024" s="17">
        <f>IF(I1024="","",IF($B1024="Venda",I1024,IF(OR($B1024="Compra",$B1024="Devolução de venda"),-I1024,0)))</f>
        <v/>
      </c>
    </row>
    <row r="1025">
      <c r="A1025" s="22" t="n"/>
      <c r="B1025" s="14" t="n"/>
      <c r="C1025" s="14" t="n"/>
      <c r="D1025" s="14" t="n"/>
      <c r="E1025" s="15" t="n"/>
      <c r="F1025" s="14" t="n"/>
      <c r="G1025" s="22" t="n"/>
      <c r="H1025" s="14" t="n"/>
      <c r="I1025" s="17">
        <f>IF(OR($B1025="",$C1025="",N($D1025)=0),"",IF(OR($B1025="Ajuste para mais",$B1025="Ajuste para menos"),0,$D1025*IF(N($E1025)&lt;&gt;0,$E1025,IF(OR($B1025="Venda",$B1025="Devolução de venda"),IFERROR(INDEX(Produtos!$D$6:$D$505,MATCH($C1025,Produtos!$B$6:$B$505,0)),0),0))))</f>
        <v/>
      </c>
      <c r="J1025" s="17">
        <f>IF(OR($B1025="",$C1025="",N($D1025)=0),"",IF($B1025="Venda",1,IF($B1025="Devolução de venda",-1,0))*$D1025*IFERROR(INDEX(Produtos!$L$6:$L$505,MATCH($C1025,Produtos!$B$6:$B$505,0)),0))</f>
        <v/>
      </c>
      <c r="K1025" s="17">
        <f>IF(I1025="","",IF($B1025="Venda",I1025-J1025,IF($B1025="Devolução de venda",-I1025-J1025,0)))</f>
        <v/>
      </c>
      <c r="L1025" s="20">
        <f>IF($A1025="","",IF($G1025&lt;&gt;"",$G1025,$A1025))</f>
        <v/>
      </c>
      <c r="M1025" s="17">
        <f>IF(I1025="","",IF($B1025="Venda",I1025,IF(OR($B1025="Compra",$B1025="Devolução de venda"),-I1025,0)))</f>
        <v/>
      </c>
    </row>
    <row r="1026">
      <c r="A1026" s="22" t="n"/>
      <c r="B1026" s="14" t="n"/>
      <c r="C1026" s="14" t="n"/>
      <c r="D1026" s="14" t="n"/>
      <c r="E1026" s="15" t="n"/>
      <c r="F1026" s="14" t="n"/>
      <c r="G1026" s="22" t="n"/>
      <c r="H1026" s="14" t="n"/>
      <c r="I1026" s="17">
        <f>IF(OR($B1026="",$C1026="",N($D1026)=0),"",IF(OR($B1026="Ajuste para mais",$B1026="Ajuste para menos"),0,$D1026*IF(N($E1026)&lt;&gt;0,$E1026,IF(OR($B1026="Venda",$B1026="Devolução de venda"),IFERROR(INDEX(Produtos!$D$6:$D$505,MATCH($C1026,Produtos!$B$6:$B$505,0)),0),0))))</f>
        <v/>
      </c>
      <c r="J1026" s="17">
        <f>IF(OR($B1026="",$C1026="",N($D1026)=0),"",IF($B1026="Venda",1,IF($B1026="Devolução de venda",-1,0))*$D1026*IFERROR(INDEX(Produtos!$L$6:$L$505,MATCH($C1026,Produtos!$B$6:$B$505,0)),0))</f>
        <v/>
      </c>
      <c r="K1026" s="17">
        <f>IF(I1026="","",IF($B1026="Venda",I1026-J1026,IF($B1026="Devolução de venda",-I1026-J1026,0)))</f>
        <v/>
      </c>
      <c r="L1026" s="20">
        <f>IF($A1026="","",IF($G1026&lt;&gt;"",$G1026,$A1026))</f>
        <v/>
      </c>
      <c r="M1026" s="17">
        <f>IF(I1026="","",IF($B1026="Venda",I1026,IF(OR($B1026="Compra",$B1026="Devolução de venda"),-I1026,0)))</f>
        <v/>
      </c>
    </row>
    <row r="1027">
      <c r="A1027" s="22" t="n"/>
      <c r="B1027" s="14" t="n"/>
      <c r="C1027" s="14" t="n"/>
      <c r="D1027" s="14" t="n"/>
      <c r="E1027" s="15" t="n"/>
      <c r="F1027" s="14" t="n"/>
      <c r="G1027" s="22" t="n"/>
      <c r="H1027" s="14" t="n"/>
      <c r="I1027" s="17">
        <f>IF(OR($B1027="",$C1027="",N($D1027)=0),"",IF(OR($B1027="Ajuste para mais",$B1027="Ajuste para menos"),0,$D1027*IF(N($E1027)&lt;&gt;0,$E1027,IF(OR($B1027="Venda",$B1027="Devolução de venda"),IFERROR(INDEX(Produtos!$D$6:$D$505,MATCH($C1027,Produtos!$B$6:$B$505,0)),0),0))))</f>
        <v/>
      </c>
      <c r="J1027" s="17">
        <f>IF(OR($B1027="",$C1027="",N($D1027)=0),"",IF($B1027="Venda",1,IF($B1027="Devolução de venda",-1,0))*$D1027*IFERROR(INDEX(Produtos!$L$6:$L$505,MATCH($C1027,Produtos!$B$6:$B$505,0)),0))</f>
        <v/>
      </c>
      <c r="K1027" s="17">
        <f>IF(I1027="","",IF($B1027="Venda",I1027-J1027,IF($B1027="Devolução de venda",-I1027-J1027,0)))</f>
        <v/>
      </c>
      <c r="L1027" s="20">
        <f>IF($A1027="","",IF($G1027&lt;&gt;"",$G1027,$A1027))</f>
        <v/>
      </c>
      <c r="M1027" s="17">
        <f>IF(I1027="","",IF($B1027="Venda",I1027,IF(OR($B1027="Compra",$B1027="Devolução de venda"),-I1027,0)))</f>
        <v/>
      </c>
    </row>
    <row r="1028">
      <c r="A1028" s="22" t="n"/>
      <c r="B1028" s="14" t="n"/>
      <c r="C1028" s="14" t="n"/>
      <c r="D1028" s="14" t="n"/>
      <c r="E1028" s="15" t="n"/>
      <c r="F1028" s="14" t="n"/>
      <c r="G1028" s="22" t="n"/>
      <c r="H1028" s="14" t="n"/>
      <c r="I1028" s="17">
        <f>IF(OR($B1028="",$C1028="",N($D1028)=0),"",IF(OR($B1028="Ajuste para mais",$B1028="Ajuste para menos"),0,$D1028*IF(N($E1028)&lt;&gt;0,$E1028,IF(OR($B1028="Venda",$B1028="Devolução de venda"),IFERROR(INDEX(Produtos!$D$6:$D$505,MATCH($C1028,Produtos!$B$6:$B$505,0)),0),0))))</f>
        <v/>
      </c>
      <c r="J1028" s="17">
        <f>IF(OR($B1028="",$C1028="",N($D1028)=0),"",IF($B1028="Venda",1,IF($B1028="Devolução de venda",-1,0))*$D1028*IFERROR(INDEX(Produtos!$L$6:$L$505,MATCH($C1028,Produtos!$B$6:$B$505,0)),0))</f>
        <v/>
      </c>
      <c r="K1028" s="17">
        <f>IF(I1028="","",IF($B1028="Venda",I1028-J1028,IF($B1028="Devolução de venda",-I1028-J1028,0)))</f>
        <v/>
      </c>
      <c r="L1028" s="20">
        <f>IF($A1028="","",IF($G1028&lt;&gt;"",$G1028,$A1028))</f>
        <v/>
      </c>
      <c r="M1028" s="17">
        <f>IF(I1028="","",IF($B1028="Venda",I1028,IF(OR($B1028="Compra",$B1028="Devolução de venda"),-I1028,0)))</f>
        <v/>
      </c>
    </row>
    <row r="1029">
      <c r="A1029" s="22" t="n"/>
      <c r="B1029" s="14" t="n"/>
      <c r="C1029" s="14" t="n"/>
      <c r="D1029" s="14" t="n"/>
      <c r="E1029" s="15" t="n"/>
      <c r="F1029" s="14" t="n"/>
      <c r="G1029" s="22" t="n"/>
      <c r="H1029" s="14" t="n"/>
      <c r="I1029" s="17">
        <f>IF(OR($B1029="",$C1029="",N($D1029)=0),"",IF(OR($B1029="Ajuste para mais",$B1029="Ajuste para menos"),0,$D1029*IF(N($E1029)&lt;&gt;0,$E1029,IF(OR($B1029="Venda",$B1029="Devolução de venda"),IFERROR(INDEX(Produtos!$D$6:$D$505,MATCH($C1029,Produtos!$B$6:$B$505,0)),0),0))))</f>
        <v/>
      </c>
      <c r="J1029" s="17">
        <f>IF(OR($B1029="",$C1029="",N($D1029)=0),"",IF($B1029="Venda",1,IF($B1029="Devolução de venda",-1,0))*$D1029*IFERROR(INDEX(Produtos!$L$6:$L$505,MATCH($C1029,Produtos!$B$6:$B$505,0)),0))</f>
        <v/>
      </c>
      <c r="K1029" s="17">
        <f>IF(I1029="","",IF($B1029="Venda",I1029-J1029,IF($B1029="Devolução de venda",-I1029-J1029,0)))</f>
        <v/>
      </c>
      <c r="L1029" s="20">
        <f>IF($A1029="","",IF($G1029&lt;&gt;"",$G1029,$A1029))</f>
        <v/>
      </c>
      <c r="M1029" s="17">
        <f>IF(I1029="","",IF($B1029="Venda",I1029,IF(OR($B1029="Compra",$B1029="Devolução de venda"),-I1029,0)))</f>
        <v/>
      </c>
    </row>
    <row r="1030">
      <c r="A1030" s="22" t="n"/>
      <c r="B1030" s="14" t="n"/>
      <c r="C1030" s="14" t="n"/>
      <c r="D1030" s="14" t="n"/>
      <c r="E1030" s="15" t="n"/>
      <c r="F1030" s="14" t="n"/>
      <c r="G1030" s="22" t="n"/>
      <c r="H1030" s="14" t="n"/>
      <c r="I1030" s="17">
        <f>IF(OR($B1030="",$C1030="",N($D1030)=0),"",IF(OR($B1030="Ajuste para mais",$B1030="Ajuste para menos"),0,$D1030*IF(N($E1030)&lt;&gt;0,$E1030,IF(OR($B1030="Venda",$B1030="Devolução de venda"),IFERROR(INDEX(Produtos!$D$6:$D$505,MATCH($C1030,Produtos!$B$6:$B$505,0)),0),0))))</f>
        <v/>
      </c>
      <c r="J1030" s="17">
        <f>IF(OR($B1030="",$C1030="",N($D1030)=0),"",IF($B1030="Venda",1,IF($B1030="Devolução de venda",-1,0))*$D1030*IFERROR(INDEX(Produtos!$L$6:$L$505,MATCH($C1030,Produtos!$B$6:$B$505,0)),0))</f>
        <v/>
      </c>
      <c r="K1030" s="17">
        <f>IF(I1030="","",IF($B1030="Venda",I1030-J1030,IF($B1030="Devolução de venda",-I1030-J1030,0)))</f>
        <v/>
      </c>
      <c r="L1030" s="20">
        <f>IF($A1030="","",IF($G1030&lt;&gt;"",$G1030,$A1030))</f>
        <v/>
      </c>
      <c r="M1030" s="17">
        <f>IF(I1030="","",IF($B1030="Venda",I1030,IF(OR($B1030="Compra",$B1030="Devolução de venda"),-I1030,0)))</f>
        <v/>
      </c>
    </row>
    <row r="1031">
      <c r="A1031" s="22" t="n"/>
      <c r="B1031" s="14" t="n"/>
      <c r="C1031" s="14" t="n"/>
      <c r="D1031" s="14" t="n"/>
      <c r="E1031" s="15" t="n"/>
      <c r="F1031" s="14" t="n"/>
      <c r="G1031" s="22" t="n"/>
      <c r="H1031" s="14" t="n"/>
      <c r="I1031" s="17">
        <f>IF(OR($B1031="",$C1031="",N($D1031)=0),"",IF(OR($B1031="Ajuste para mais",$B1031="Ajuste para menos"),0,$D1031*IF(N($E1031)&lt;&gt;0,$E1031,IF(OR($B1031="Venda",$B1031="Devolução de venda"),IFERROR(INDEX(Produtos!$D$6:$D$505,MATCH($C1031,Produtos!$B$6:$B$505,0)),0),0))))</f>
        <v/>
      </c>
      <c r="J1031" s="17">
        <f>IF(OR($B1031="",$C1031="",N($D1031)=0),"",IF($B1031="Venda",1,IF($B1031="Devolução de venda",-1,0))*$D1031*IFERROR(INDEX(Produtos!$L$6:$L$505,MATCH($C1031,Produtos!$B$6:$B$505,0)),0))</f>
        <v/>
      </c>
      <c r="K1031" s="17">
        <f>IF(I1031="","",IF($B1031="Venda",I1031-J1031,IF($B1031="Devolução de venda",-I1031-J1031,0)))</f>
        <v/>
      </c>
      <c r="L1031" s="20">
        <f>IF($A1031="","",IF($G1031&lt;&gt;"",$G1031,$A1031))</f>
        <v/>
      </c>
      <c r="M1031" s="17">
        <f>IF(I1031="","",IF($B1031="Venda",I1031,IF(OR($B1031="Compra",$B1031="Devolução de venda"),-I1031,0)))</f>
        <v/>
      </c>
    </row>
    <row r="1032">
      <c r="A1032" s="22" t="n"/>
      <c r="B1032" s="14" t="n"/>
      <c r="C1032" s="14" t="n"/>
      <c r="D1032" s="14" t="n"/>
      <c r="E1032" s="15" t="n"/>
      <c r="F1032" s="14" t="n"/>
      <c r="G1032" s="22" t="n"/>
      <c r="H1032" s="14" t="n"/>
      <c r="I1032" s="17">
        <f>IF(OR($B1032="",$C1032="",N($D1032)=0),"",IF(OR($B1032="Ajuste para mais",$B1032="Ajuste para menos"),0,$D1032*IF(N($E1032)&lt;&gt;0,$E1032,IF(OR($B1032="Venda",$B1032="Devolução de venda"),IFERROR(INDEX(Produtos!$D$6:$D$505,MATCH($C1032,Produtos!$B$6:$B$505,0)),0),0))))</f>
        <v/>
      </c>
      <c r="J1032" s="17">
        <f>IF(OR($B1032="",$C1032="",N($D1032)=0),"",IF($B1032="Venda",1,IF($B1032="Devolução de venda",-1,0))*$D1032*IFERROR(INDEX(Produtos!$L$6:$L$505,MATCH($C1032,Produtos!$B$6:$B$505,0)),0))</f>
        <v/>
      </c>
      <c r="K1032" s="17">
        <f>IF(I1032="","",IF($B1032="Venda",I1032-J1032,IF($B1032="Devolução de venda",-I1032-J1032,0)))</f>
        <v/>
      </c>
      <c r="L1032" s="20">
        <f>IF($A1032="","",IF($G1032&lt;&gt;"",$G1032,$A1032))</f>
        <v/>
      </c>
      <c r="M1032" s="17">
        <f>IF(I1032="","",IF($B1032="Venda",I1032,IF(OR($B1032="Compra",$B1032="Devolução de venda"),-I1032,0)))</f>
        <v/>
      </c>
    </row>
    <row r="1033">
      <c r="A1033" s="22" t="n"/>
      <c r="B1033" s="14" t="n"/>
      <c r="C1033" s="14" t="n"/>
      <c r="D1033" s="14" t="n"/>
      <c r="E1033" s="15" t="n"/>
      <c r="F1033" s="14" t="n"/>
      <c r="G1033" s="22" t="n"/>
      <c r="H1033" s="14" t="n"/>
      <c r="I1033" s="17">
        <f>IF(OR($B1033="",$C1033="",N($D1033)=0),"",IF(OR($B1033="Ajuste para mais",$B1033="Ajuste para menos"),0,$D1033*IF(N($E1033)&lt;&gt;0,$E1033,IF(OR($B1033="Venda",$B1033="Devolução de venda"),IFERROR(INDEX(Produtos!$D$6:$D$505,MATCH($C1033,Produtos!$B$6:$B$505,0)),0),0))))</f>
        <v/>
      </c>
      <c r="J1033" s="17">
        <f>IF(OR($B1033="",$C1033="",N($D1033)=0),"",IF($B1033="Venda",1,IF($B1033="Devolução de venda",-1,0))*$D1033*IFERROR(INDEX(Produtos!$L$6:$L$505,MATCH($C1033,Produtos!$B$6:$B$505,0)),0))</f>
        <v/>
      </c>
      <c r="K1033" s="17">
        <f>IF(I1033="","",IF($B1033="Venda",I1033-J1033,IF($B1033="Devolução de venda",-I1033-J1033,0)))</f>
        <v/>
      </c>
      <c r="L1033" s="20">
        <f>IF($A1033="","",IF($G1033&lt;&gt;"",$G1033,$A1033))</f>
        <v/>
      </c>
      <c r="M1033" s="17">
        <f>IF(I1033="","",IF($B1033="Venda",I1033,IF(OR($B1033="Compra",$B1033="Devolução de venda"),-I1033,0)))</f>
        <v/>
      </c>
    </row>
    <row r="1034">
      <c r="A1034" s="22" t="n"/>
      <c r="B1034" s="14" t="n"/>
      <c r="C1034" s="14" t="n"/>
      <c r="D1034" s="14" t="n"/>
      <c r="E1034" s="15" t="n"/>
      <c r="F1034" s="14" t="n"/>
      <c r="G1034" s="22" t="n"/>
      <c r="H1034" s="14" t="n"/>
      <c r="I1034" s="17">
        <f>IF(OR($B1034="",$C1034="",N($D1034)=0),"",IF(OR($B1034="Ajuste para mais",$B1034="Ajuste para menos"),0,$D1034*IF(N($E1034)&lt;&gt;0,$E1034,IF(OR($B1034="Venda",$B1034="Devolução de venda"),IFERROR(INDEX(Produtos!$D$6:$D$505,MATCH($C1034,Produtos!$B$6:$B$505,0)),0),0))))</f>
        <v/>
      </c>
      <c r="J1034" s="17">
        <f>IF(OR($B1034="",$C1034="",N($D1034)=0),"",IF($B1034="Venda",1,IF($B1034="Devolução de venda",-1,0))*$D1034*IFERROR(INDEX(Produtos!$L$6:$L$505,MATCH($C1034,Produtos!$B$6:$B$505,0)),0))</f>
        <v/>
      </c>
      <c r="K1034" s="17">
        <f>IF(I1034="","",IF($B1034="Venda",I1034-J1034,IF($B1034="Devolução de venda",-I1034-J1034,0)))</f>
        <v/>
      </c>
      <c r="L1034" s="20">
        <f>IF($A1034="","",IF($G1034&lt;&gt;"",$G1034,$A1034))</f>
        <v/>
      </c>
      <c r="M1034" s="17">
        <f>IF(I1034="","",IF($B1034="Venda",I1034,IF(OR($B1034="Compra",$B1034="Devolução de venda"),-I1034,0)))</f>
        <v/>
      </c>
    </row>
    <row r="1035">
      <c r="A1035" s="22" t="n"/>
      <c r="B1035" s="14" t="n"/>
      <c r="C1035" s="14" t="n"/>
      <c r="D1035" s="14" t="n"/>
      <c r="E1035" s="15" t="n"/>
      <c r="F1035" s="14" t="n"/>
      <c r="G1035" s="22" t="n"/>
      <c r="H1035" s="14" t="n"/>
      <c r="I1035" s="17">
        <f>IF(OR($B1035="",$C1035="",N($D1035)=0),"",IF(OR($B1035="Ajuste para mais",$B1035="Ajuste para menos"),0,$D1035*IF(N($E1035)&lt;&gt;0,$E1035,IF(OR($B1035="Venda",$B1035="Devolução de venda"),IFERROR(INDEX(Produtos!$D$6:$D$505,MATCH($C1035,Produtos!$B$6:$B$505,0)),0),0))))</f>
        <v/>
      </c>
      <c r="J1035" s="17">
        <f>IF(OR($B1035="",$C1035="",N($D1035)=0),"",IF($B1035="Venda",1,IF($B1035="Devolução de venda",-1,0))*$D1035*IFERROR(INDEX(Produtos!$L$6:$L$505,MATCH($C1035,Produtos!$B$6:$B$505,0)),0))</f>
        <v/>
      </c>
      <c r="K1035" s="17">
        <f>IF(I1035="","",IF($B1035="Venda",I1035-J1035,IF($B1035="Devolução de venda",-I1035-J1035,0)))</f>
        <v/>
      </c>
      <c r="L1035" s="20">
        <f>IF($A1035="","",IF($G1035&lt;&gt;"",$G1035,$A1035))</f>
        <v/>
      </c>
      <c r="M1035" s="17">
        <f>IF(I1035="","",IF($B1035="Venda",I1035,IF(OR($B1035="Compra",$B1035="Devolução de venda"),-I1035,0)))</f>
        <v/>
      </c>
    </row>
    <row r="1036">
      <c r="A1036" s="22" t="n"/>
      <c r="B1036" s="14" t="n"/>
      <c r="C1036" s="14" t="n"/>
      <c r="D1036" s="14" t="n"/>
      <c r="E1036" s="15" t="n"/>
      <c r="F1036" s="14" t="n"/>
      <c r="G1036" s="22" t="n"/>
      <c r="H1036" s="14" t="n"/>
      <c r="I1036" s="17">
        <f>IF(OR($B1036="",$C1036="",N($D1036)=0),"",IF(OR($B1036="Ajuste para mais",$B1036="Ajuste para menos"),0,$D1036*IF(N($E1036)&lt;&gt;0,$E1036,IF(OR($B1036="Venda",$B1036="Devolução de venda"),IFERROR(INDEX(Produtos!$D$6:$D$505,MATCH($C1036,Produtos!$B$6:$B$505,0)),0),0))))</f>
        <v/>
      </c>
      <c r="J1036" s="17">
        <f>IF(OR($B1036="",$C1036="",N($D1036)=0),"",IF($B1036="Venda",1,IF($B1036="Devolução de venda",-1,0))*$D1036*IFERROR(INDEX(Produtos!$L$6:$L$505,MATCH($C1036,Produtos!$B$6:$B$505,0)),0))</f>
        <v/>
      </c>
      <c r="K1036" s="17">
        <f>IF(I1036="","",IF($B1036="Venda",I1036-J1036,IF($B1036="Devolução de venda",-I1036-J1036,0)))</f>
        <v/>
      </c>
      <c r="L1036" s="20">
        <f>IF($A1036="","",IF($G1036&lt;&gt;"",$G1036,$A1036))</f>
        <v/>
      </c>
      <c r="M1036" s="17">
        <f>IF(I1036="","",IF($B1036="Venda",I1036,IF(OR($B1036="Compra",$B1036="Devolução de venda"),-I1036,0)))</f>
        <v/>
      </c>
    </row>
    <row r="1037">
      <c r="A1037" s="22" t="n"/>
      <c r="B1037" s="14" t="n"/>
      <c r="C1037" s="14" t="n"/>
      <c r="D1037" s="14" t="n"/>
      <c r="E1037" s="15" t="n"/>
      <c r="F1037" s="14" t="n"/>
      <c r="G1037" s="22" t="n"/>
      <c r="H1037" s="14" t="n"/>
      <c r="I1037" s="17">
        <f>IF(OR($B1037="",$C1037="",N($D1037)=0),"",IF(OR($B1037="Ajuste para mais",$B1037="Ajuste para menos"),0,$D1037*IF(N($E1037)&lt;&gt;0,$E1037,IF(OR($B1037="Venda",$B1037="Devolução de venda"),IFERROR(INDEX(Produtos!$D$6:$D$505,MATCH($C1037,Produtos!$B$6:$B$505,0)),0),0))))</f>
        <v/>
      </c>
      <c r="J1037" s="17">
        <f>IF(OR($B1037="",$C1037="",N($D1037)=0),"",IF($B1037="Venda",1,IF($B1037="Devolução de venda",-1,0))*$D1037*IFERROR(INDEX(Produtos!$L$6:$L$505,MATCH($C1037,Produtos!$B$6:$B$505,0)),0))</f>
        <v/>
      </c>
      <c r="K1037" s="17">
        <f>IF(I1037="","",IF($B1037="Venda",I1037-J1037,IF($B1037="Devolução de venda",-I1037-J1037,0)))</f>
        <v/>
      </c>
      <c r="L1037" s="20">
        <f>IF($A1037="","",IF($G1037&lt;&gt;"",$G1037,$A1037))</f>
        <v/>
      </c>
      <c r="M1037" s="17">
        <f>IF(I1037="","",IF($B1037="Venda",I1037,IF(OR($B1037="Compra",$B1037="Devolução de venda"),-I1037,0)))</f>
        <v/>
      </c>
    </row>
    <row r="1038">
      <c r="A1038" s="22" t="n"/>
      <c r="B1038" s="14" t="n"/>
      <c r="C1038" s="14" t="n"/>
      <c r="D1038" s="14" t="n"/>
      <c r="E1038" s="15" t="n"/>
      <c r="F1038" s="14" t="n"/>
      <c r="G1038" s="22" t="n"/>
      <c r="H1038" s="14" t="n"/>
      <c r="I1038" s="17">
        <f>IF(OR($B1038="",$C1038="",N($D1038)=0),"",IF(OR($B1038="Ajuste para mais",$B1038="Ajuste para menos"),0,$D1038*IF(N($E1038)&lt;&gt;0,$E1038,IF(OR($B1038="Venda",$B1038="Devolução de venda"),IFERROR(INDEX(Produtos!$D$6:$D$505,MATCH($C1038,Produtos!$B$6:$B$505,0)),0),0))))</f>
        <v/>
      </c>
      <c r="J1038" s="17">
        <f>IF(OR($B1038="",$C1038="",N($D1038)=0),"",IF($B1038="Venda",1,IF($B1038="Devolução de venda",-1,0))*$D1038*IFERROR(INDEX(Produtos!$L$6:$L$505,MATCH($C1038,Produtos!$B$6:$B$505,0)),0))</f>
        <v/>
      </c>
      <c r="K1038" s="17">
        <f>IF(I1038="","",IF($B1038="Venda",I1038-J1038,IF($B1038="Devolução de venda",-I1038-J1038,0)))</f>
        <v/>
      </c>
      <c r="L1038" s="20">
        <f>IF($A1038="","",IF($G1038&lt;&gt;"",$G1038,$A1038))</f>
        <v/>
      </c>
      <c r="M1038" s="17">
        <f>IF(I1038="","",IF($B1038="Venda",I1038,IF(OR($B1038="Compra",$B1038="Devolução de venda"),-I1038,0)))</f>
        <v/>
      </c>
    </row>
    <row r="1039">
      <c r="A1039" s="22" t="n"/>
      <c r="B1039" s="14" t="n"/>
      <c r="C1039" s="14" t="n"/>
      <c r="D1039" s="14" t="n"/>
      <c r="E1039" s="15" t="n"/>
      <c r="F1039" s="14" t="n"/>
      <c r="G1039" s="22" t="n"/>
      <c r="H1039" s="14" t="n"/>
      <c r="I1039" s="17">
        <f>IF(OR($B1039="",$C1039="",N($D1039)=0),"",IF(OR($B1039="Ajuste para mais",$B1039="Ajuste para menos"),0,$D1039*IF(N($E1039)&lt;&gt;0,$E1039,IF(OR($B1039="Venda",$B1039="Devolução de venda"),IFERROR(INDEX(Produtos!$D$6:$D$505,MATCH($C1039,Produtos!$B$6:$B$505,0)),0),0))))</f>
        <v/>
      </c>
      <c r="J1039" s="17">
        <f>IF(OR($B1039="",$C1039="",N($D1039)=0),"",IF($B1039="Venda",1,IF($B1039="Devolução de venda",-1,0))*$D1039*IFERROR(INDEX(Produtos!$L$6:$L$505,MATCH($C1039,Produtos!$B$6:$B$505,0)),0))</f>
        <v/>
      </c>
      <c r="K1039" s="17">
        <f>IF(I1039="","",IF($B1039="Venda",I1039-J1039,IF($B1039="Devolução de venda",-I1039-J1039,0)))</f>
        <v/>
      </c>
      <c r="L1039" s="20">
        <f>IF($A1039="","",IF($G1039&lt;&gt;"",$G1039,$A1039))</f>
        <v/>
      </c>
      <c r="M1039" s="17">
        <f>IF(I1039="","",IF($B1039="Venda",I1039,IF(OR($B1039="Compra",$B1039="Devolução de venda"),-I1039,0)))</f>
        <v/>
      </c>
    </row>
    <row r="1040">
      <c r="A1040" s="22" t="n"/>
      <c r="B1040" s="14" t="n"/>
      <c r="C1040" s="14" t="n"/>
      <c r="D1040" s="14" t="n"/>
      <c r="E1040" s="15" t="n"/>
      <c r="F1040" s="14" t="n"/>
      <c r="G1040" s="22" t="n"/>
      <c r="H1040" s="14" t="n"/>
      <c r="I1040" s="17">
        <f>IF(OR($B1040="",$C1040="",N($D1040)=0),"",IF(OR($B1040="Ajuste para mais",$B1040="Ajuste para menos"),0,$D1040*IF(N($E1040)&lt;&gt;0,$E1040,IF(OR($B1040="Venda",$B1040="Devolução de venda"),IFERROR(INDEX(Produtos!$D$6:$D$505,MATCH($C1040,Produtos!$B$6:$B$505,0)),0),0))))</f>
        <v/>
      </c>
      <c r="J1040" s="17">
        <f>IF(OR($B1040="",$C1040="",N($D1040)=0),"",IF($B1040="Venda",1,IF($B1040="Devolução de venda",-1,0))*$D1040*IFERROR(INDEX(Produtos!$L$6:$L$505,MATCH($C1040,Produtos!$B$6:$B$505,0)),0))</f>
        <v/>
      </c>
      <c r="K1040" s="17">
        <f>IF(I1040="","",IF($B1040="Venda",I1040-J1040,IF($B1040="Devolução de venda",-I1040-J1040,0)))</f>
        <v/>
      </c>
      <c r="L1040" s="20">
        <f>IF($A1040="","",IF($G1040&lt;&gt;"",$G1040,$A1040))</f>
        <v/>
      </c>
      <c r="M1040" s="17">
        <f>IF(I1040="","",IF($B1040="Venda",I1040,IF(OR($B1040="Compra",$B1040="Devolução de venda"),-I1040,0)))</f>
        <v/>
      </c>
    </row>
    <row r="1041">
      <c r="A1041" s="22" t="n"/>
      <c r="B1041" s="14" t="n"/>
      <c r="C1041" s="14" t="n"/>
      <c r="D1041" s="14" t="n"/>
      <c r="E1041" s="15" t="n"/>
      <c r="F1041" s="14" t="n"/>
      <c r="G1041" s="22" t="n"/>
      <c r="H1041" s="14" t="n"/>
      <c r="I1041" s="17">
        <f>IF(OR($B1041="",$C1041="",N($D1041)=0),"",IF(OR($B1041="Ajuste para mais",$B1041="Ajuste para menos"),0,$D1041*IF(N($E1041)&lt;&gt;0,$E1041,IF(OR($B1041="Venda",$B1041="Devolução de venda"),IFERROR(INDEX(Produtos!$D$6:$D$505,MATCH($C1041,Produtos!$B$6:$B$505,0)),0),0))))</f>
        <v/>
      </c>
      <c r="J1041" s="17">
        <f>IF(OR($B1041="",$C1041="",N($D1041)=0),"",IF($B1041="Venda",1,IF($B1041="Devolução de venda",-1,0))*$D1041*IFERROR(INDEX(Produtos!$L$6:$L$505,MATCH($C1041,Produtos!$B$6:$B$505,0)),0))</f>
        <v/>
      </c>
      <c r="K1041" s="17">
        <f>IF(I1041="","",IF($B1041="Venda",I1041-J1041,IF($B1041="Devolução de venda",-I1041-J1041,0)))</f>
        <v/>
      </c>
      <c r="L1041" s="20">
        <f>IF($A1041="","",IF($G1041&lt;&gt;"",$G1041,$A1041))</f>
        <v/>
      </c>
      <c r="M1041" s="17">
        <f>IF(I1041="","",IF($B1041="Venda",I1041,IF(OR($B1041="Compra",$B1041="Devolução de venda"),-I1041,0)))</f>
        <v/>
      </c>
    </row>
    <row r="1042">
      <c r="A1042" s="22" t="n"/>
      <c r="B1042" s="14" t="n"/>
      <c r="C1042" s="14" t="n"/>
      <c r="D1042" s="14" t="n"/>
      <c r="E1042" s="15" t="n"/>
      <c r="F1042" s="14" t="n"/>
      <c r="G1042" s="22" t="n"/>
      <c r="H1042" s="14" t="n"/>
      <c r="I1042" s="17">
        <f>IF(OR($B1042="",$C1042="",N($D1042)=0),"",IF(OR($B1042="Ajuste para mais",$B1042="Ajuste para menos"),0,$D1042*IF(N($E1042)&lt;&gt;0,$E1042,IF(OR($B1042="Venda",$B1042="Devolução de venda"),IFERROR(INDEX(Produtos!$D$6:$D$505,MATCH($C1042,Produtos!$B$6:$B$505,0)),0),0))))</f>
        <v/>
      </c>
      <c r="J1042" s="17">
        <f>IF(OR($B1042="",$C1042="",N($D1042)=0),"",IF($B1042="Venda",1,IF($B1042="Devolução de venda",-1,0))*$D1042*IFERROR(INDEX(Produtos!$L$6:$L$505,MATCH($C1042,Produtos!$B$6:$B$505,0)),0))</f>
        <v/>
      </c>
      <c r="K1042" s="17">
        <f>IF(I1042="","",IF($B1042="Venda",I1042-J1042,IF($B1042="Devolução de venda",-I1042-J1042,0)))</f>
        <v/>
      </c>
      <c r="L1042" s="20">
        <f>IF($A1042="","",IF($G1042&lt;&gt;"",$G1042,$A1042))</f>
        <v/>
      </c>
      <c r="M1042" s="17">
        <f>IF(I1042="","",IF($B1042="Venda",I1042,IF(OR($B1042="Compra",$B1042="Devolução de venda"),-I1042,0)))</f>
        <v/>
      </c>
    </row>
    <row r="1043">
      <c r="A1043" s="22" t="n"/>
      <c r="B1043" s="14" t="n"/>
      <c r="C1043" s="14" t="n"/>
      <c r="D1043" s="14" t="n"/>
      <c r="E1043" s="15" t="n"/>
      <c r="F1043" s="14" t="n"/>
      <c r="G1043" s="22" t="n"/>
      <c r="H1043" s="14" t="n"/>
      <c r="I1043" s="17">
        <f>IF(OR($B1043="",$C1043="",N($D1043)=0),"",IF(OR($B1043="Ajuste para mais",$B1043="Ajuste para menos"),0,$D1043*IF(N($E1043)&lt;&gt;0,$E1043,IF(OR($B1043="Venda",$B1043="Devolução de venda"),IFERROR(INDEX(Produtos!$D$6:$D$505,MATCH($C1043,Produtos!$B$6:$B$505,0)),0),0))))</f>
        <v/>
      </c>
      <c r="J1043" s="17">
        <f>IF(OR($B1043="",$C1043="",N($D1043)=0),"",IF($B1043="Venda",1,IF($B1043="Devolução de venda",-1,0))*$D1043*IFERROR(INDEX(Produtos!$L$6:$L$505,MATCH($C1043,Produtos!$B$6:$B$505,0)),0))</f>
        <v/>
      </c>
      <c r="K1043" s="17">
        <f>IF(I1043="","",IF($B1043="Venda",I1043-J1043,IF($B1043="Devolução de venda",-I1043-J1043,0)))</f>
        <v/>
      </c>
      <c r="L1043" s="20">
        <f>IF($A1043="","",IF($G1043&lt;&gt;"",$G1043,$A1043))</f>
        <v/>
      </c>
      <c r="M1043" s="17">
        <f>IF(I1043="","",IF($B1043="Venda",I1043,IF(OR($B1043="Compra",$B1043="Devolução de venda"),-I1043,0)))</f>
        <v/>
      </c>
    </row>
    <row r="1044">
      <c r="A1044" s="22" t="n"/>
      <c r="B1044" s="14" t="n"/>
      <c r="C1044" s="14" t="n"/>
      <c r="D1044" s="14" t="n"/>
      <c r="E1044" s="15" t="n"/>
      <c r="F1044" s="14" t="n"/>
      <c r="G1044" s="22" t="n"/>
      <c r="H1044" s="14" t="n"/>
      <c r="I1044" s="17">
        <f>IF(OR($B1044="",$C1044="",N($D1044)=0),"",IF(OR($B1044="Ajuste para mais",$B1044="Ajuste para menos"),0,$D1044*IF(N($E1044)&lt;&gt;0,$E1044,IF(OR($B1044="Venda",$B1044="Devolução de venda"),IFERROR(INDEX(Produtos!$D$6:$D$505,MATCH($C1044,Produtos!$B$6:$B$505,0)),0),0))))</f>
        <v/>
      </c>
      <c r="J1044" s="17">
        <f>IF(OR($B1044="",$C1044="",N($D1044)=0),"",IF($B1044="Venda",1,IF($B1044="Devolução de venda",-1,0))*$D1044*IFERROR(INDEX(Produtos!$L$6:$L$505,MATCH($C1044,Produtos!$B$6:$B$505,0)),0))</f>
        <v/>
      </c>
      <c r="K1044" s="17">
        <f>IF(I1044="","",IF($B1044="Venda",I1044-J1044,IF($B1044="Devolução de venda",-I1044-J1044,0)))</f>
        <v/>
      </c>
      <c r="L1044" s="20">
        <f>IF($A1044="","",IF($G1044&lt;&gt;"",$G1044,$A1044))</f>
        <v/>
      </c>
      <c r="M1044" s="17">
        <f>IF(I1044="","",IF($B1044="Venda",I1044,IF(OR($B1044="Compra",$B1044="Devolução de venda"),-I1044,0)))</f>
        <v/>
      </c>
    </row>
    <row r="1045">
      <c r="A1045" s="22" t="n"/>
      <c r="B1045" s="14" t="n"/>
      <c r="C1045" s="14" t="n"/>
      <c r="D1045" s="14" t="n"/>
      <c r="E1045" s="15" t="n"/>
      <c r="F1045" s="14" t="n"/>
      <c r="G1045" s="22" t="n"/>
      <c r="H1045" s="14" t="n"/>
      <c r="I1045" s="17">
        <f>IF(OR($B1045="",$C1045="",N($D1045)=0),"",IF(OR($B1045="Ajuste para mais",$B1045="Ajuste para menos"),0,$D1045*IF(N($E1045)&lt;&gt;0,$E1045,IF(OR($B1045="Venda",$B1045="Devolução de venda"),IFERROR(INDEX(Produtos!$D$6:$D$505,MATCH($C1045,Produtos!$B$6:$B$505,0)),0),0))))</f>
        <v/>
      </c>
      <c r="J1045" s="17">
        <f>IF(OR($B1045="",$C1045="",N($D1045)=0),"",IF($B1045="Venda",1,IF($B1045="Devolução de venda",-1,0))*$D1045*IFERROR(INDEX(Produtos!$L$6:$L$505,MATCH($C1045,Produtos!$B$6:$B$505,0)),0))</f>
        <v/>
      </c>
      <c r="K1045" s="17">
        <f>IF(I1045="","",IF($B1045="Venda",I1045-J1045,IF($B1045="Devolução de venda",-I1045-J1045,0)))</f>
        <v/>
      </c>
      <c r="L1045" s="20">
        <f>IF($A1045="","",IF($G1045&lt;&gt;"",$G1045,$A1045))</f>
        <v/>
      </c>
      <c r="M1045" s="17">
        <f>IF(I1045="","",IF($B1045="Venda",I1045,IF(OR($B1045="Compra",$B1045="Devolução de venda"),-I1045,0)))</f>
        <v/>
      </c>
    </row>
    <row r="1046">
      <c r="A1046" s="22" t="n"/>
      <c r="B1046" s="14" t="n"/>
      <c r="C1046" s="14" t="n"/>
      <c r="D1046" s="14" t="n"/>
      <c r="E1046" s="15" t="n"/>
      <c r="F1046" s="14" t="n"/>
      <c r="G1046" s="22" t="n"/>
      <c r="H1046" s="14" t="n"/>
      <c r="I1046" s="17">
        <f>IF(OR($B1046="",$C1046="",N($D1046)=0),"",IF(OR($B1046="Ajuste para mais",$B1046="Ajuste para menos"),0,$D1046*IF(N($E1046)&lt;&gt;0,$E1046,IF(OR($B1046="Venda",$B1046="Devolução de venda"),IFERROR(INDEX(Produtos!$D$6:$D$505,MATCH($C1046,Produtos!$B$6:$B$505,0)),0),0))))</f>
        <v/>
      </c>
      <c r="J1046" s="17">
        <f>IF(OR($B1046="",$C1046="",N($D1046)=0),"",IF($B1046="Venda",1,IF($B1046="Devolução de venda",-1,0))*$D1046*IFERROR(INDEX(Produtos!$L$6:$L$505,MATCH($C1046,Produtos!$B$6:$B$505,0)),0))</f>
        <v/>
      </c>
      <c r="K1046" s="17">
        <f>IF(I1046="","",IF($B1046="Venda",I1046-J1046,IF($B1046="Devolução de venda",-I1046-J1046,0)))</f>
        <v/>
      </c>
      <c r="L1046" s="20">
        <f>IF($A1046="","",IF($G1046&lt;&gt;"",$G1046,$A1046))</f>
        <v/>
      </c>
      <c r="M1046" s="17">
        <f>IF(I1046="","",IF($B1046="Venda",I1046,IF(OR($B1046="Compra",$B1046="Devolução de venda"),-I1046,0)))</f>
        <v/>
      </c>
    </row>
    <row r="1047">
      <c r="A1047" s="22" t="n"/>
      <c r="B1047" s="14" t="n"/>
      <c r="C1047" s="14" t="n"/>
      <c r="D1047" s="14" t="n"/>
      <c r="E1047" s="15" t="n"/>
      <c r="F1047" s="14" t="n"/>
      <c r="G1047" s="22" t="n"/>
      <c r="H1047" s="14" t="n"/>
      <c r="I1047" s="17">
        <f>IF(OR($B1047="",$C1047="",N($D1047)=0),"",IF(OR($B1047="Ajuste para mais",$B1047="Ajuste para menos"),0,$D1047*IF(N($E1047)&lt;&gt;0,$E1047,IF(OR($B1047="Venda",$B1047="Devolução de venda"),IFERROR(INDEX(Produtos!$D$6:$D$505,MATCH($C1047,Produtos!$B$6:$B$505,0)),0),0))))</f>
        <v/>
      </c>
      <c r="J1047" s="17">
        <f>IF(OR($B1047="",$C1047="",N($D1047)=0),"",IF($B1047="Venda",1,IF($B1047="Devolução de venda",-1,0))*$D1047*IFERROR(INDEX(Produtos!$L$6:$L$505,MATCH($C1047,Produtos!$B$6:$B$505,0)),0))</f>
        <v/>
      </c>
      <c r="K1047" s="17">
        <f>IF(I1047="","",IF($B1047="Venda",I1047-J1047,IF($B1047="Devolução de venda",-I1047-J1047,0)))</f>
        <v/>
      </c>
      <c r="L1047" s="20">
        <f>IF($A1047="","",IF($G1047&lt;&gt;"",$G1047,$A1047))</f>
        <v/>
      </c>
      <c r="M1047" s="17">
        <f>IF(I1047="","",IF($B1047="Venda",I1047,IF(OR($B1047="Compra",$B1047="Devolução de venda"),-I1047,0)))</f>
        <v/>
      </c>
    </row>
    <row r="1048">
      <c r="A1048" s="22" t="n"/>
      <c r="B1048" s="14" t="n"/>
      <c r="C1048" s="14" t="n"/>
      <c r="D1048" s="14" t="n"/>
      <c r="E1048" s="15" t="n"/>
      <c r="F1048" s="14" t="n"/>
      <c r="G1048" s="22" t="n"/>
      <c r="H1048" s="14" t="n"/>
      <c r="I1048" s="17">
        <f>IF(OR($B1048="",$C1048="",N($D1048)=0),"",IF(OR($B1048="Ajuste para mais",$B1048="Ajuste para menos"),0,$D1048*IF(N($E1048)&lt;&gt;0,$E1048,IF(OR($B1048="Venda",$B1048="Devolução de venda"),IFERROR(INDEX(Produtos!$D$6:$D$505,MATCH($C1048,Produtos!$B$6:$B$505,0)),0),0))))</f>
        <v/>
      </c>
      <c r="J1048" s="17">
        <f>IF(OR($B1048="",$C1048="",N($D1048)=0),"",IF($B1048="Venda",1,IF($B1048="Devolução de venda",-1,0))*$D1048*IFERROR(INDEX(Produtos!$L$6:$L$505,MATCH($C1048,Produtos!$B$6:$B$505,0)),0))</f>
        <v/>
      </c>
      <c r="K1048" s="17">
        <f>IF(I1048="","",IF($B1048="Venda",I1048-J1048,IF($B1048="Devolução de venda",-I1048-J1048,0)))</f>
        <v/>
      </c>
      <c r="L1048" s="20">
        <f>IF($A1048="","",IF($G1048&lt;&gt;"",$G1048,$A1048))</f>
        <v/>
      </c>
      <c r="M1048" s="17">
        <f>IF(I1048="","",IF($B1048="Venda",I1048,IF(OR($B1048="Compra",$B1048="Devolução de venda"),-I1048,0)))</f>
        <v/>
      </c>
    </row>
    <row r="1049">
      <c r="A1049" s="22" t="n"/>
      <c r="B1049" s="14" t="n"/>
      <c r="C1049" s="14" t="n"/>
      <c r="D1049" s="14" t="n"/>
      <c r="E1049" s="15" t="n"/>
      <c r="F1049" s="14" t="n"/>
      <c r="G1049" s="22" t="n"/>
      <c r="H1049" s="14" t="n"/>
      <c r="I1049" s="17">
        <f>IF(OR($B1049="",$C1049="",N($D1049)=0),"",IF(OR($B1049="Ajuste para mais",$B1049="Ajuste para menos"),0,$D1049*IF(N($E1049)&lt;&gt;0,$E1049,IF(OR($B1049="Venda",$B1049="Devolução de venda"),IFERROR(INDEX(Produtos!$D$6:$D$505,MATCH($C1049,Produtos!$B$6:$B$505,0)),0),0))))</f>
        <v/>
      </c>
      <c r="J1049" s="17">
        <f>IF(OR($B1049="",$C1049="",N($D1049)=0),"",IF($B1049="Venda",1,IF($B1049="Devolução de venda",-1,0))*$D1049*IFERROR(INDEX(Produtos!$L$6:$L$505,MATCH($C1049,Produtos!$B$6:$B$505,0)),0))</f>
        <v/>
      </c>
      <c r="K1049" s="17">
        <f>IF(I1049="","",IF($B1049="Venda",I1049-J1049,IF($B1049="Devolução de venda",-I1049-J1049,0)))</f>
        <v/>
      </c>
      <c r="L1049" s="20">
        <f>IF($A1049="","",IF($G1049&lt;&gt;"",$G1049,$A1049))</f>
        <v/>
      </c>
      <c r="M1049" s="17">
        <f>IF(I1049="","",IF($B1049="Venda",I1049,IF(OR($B1049="Compra",$B1049="Devolução de venda"),-I1049,0)))</f>
        <v/>
      </c>
    </row>
    <row r="1050">
      <c r="A1050" s="22" t="n"/>
      <c r="B1050" s="14" t="n"/>
      <c r="C1050" s="14" t="n"/>
      <c r="D1050" s="14" t="n"/>
      <c r="E1050" s="15" t="n"/>
      <c r="F1050" s="14" t="n"/>
      <c r="G1050" s="22" t="n"/>
      <c r="H1050" s="14" t="n"/>
      <c r="I1050" s="17">
        <f>IF(OR($B1050="",$C1050="",N($D1050)=0),"",IF(OR($B1050="Ajuste para mais",$B1050="Ajuste para menos"),0,$D1050*IF(N($E1050)&lt;&gt;0,$E1050,IF(OR($B1050="Venda",$B1050="Devolução de venda"),IFERROR(INDEX(Produtos!$D$6:$D$505,MATCH($C1050,Produtos!$B$6:$B$505,0)),0),0))))</f>
        <v/>
      </c>
      <c r="J1050" s="17">
        <f>IF(OR($B1050="",$C1050="",N($D1050)=0),"",IF($B1050="Venda",1,IF($B1050="Devolução de venda",-1,0))*$D1050*IFERROR(INDEX(Produtos!$L$6:$L$505,MATCH($C1050,Produtos!$B$6:$B$505,0)),0))</f>
        <v/>
      </c>
      <c r="K1050" s="17">
        <f>IF(I1050="","",IF($B1050="Venda",I1050-J1050,IF($B1050="Devolução de venda",-I1050-J1050,0)))</f>
        <v/>
      </c>
      <c r="L1050" s="20">
        <f>IF($A1050="","",IF($G1050&lt;&gt;"",$G1050,$A1050))</f>
        <v/>
      </c>
      <c r="M1050" s="17">
        <f>IF(I1050="","",IF($B1050="Venda",I1050,IF(OR($B1050="Compra",$B1050="Devolução de venda"),-I1050,0)))</f>
        <v/>
      </c>
    </row>
    <row r="1051">
      <c r="A1051" s="22" t="n"/>
      <c r="B1051" s="14" t="n"/>
      <c r="C1051" s="14" t="n"/>
      <c r="D1051" s="14" t="n"/>
      <c r="E1051" s="15" t="n"/>
      <c r="F1051" s="14" t="n"/>
      <c r="G1051" s="22" t="n"/>
      <c r="H1051" s="14" t="n"/>
      <c r="I1051" s="17">
        <f>IF(OR($B1051="",$C1051="",N($D1051)=0),"",IF(OR($B1051="Ajuste para mais",$B1051="Ajuste para menos"),0,$D1051*IF(N($E1051)&lt;&gt;0,$E1051,IF(OR($B1051="Venda",$B1051="Devolução de venda"),IFERROR(INDEX(Produtos!$D$6:$D$505,MATCH($C1051,Produtos!$B$6:$B$505,0)),0),0))))</f>
        <v/>
      </c>
      <c r="J1051" s="17">
        <f>IF(OR($B1051="",$C1051="",N($D1051)=0),"",IF($B1051="Venda",1,IF($B1051="Devolução de venda",-1,0))*$D1051*IFERROR(INDEX(Produtos!$L$6:$L$505,MATCH($C1051,Produtos!$B$6:$B$505,0)),0))</f>
        <v/>
      </c>
      <c r="K1051" s="17">
        <f>IF(I1051="","",IF($B1051="Venda",I1051-J1051,IF($B1051="Devolução de venda",-I1051-J1051,0)))</f>
        <v/>
      </c>
      <c r="L1051" s="20">
        <f>IF($A1051="","",IF($G1051&lt;&gt;"",$G1051,$A1051))</f>
        <v/>
      </c>
      <c r="M1051" s="17">
        <f>IF(I1051="","",IF($B1051="Venda",I1051,IF(OR($B1051="Compra",$B1051="Devolução de venda"),-I1051,0)))</f>
        <v/>
      </c>
    </row>
    <row r="1052">
      <c r="A1052" s="22" t="n"/>
      <c r="B1052" s="14" t="n"/>
      <c r="C1052" s="14" t="n"/>
      <c r="D1052" s="14" t="n"/>
      <c r="E1052" s="15" t="n"/>
      <c r="F1052" s="14" t="n"/>
      <c r="G1052" s="22" t="n"/>
      <c r="H1052" s="14" t="n"/>
      <c r="I1052" s="17">
        <f>IF(OR($B1052="",$C1052="",N($D1052)=0),"",IF(OR($B1052="Ajuste para mais",$B1052="Ajuste para menos"),0,$D1052*IF(N($E1052)&lt;&gt;0,$E1052,IF(OR($B1052="Venda",$B1052="Devolução de venda"),IFERROR(INDEX(Produtos!$D$6:$D$505,MATCH($C1052,Produtos!$B$6:$B$505,0)),0),0))))</f>
        <v/>
      </c>
      <c r="J1052" s="17">
        <f>IF(OR($B1052="",$C1052="",N($D1052)=0),"",IF($B1052="Venda",1,IF($B1052="Devolução de venda",-1,0))*$D1052*IFERROR(INDEX(Produtos!$L$6:$L$505,MATCH($C1052,Produtos!$B$6:$B$505,0)),0))</f>
        <v/>
      </c>
      <c r="K1052" s="17">
        <f>IF(I1052="","",IF($B1052="Venda",I1052-J1052,IF($B1052="Devolução de venda",-I1052-J1052,0)))</f>
        <v/>
      </c>
      <c r="L1052" s="20">
        <f>IF($A1052="","",IF($G1052&lt;&gt;"",$G1052,$A1052))</f>
        <v/>
      </c>
      <c r="M1052" s="17">
        <f>IF(I1052="","",IF($B1052="Venda",I1052,IF(OR($B1052="Compra",$B1052="Devolução de venda"),-I1052,0)))</f>
        <v/>
      </c>
    </row>
    <row r="1053">
      <c r="A1053" s="22" t="n"/>
      <c r="B1053" s="14" t="n"/>
      <c r="C1053" s="14" t="n"/>
      <c r="D1053" s="14" t="n"/>
      <c r="E1053" s="15" t="n"/>
      <c r="F1053" s="14" t="n"/>
      <c r="G1053" s="22" t="n"/>
      <c r="H1053" s="14" t="n"/>
      <c r="I1053" s="17">
        <f>IF(OR($B1053="",$C1053="",N($D1053)=0),"",IF(OR($B1053="Ajuste para mais",$B1053="Ajuste para menos"),0,$D1053*IF(N($E1053)&lt;&gt;0,$E1053,IF(OR($B1053="Venda",$B1053="Devolução de venda"),IFERROR(INDEX(Produtos!$D$6:$D$505,MATCH($C1053,Produtos!$B$6:$B$505,0)),0),0))))</f>
        <v/>
      </c>
      <c r="J1053" s="17">
        <f>IF(OR($B1053="",$C1053="",N($D1053)=0),"",IF($B1053="Venda",1,IF($B1053="Devolução de venda",-1,0))*$D1053*IFERROR(INDEX(Produtos!$L$6:$L$505,MATCH($C1053,Produtos!$B$6:$B$505,0)),0))</f>
        <v/>
      </c>
      <c r="K1053" s="17">
        <f>IF(I1053="","",IF($B1053="Venda",I1053-J1053,IF($B1053="Devolução de venda",-I1053-J1053,0)))</f>
        <v/>
      </c>
      <c r="L1053" s="20">
        <f>IF($A1053="","",IF($G1053&lt;&gt;"",$G1053,$A1053))</f>
        <v/>
      </c>
      <c r="M1053" s="17">
        <f>IF(I1053="","",IF($B1053="Venda",I1053,IF(OR($B1053="Compra",$B1053="Devolução de venda"),-I1053,0)))</f>
        <v/>
      </c>
    </row>
    <row r="1054">
      <c r="A1054" s="22" t="n"/>
      <c r="B1054" s="14" t="n"/>
      <c r="C1054" s="14" t="n"/>
      <c r="D1054" s="14" t="n"/>
      <c r="E1054" s="15" t="n"/>
      <c r="F1054" s="14" t="n"/>
      <c r="G1054" s="22" t="n"/>
      <c r="H1054" s="14" t="n"/>
      <c r="I1054" s="17">
        <f>IF(OR($B1054="",$C1054="",N($D1054)=0),"",IF(OR($B1054="Ajuste para mais",$B1054="Ajuste para menos"),0,$D1054*IF(N($E1054)&lt;&gt;0,$E1054,IF(OR($B1054="Venda",$B1054="Devolução de venda"),IFERROR(INDEX(Produtos!$D$6:$D$505,MATCH($C1054,Produtos!$B$6:$B$505,0)),0),0))))</f>
        <v/>
      </c>
      <c r="J1054" s="17">
        <f>IF(OR($B1054="",$C1054="",N($D1054)=0),"",IF($B1054="Venda",1,IF($B1054="Devolução de venda",-1,0))*$D1054*IFERROR(INDEX(Produtos!$L$6:$L$505,MATCH($C1054,Produtos!$B$6:$B$505,0)),0))</f>
        <v/>
      </c>
      <c r="K1054" s="17">
        <f>IF(I1054="","",IF($B1054="Venda",I1054-J1054,IF($B1054="Devolução de venda",-I1054-J1054,0)))</f>
        <v/>
      </c>
      <c r="L1054" s="20">
        <f>IF($A1054="","",IF($G1054&lt;&gt;"",$G1054,$A1054))</f>
        <v/>
      </c>
      <c r="M1054" s="17">
        <f>IF(I1054="","",IF($B1054="Venda",I1054,IF(OR($B1054="Compra",$B1054="Devolução de venda"),-I1054,0)))</f>
        <v/>
      </c>
    </row>
    <row r="1055">
      <c r="A1055" s="22" t="n"/>
      <c r="B1055" s="14" t="n"/>
      <c r="C1055" s="14" t="n"/>
      <c r="D1055" s="14" t="n"/>
      <c r="E1055" s="15" t="n"/>
      <c r="F1055" s="14" t="n"/>
      <c r="G1055" s="22" t="n"/>
      <c r="H1055" s="14" t="n"/>
      <c r="I1055" s="17">
        <f>IF(OR($B1055="",$C1055="",N($D1055)=0),"",IF(OR($B1055="Ajuste para mais",$B1055="Ajuste para menos"),0,$D1055*IF(N($E1055)&lt;&gt;0,$E1055,IF(OR($B1055="Venda",$B1055="Devolução de venda"),IFERROR(INDEX(Produtos!$D$6:$D$505,MATCH($C1055,Produtos!$B$6:$B$505,0)),0),0))))</f>
        <v/>
      </c>
      <c r="J1055" s="17">
        <f>IF(OR($B1055="",$C1055="",N($D1055)=0),"",IF($B1055="Venda",1,IF($B1055="Devolução de venda",-1,0))*$D1055*IFERROR(INDEX(Produtos!$L$6:$L$505,MATCH($C1055,Produtos!$B$6:$B$505,0)),0))</f>
        <v/>
      </c>
      <c r="K1055" s="17">
        <f>IF(I1055="","",IF($B1055="Venda",I1055-J1055,IF($B1055="Devolução de venda",-I1055-J1055,0)))</f>
        <v/>
      </c>
      <c r="L1055" s="20">
        <f>IF($A1055="","",IF($G1055&lt;&gt;"",$G1055,$A1055))</f>
        <v/>
      </c>
      <c r="M1055" s="17">
        <f>IF(I1055="","",IF($B1055="Venda",I1055,IF(OR($B1055="Compra",$B1055="Devolução de venda"),-I1055,0)))</f>
        <v/>
      </c>
    </row>
    <row r="1056">
      <c r="A1056" s="22" t="n"/>
      <c r="B1056" s="14" t="n"/>
      <c r="C1056" s="14" t="n"/>
      <c r="D1056" s="14" t="n"/>
      <c r="E1056" s="15" t="n"/>
      <c r="F1056" s="14" t="n"/>
      <c r="G1056" s="22" t="n"/>
      <c r="H1056" s="14" t="n"/>
      <c r="I1056" s="17">
        <f>IF(OR($B1056="",$C1056="",N($D1056)=0),"",IF(OR($B1056="Ajuste para mais",$B1056="Ajuste para menos"),0,$D1056*IF(N($E1056)&lt;&gt;0,$E1056,IF(OR($B1056="Venda",$B1056="Devolução de venda"),IFERROR(INDEX(Produtos!$D$6:$D$505,MATCH($C1056,Produtos!$B$6:$B$505,0)),0),0))))</f>
        <v/>
      </c>
      <c r="J1056" s="17">
        <f>IF(OR($B1056="",$C1056="",N($D1056)=0),"",IF($B1056="Venda",1,IF($B1056="Devolução de venda",-1,0))*$D1056*IFERROR(INDEX(Produtos!$L$6:$L$505,MATCH($C1056,Produtos!$B$6:$B$505,0)),0))</f>
        <v/>
      </c>
      <c r="K1056" s="17">
        <f>IF(I1056="","",IF($B1056="Venda",I1056-J1056,IF($B1056="Devolução de venda",-I1056-J1056,0)))</f>
        <v/>
      </c>
      <c r="L1056" s="20">
        <f>IF($A1056="","",IF($G1056&lt;&gt;"",$G1056,$A1056))</f>
        <v/>
      </c>
      <c r="M1056" s="17">
        <f>IF(I1056="","",IF($B1056="Venda",I1056,IF(OR($B1056="Compra",$B1056="Devolução de venda"),-I1056,0)))</f>
        <v/>
      </c>
    </row>
    <row r="1057">
      <c r="A1057" s="22" t="n"/>
      <c r="B1057" s="14" t="n"/>
      <c r="C1057" s="14" t="n"/>
      <c r="D1057" s="14" t="n"/>
      <c r="E1057" s="15" t="n"/>
      <c r="F1057" s="14" t="n"/>
      <c r="G1057" s="22" t="n"/>
      <c r="H1057" s="14" t="n"/>
      <c r="I1057" s="17">
        <f>IF(OR($B1057="",$C1057="",N($D1057)=0),"",IF(OR($B1057="Ajuste para mais",$B1057="Ajuste para menos"),0,$D1057*IF(N($E1057)&lt;&gt;0,$E1057,IF(OR($B1057="Venda",$B1057="Devolução de venda"),IFERROR(INDEX(Produtos!$D$6:$D$505,MATCH($C1057,Produtos!$B$6:$B$505,0)),0),0))))</f>
        <v/>
      </c>
      <c r="J1057" s="17">
        <f>IF(OR($B1057="",$C1057="",N($D1057)=0),"",IF($B1057="Venda",1,IF($B1057="Devolução de venda",-1,0))*$D1057*IFERROR(INDEX(Produtos!$L$6:$L$505,MATCH($C1057,Produtos!$B$6:$B$505,0)),0))</f>
        <v/>
      </c>
      <c r="K1057" s="17">
        <f>IF(I1057="","",IF($B1057="Venda",I1057-J1057,IF($B1057="Devolução de venda",-I1057-J1057,0)))</f>
        <v/>
      </c>
      <c r="L1057" s="20">
        <f>IF($A1057="","",IF($G1057&lt;&gt;"",$G1057,$A1057))</f>
        <v/>
      </c>
      <c r="M1057" s="17">
        <f>IF(I1057="","",IF($B1057="Venda",I1057,IF(OR($B1057="Compra",$B1057="Devolução de venda"),-I1057,0)))</f>
        <v/>
      </c>
    </row>
    <row r="1058">
      <c r="A1058" s="22" t="n"/>
      <c r="B1058" s="14" t="n"/>
      <c r="C1058" s="14" t="n"/>
      <c r="D1058" s="14" t="n"/>
      <c r="E1058" s="15" t="n"/>
      <c r="F1058" s="14" t="n"/>
      <c r="G1058" s="22" t="n"/>
      <c r="H1058" s="14" t="n"/>
      <c r="I1058" s="17">
        <f>IF(OR($B1058="",$C1058="",N($D1058)=0),"",IF(OR($B1058="Ajuste para mais",$B1058="Ajuste para menos"),0,$D1058*IF(N($E1058)&lt;&gt;0,$E1058,IF(OR($B1058="Venda",$B1058="Devolução de venda"),IFERROR(INDEX(Produtos!$D$6:$D$505,MATCH($C1058,Produtos!$B$6:$B$505,0)),0),0))))</f>
        <v/>
      </c>
      <c r="J1058" s="17">
        <f>IF(OR($B1058="",$C1058="",N($D1058)=0),"",IF($B1058="Venda",1,IF($B1058="Devolução de venda",-1,0))*$D1058*IFERROR(INDEX(Produtos!$L$6:$L$505,MATCH($C1058,Produtos!$B$6:$B$505,0)),0))</f>
        <v/>
      </c>
      <c r="K1058" s="17">
        <f>IF(I1058="","",IF($B1058="Venda",I1058-J1058,IF($B1058="Devolução de venda",-I1058-J1058,0)))</f>
        <v/>
      </c>
      <c r="L1058" s="20">
        <f>IF($A1058="","",IF($G1058&lt;&gt;"",$G1058,$A1058))</f>
        <v/>
      </c>
      <c r="M1058" s="17">
        <f>IF(I1058="","",IF($B1058="Venda",I1058,IF(OR($B1058="Compra",$B1058="Devolução de venda"),-I1058,0)))</f>
        <v/>
      </c>
    </row>
    <row r="1059">
      <c r="A1059" s="22" t="n"/>
      <c r="B1059" s="14" t="n"/>
      <c r="C1059" s="14" t="n"/>
      <c r="D1059" s="14" t="n"/>
      <c r="E1059" s="15" t="n"/>
      <c r="F1059" s="14" t="n"/>
      <c r="G1059" s="22" t="n"/>
      <c r="H1059" s="14" t="n"/>
      <c r="I1059" s="17">
        <f>IF(OR($B1059="",$C1059="",N($D1059)=0),"",IF(OR($B1059="Ajuste para mais",$B1059="Ajuste para menos"),0,$D1059*IF(N($E1059)&lt;&gt;0,$E1059,IF(OR($B1059="Venda",$B1059="Devolução de venda"),IFERROR(INDEX(Produtos!$D$6:$D$505,MATCH($C1059,Produtos!$B$6:$B$505,0)),0),0))))</f>
        <v/>
      </c>
      <c r="J1059" s="17">
        <f>IF(OR($B1059="",$C1059="",N($D1059)=0),"",IF($B1059="Venda",1,IF($B1059="Devolução de venda",-1,0))*$D1059*IFERROR(INDEX(Produtos!$L$6:$L$505,MATCH($C1059,Produtos!$B$6:$B$505,0)),0))</f>
        <v/>
      </c>
      <c r="K1059" s="17">
        <f>IF(I1059="","",IF($B1059="Venda",I1059-J1059,IF($B1059="Devolução de venda",-I1059-J1059,0)))</f>
        <v/>
      </c>
      <c r="L1059" s="20">
        <f>IF($A1059="","",IF($G1059&lt;&gt;"",$G1059,$A1059))</f>
        <v/>
      </c>
      <c r="M1059" s="17">
        <f>IF(I1059="","",IF($B1059="Venda",I1059,IF(OR($B1059="Compra",$B1059="Devolução de venda"),-I1059,0)))</f>
        <v/>
      </c>
    </row>
    <row r="1060">
      <c r="A1060" s="22" t="n"/>
      <c r="B1060" s="14" t="n"/>
      <c r="C1060" s="14" t="n"/>
      <c r="D1060" s="14" t="n"/>
      <c r="E1060" s="15" t="n"/>
      <c r="F1060" s="14" t="n"/>
      <c r="G1060" s="22" t="n"/>
      <c r="H1060" s="14" t="n"/>
      <c r="I1060" s="17">
        <f>IF(OR($B1060="",$C1060="",N($D1060)=0),"",IF(OR($B1060="Ajuste para mais",$B1060="Ajuste para menos"),0,$D1060*IF(N($E1060)&lt;&gt;0,$E1060,IF(OR($B1060="Venda",$B1060="Devolução de venda"),IFERROR(INDEX(Produtos!$D$6:$D$505,MATCH($C1060,Produtos!$B$6:$B$505,0)),0),0))))</f>
        <v/>
      </c>
      <c r="J1060" s="17">
        <f>IF(OR($B1060="",$C1060="",N($D1060)=0),"",IF($B1060="Venda",1,IF($B1060="Devolução de venda",-1,0))*$D1060*IFERROR(INDEX(Produtos!$L$6:$L$505,MATCH($C1060,Produtos!$B$6:$B$505,0)),0))</f>
        <v/>
      </c>
      <c r="K1060" s="17">
        <f>IF(I1060="","",IF($B1060="Venda",I1060-J1060,IF($B1060="Devolução de venda",-I1060-J1060,0)))</f>
        <v/>
      </c>
      <c r="L1060" s="20">
        <f>IF($A1060="","",IF($G1060&lt;&gt;"",$G1060,$A1060))</f>
        <v/>
      </c>
      <c r="M1060" s="17">
        <f>IF(I1060="","",IF($B1060="Venda",I1060,IF(OR($B1060="Compra",$B1060="Devolução de venda"),-I1060,0)))</f>
        <v/>
      </c>
    </row>
    <row r="1061">
      <c r="A1061" s="22" t="n"/>
      <c r="B1061" s="14" t="n"/>
      <c r="C1061" s="14" t="n"/>
      <c r="D1061" s="14" t="n"/>
      <c r="E1061" s="15" t="n"/>
      <c r="F1061" s="14" t="n"/>
      <c r="G1061" s="22" t="n"/>
      <c r="H1061" s="14" t="n"/>
      <c r="I1061" s="17">
        <f>IF(OR($B1061="",$C1061="",N($D1061)=0),"",IF(OR($B1061="Ajuste para mais",$B1061="Ajuste para menos"),0,$D1061*IF(N($E1061)&lt;&gt;0,$E1061,IF(OR($B1061="Venda",$B1061="Devolução de venda"),IFERROR(INDEX(Produtos!$D$6:$D$505,MATCH($C1061,Produtos!$B$6:$B$505,0)),0),0))))</f>
        <v/>
      </c>
      <c r="J1061" s="17">
        <f>IF(OR($B1061="",$C1061="",N($D1061)=0),"",IF($B1061="Venda",1,IF($B1061="Devolução de venda",-1,0))*$D1061*IFERROR(INDEX(Produtos!$L$6:$L$505,MATCH($C1061,Produtos!$B$6:$B$505,0)),0))</f>
        <v/>
      </c>
      <c r="K1061" s="17">
        <f>IF(I1061="","",IF($B1061="Venda",I1061-J1061,IF($B1061="Devolução de venda",-I1061-J1061,0)))</f>
        <v/>
      </c>
      <c r="L1061" s="20">
        <f>IF($A1061="","",IF($G1061&lt;&gt;"",$G1061,$A1061))</f>
        <v/>
      </c>
      <c r="M1061" s="17">
        <f>IF(I1061="","",IF($B1061="Venda",I1061,IF(OR($B1061="Compra",$B1061="Devolução de venda"),-I1061,0)))</f>
        <v/>
      </c>
    </row>
    <row r="1062">
      <c r="A1062" s="22" t="n"/>
      <c r="B1062" s="14" t="n"/>
      <c r="C1062" s="14" t="n"/>
      <c r="D1062" s="14" t="n"/>
      <c r="E1062" s="15" t="n"/>
      <c r="F1062" s="14" t="n"/>
      <c r="G1062" s="22" t="n"/>
      <c r="H1062" s="14" t="n"/>
      <c r="I1062" s="17">
        <f>IF(OR($B1062="",$C1062="",N($D1062)=0),"",IF(OR($B1062="Ajuste para mais",$B1062="Ajuste para menos"),0,$D1062*IF(N($E1062)&lt;&gt;0,$E1062,IF(OR($B1062="Venda",$B1062="Devolução de venda"),IFERROR(INDEX(Produtos!$D$6:$D$505,MATCH($C1062,Produtos!$B$6:$B$505,0)),0),0))))</f>
        <v/>
      </c>
      <c r="J1062" s="17">
        <f>IF(OR($B1062="",$C1062="",N($D1062)=0),"",IF($B1062="Venda",1,IF($B1062="Devolução de venda",-1,0))*$D1062*IFERROR(INDEX(Produtos!$L$6:$L$505,MATCH($C1062,Produtos!$B$6:$B$505,0)),0))</f>
        <v/>
      </c>
      <c r="K1062" s="17">
        <f>IF(I1062="","",IF($B1062="Venda",I1062-J1062,IF($B1062="Devolução de venda",-I1062-J1062,0)))</f>
        <v/>
      </c>
      <c r="L1062" s="20">
        <f>IF($A1062="","",IF($G1062&lt;&gt;"",$G1062,$A1062))</f>
        <v/>
      </c>
      <c r="M1062" s="17">
        <f>IF(I1062="","",IF($B1062="Venda",I1062,IF(OR($B1062="Compra",$B1062="Devolução de venda"),-I1062,0)))</f>
        <v/>
      </c>
    </row>
    <row r="1063">
      <c r="A1063" s="22" t="n"/>
      <c r="B1063" s="14" t="n"/>
      <c r="C1063" s="14" t="n"/>
      <c r="D1063" s="14" t="n"/>
      <c r="E1063" s="15" t="n"/>
      <c r="F1063" s="14" t="n"/>
      <c r="G1063" s="22" t="n"/>
      <c r="H1063" s="14" t="n"/>
      <c r="I1063" s="17">
        <f>IF(OR($B1063="",$C1063="",N($D1063)=0),"",IF(OR($B1063="Ajuste para mais",$B1063="Ajuste para menos"),0,$D1063*IF(N($E1063)&lt;&gt;0,$E1063,IF(OR($B1063="Venda",$B1063="Devolução de venda"),IFERROR(INDEX(Produtos!$D$6:$D$505,MATCH($C1063,Produtos!$B$6:$B$505,0)),0),0))))</f>
        <v/>
      </c>
      <c r="J1063" s="17">
        <f>IF(OR($B1063="",$C1063="",N($D1063)=0),"",IF($B1063="Venda",1,IF($B1063="Devolução de venda",-1,0))*$D1063*IFERROR(INDEX(Produtos!$L$6:$L$505,MATCH($C1063,Produtos!$B$6:$B$505,0)),0))</f>
        <v/>
      </c>
      <c r="K1063" s="17">
        <f>IF(I1063="","",IF($B1063="Venda",I1063-J1063,IF($B1063="Devolução de venda",-I1063-J1063,0)))</f>
        <v/>
      </c>
      <c r="L1063" s="20">
        <f>IF($A1063="","",IF($G1063&lt;&gt;"",$G1063,$A1063))</f>
        <v/>
      </c>
      <c r="M1063" s="17">
        <f>IF(I1063="","",IF($B1063="Venda",I1063,IF(OR($B1063="Compra",$B1063="Devolução de venda"),-I1063,0)))</f>
        <v/>
      </c>
    </row>
    <row r="1064">
      <c r="A1064" s="22" t="n"/>
      <c r="B1064" s="14" t="n"/>
      <c r="C1064" s="14" t="n"/>
      <c r="D1064" s="14" t="n"/>
      <c r="E1064" s="15" t="n"/>
      <c r="F1064" s="14" t="n"/>
      <c r="G1064" s="22" t="n"/>
      <c r="H1064" s="14" t="n"/>
      <c r="I1064" s="17">
        <f>IF(OR($B1064="",$C1064="",N($D1064)=0),"",IF(OR($B1064="Ajuste para mais",$B1064="Ajuste para menos"),0,$D1064*IF(N($E1064)&lt;&gt;0,$E1064,IF(OR($B1064="Venda",$B1064="Devolução de venda"),IFERROR(INDEX(Produtos!$D$6:$D$505,MATCH($C1064,Produtos!$B$6:$B$505,0)),0),0))))</f>
        <v/>
      </c>
      <c r="J1064" s="17">
        <f>IF(OR($B1064="",$C1064="",N($D1064)=0),"",IF($B1064="Venda",1,IF($B1064="Devolução de venda",-1,0))*$D1064*IFERROR(INDEX(Produtos!$L$6:$L$505,MATCH($C1064,Produtos!$B$6:$B$505,0)),0))</f>
        <v/>
      </c>
      <c r="K1064" s="17">
        <f>IF(I1064="","",IF($B1064="Venda",I1064-J1064,IF($B1064="Devolução de venda",-I1064-J1064,0)))</f>
        <v/>
      </c>
      <c r="L1064" s="20">
        <f>IF($A1064="","",IF($G1064&lt;&gt;"",$G1064,$A1064))</f>
        <v/>
      </c>
      <c r="M1064" s="17">
        <f>IF(I1064="","",IF($B1064="Venda",I1064,IF(OR($B1064="Compra",$B1064="Devolução de venda"),-I1064,0)))</f>
        <v/>
      </c>
    </row>
    <row r="1065">
      <c r="A1065" s="22" t="n"/>
      <c r="B1065" s="14" t="n"/>
      <c r="C1065" s="14" t="n"/>
      <c r="D1065" s="14" t="n"/>
      <c r="E1065" s="15" t="n"/>
      <c r="F1065" s="14" t="n"/>
      <c r="G1065" s="22" t="n"/>
      <c r="H1065" s="14" t="n"/>
      <c r="I1065" s="17">
        <f>IF(OR($B1065="",$C1065="",N($D1065)=0),"",IF(OR($B1065="Ajuste para mais",$B1065="Ajuste para menos"),0,$D1065*IF(N($E1065)&lt;&gt;0,$E1065,IF(OR($B1065="Venda",$B1065="Devolução de venda"),IFERROR(INDEX(Produtos!$D$6:$D$505,MATCH($C1065,Produtos!$B$6:$B$505,0)),0),0))))</f>
        <v/>
      </c>
      <c r="J1065" s="17">
        <f>IF(OR($B1065="",$C1065="",N($D1065)=0),"",IF($B1065="Venda",1,IF($B1065="Devolução de venda",-1,0))*$D1065*IFERROR(INDEX(Produtos!$L$6:$L$505,MATCH($C1065,Produtos!$B$6:$B$505,0)),0))</f>
        <v/>
      </c>
      <c r="K1065" s="17">
        <f>IF(I1065="","",IF($B1065="Venda",I1065-J1065,IF($B1065="Devolução de venda",-I1065-J1065,0)))</f>
        <v/>
      </c>
      <c r="L1065" s="20">
        <f>IF($A1065="","",IF($G1065&lt;&gt;"",$G1065,$A1065))</f>
        <v/>
      </c>
      <c r="M1065" s="17">
        <f>IF(I1065="","",IF($B1065="Venda",I1065,IF(OR($B1065="Compra",$B1065="Devolução de venda"),-I1065,0)))</f>
        <v/>
      </c>
    </row>
    <row r="1066">
      <c r="A1066" s="22" t="n"/>
      <c r="B1066" s="14" t="n"/>
      <c r="C1066" s="14" t="n"/>
      <c r="D1066" s="14" t="n"/>
      <c r="E1066" s="15" t="n"/>
      <c r="F1066" s="14" t="n"/>
      <c r="G1066" s="22" t="n"/>
      <c r="H1066" s="14" t="n"/>
      <c r="I1066" s="17">
        <f>IF(OR($B1066="",$C1066="",N($D1066)=0),"",IF(OR($B1066="Ajuste para mais",$B1066="Ajuste para menos"),0,$D1066*IF(N($E1066)&lt;&gt;0,$E1066,IF(OR($B1066="Venda",$B1066="Devolução de venda"),IFERROR(INDEX(Produtos!$D$6:$D$505,MATCH($C1066,Produtos!$B$6:$B$505,0)),0),0))))</f>
        <v/>
      </c>
      <c r="J1066" s="17">
        <f>IF(OR($B1066="",$C1066="",N($D1066)=0),"",IF($B1066="Venda",1,IF($B1066="Devolução de venda",-1,0))*$D1066*IFERROR(INDEX(Produtos!$L$6:$L$505,MATCH($C1066,Produtos!$B$6:$B$505,0)),0))</f>
        <v/>
      </c>
      <c r="K1066" s="17">
        <f>IF(I1066="","",IF($B1066="Venda",I1066-J1066,IF($B1066="Devolução de venda",-I1066-J1066,0)))</f>
        <v/>
      </c>
      <c r="L1066" s="20">
        <f>IF($A1066="","",IF($G1066&lt;&gt;"",$G1066,$A1066))</f>
        <v/>
      </c>
      <c r="M1066" s="17">
        <f>IF(I1066="","",IF($B1066="Venda",I1066,IF(OR($B1066="Compra",$B1066="Devolução de venda"),-I1066,0)))</f>
        <v/>
      </c>
    </row>
    <row r="1067">
      <c r="A1067" s="22" t="n"/>
      <c r="B1067" s="14" t="n"/>
      <c r="C1067" s="14" t="n"/>
      <c r="D1067" s="14" t="n"/>
      <c r="E1067" s="15" t="n"/>
      <c r="F1067" s="14" t="n"/>
      <c r="G1067" s="22" t="n"/>
      <c r="H1067" s="14" t="n"/>
      <c r="I1067" s="17">
        <f>IF(OR($B1067="",$C1067="",N($D1067)=0),"",IF(OR($B1067="Ajuste para mais",$B1067="Ajuste para menos"),0,$D1067*IF(N($E1067)&lt;&gt;0,$E1067,IF(OR($B1067="Venda",$B1067="Devolução de venda"),IFERROR(INDEX(Produtos!$D$6:$D$505,MATCH($C1067,Produtos!$B$6:$B$505,0)),0),0))))</f>
        <v/>
      </c>
      <c r="J1067" s="17">
        <f>IF(OR($B1067="",$C1067="",N($D1067)=0),"",IF($B1067="Venda",1,IF($B1067="Devolução de venda",-1,0))*$D1067*IFERROR(INDEX(Produtos!$L$6:$L$505,MATCH($C1067,Produtos!$B$6:$B$505,0)),0))</f>
        <v/>
      </c>
      <c r="K1067" s="17">
        <f>IF(I1067="","",IF($B1067="Venda",I1067-J1067,IF($B1067="Devolução de venda",-I1067-J1067,0)))</f>
        <v/>
      </c>
      <c r="L1067" s="20">
        <f>IF($A1067="","",IF($G1067&lt;&gt;"",$G1067,$A1067))</f>
        <v/>
      </c>
      <c r="M1067" s="17">
        <f>IF(I1067="","",IF($B1067="Venda",I1067,IF(OR($B1067="Compra",$B1067="Devolução de venda"),-I1067,0)))</f>
        <v/>
      </c>
    </row>
    <row r="1068">
      <c r="A1068" s="22" t="n"/>
      <c r="B1068" s="14" t="n"/>
      <c r="C1068" s="14" t="n"/>
      <c r="D1068" s="14" t="n"/>
      <c r="E1068" s="15" t="n"/>
      <c r="F1068" s="14" t="n"/>
      <c r="G1068" s="22" t="n"/>
      <c r="H1068" s="14" t="n"/>
      <c r="I1068" s="17">
        <f>IF(OR($B1068="",$C1068="",N($D1068)=0),"",IF(OR($B1068="Ajuste para mais",$B1068="Ajuste para menos"),0,$D1068*IF(N($E1068)&lt;&gt;0,$E1068,IF(OR($B1068="Venda",$B1068="Devolução de venda"),IFERROR(INDEX(Produtos!$D$6:$D$505,MATCH($C1068,Produtos!$B$6:$B$505,0)),0),0))))</f>
        <v/>
      </c>
      <c r="J1068" s="17">
        <f>IF(OR($B1068="",$C1068="",N($D1068)=0),"",IF($B1068="Venda",1,IF($B1068="Devolução de venda",-1,0))*$D1068*IFERROR(INDEX(Produtos!$L$6:$L$505,MATCH($C1068,Produtos!$B$6:$B$505,0)),0))</f>
        <v/>
      </c>
      <c r="K1068" s="17">
        <f>IF(I1068="","",IF($B1068="Venda",I1068-J1068,IF($B1068="Devolução de venda",-I1068-J1068,0)))</f>
        <v/>
      </c>
      <c r="L1068" s="20">
        <f>IF($A1068="","",IF($G1068&lt;&gt;"",$G1068,$A1068))</f>
        <v/>
      </c>
      <c r="M1068" s="17">
        <f>IF(I1068="","",IF($B1068="Venda",I1068,IF(OR($B1068="Compra",$B1068="Devolução de venda"),-I1068,0)))</f>
        <v/>
      </c>
    </row>
    <row r="1069">
      <c r="A1069" s="22" t="n"/>
      <c r="B1069" s="14" t="n"/>
      <c r="C1069" s="14" t="n"/>
      <c r="D1069" s="14" t="n"/>
      <c r="E1069" s="15" t="n"/>
      <c r="F1069" s="14" t="n"/>
      <c r="G1069" s="22" t="n"/>
      <c r="H1069" s="14" t="n"/>
      <c r="I1069" s="17">
        <f>IF(OR($B1069="",$C1069="",N($D1069)=0),"",IF(OR($B1069="Ajuste para mais",$B1069="Ajuste para menos"),0,$D1069*IF(N($E1069)&lt;&gt;0,$E1069,IF(OR($B1069="Venda",$B1069="Devolução de venda"),IFERROR(INDEX(Produtos!$D$6:$D$505,MATCH($C1069,Produtos!$B$6:$B$505,0)),0),0))))</f>
        <v/>
      </c>
      <c r="J1069" s="17">
        <f>IF(OR($B1069="",$C1069="",N($D1069)=0),"",IF($B1069="Venda",1,IF($B1069="Devolução de venda",-1,0))*$D1069*IFERROR(INDEX(Produtos!$L$6:$L$505,MATCH($C1069,Produtos!$B$6:$B$505,0)),0))</f>
        <v/>
      </c>
      <c r="K1069" s="17">
        <f>IF(I1069="","",IF($B1069="Venda",I1069-J1069,IF($B1069="Devolução de venda",-I1069-J1069,0)))</f>
        <v/>
      </c>
      <c r="L1069" s="20">
        <f>IF($A1069="","",IF($G1069&lt;&gt;"",$G1069,$A1069))</f>
        <v/>
      </c>
      <c r="M1069" s="17">
        <f>IF(I1069="","",IF($B1069="Venda",I1069,IF(OR($B1069="Compra",$B1069="Devolução de venda"),-I1069,0)))</f>
        <v/>
      </c>
    </row>
    <row r="1070">
      <c r="A1070" s="22" t="n"/>
      <c r="B1070" s="14" t="n"/>
      <c r="C1070" s="14" t="n"/>
      <c r="D1070" s="14" t="n"/>
      <c r="E1070" s="15" t="n"/>
      <c r="F1070" s="14" t="n"/>
      <c r="G1070" s="22" t="n"/>
      <c r="H1070" s="14" t="n"/>
      <c r="I1070" s="17">
        <f>IF(OR($B1070="",$C1070="",N($D1070)=0),"",IF(OR($B1070="Ajuste para mais",$B1070="Ajuste para menos"),0,$D1070*IF(N($E1070)&lt;&gt;0,$E1070,IF(OR($B1070="Venda",$B1070="Devolução de venda"),IFERROR(INDEX(Produtos!$D$6:$D$505,MATCH($C1070,Produtos!$B$6:$B$505,0)),0),0))))</f>
        <v/>
      </c>
      <c r="J1070" s="17">
        <f>IF(OR($B1070="",$C1070="",N($D1070)=0),"",IF($B1070="Venda",1,IF($B1070="Devolução de venda",-1,0))*$D1070*IFERROR(INDEX(Produtos!$L$6:$L$505,MATCH($C1070,Produtos!$B$6:$B$505,0)),0))</f>
        <v/>
      </c>
      <c r="K1070" s="17">
        <f>IF(I1070="","",IF($B1070="Venda",I1070-J1070,IF($B1070="Devolução de venda",-I1070-J1070,0)))</f>
        <v/>
      </c>
      <c r="L1070" s="20">
        <f>IF($A1070="","",IF($G1070&lt;&gt;"",$G1070,$A1070))</f>
        <v/>
      </c>
      <c r="M1070" s="17">
        <f>IF(I1070="","",IF($B1070="Venda",I1070,IF(OR($B1070="Compra",$B1070="Devolução de venda"),-I1070,0)))</f>
        <v/>
      </c>
    </row>
    <row r="1071">
      <c r="A1071" s="22" t="n"/>
      <c r="B1071" s="14" t="n"/>
      <c r="C1071" s="14" t="n"/>
      <c r="D1071" s="14" t="n"/>
      <c r="E1071" s="15" t="n"/>
      <c r="F1071" s="14" t="n"/>
      <c r="G1071" s="22" t="n"/>
      <c r="H1071" s="14" t="n"/>
      <c r="I1071" s="17">
        <f>IF(OR($B1071="",$C1071="",N($D1071)=0),"",IF(OR($B1071="Ajuste para mais",$B1071="Ajuste para menos"),0,$D1071*IF(N($E1071)&lt;&gt;0,$E1071,IF(OR($B1071="Venda",$B1071="Devolução de venda"),IFERROR(INDEX(Produtos!$D$6:$D$505,MATCH($C1071,Produtos!$B$6:$B$505,0)),0),0))))</f>
        <v/>
      </c>
      <c r="J1071" s="17">
        <f>IF(OR($B1071="",$C1071="",N($D1071)=0),"",IF($B1071="Venda",1,IF($B1071="Devolução de venda",-1,0))*$D1071*IFERROR(INDEX(Produtos!$L$6:$L$505,MATCH($C1071,Produtos!$B$6:$B$505,0)),0))</f>
        <v/>
      </c>
      <c r="K1071" s="17">
        <f>IF(I1071="","",IF($B1071="Venda",I1071-J1071,IF($B1071="Devolução de venda",-I1071-J1071,0)))</f>
        <v/>
      </c>
      <c r="L1071" s="20">
        <f>IF($A1071="","",IF($G1071&lt;&gt;"",$G1071,$A1071))</f>
        <v/>
      </c>
      <c r="M1071" s="17">
        <f>IF(I1071="","",IF($B1071="Venda",I1071,IF(OR($B1071="Compra",$B1071="Devolução de venda"),-I1071,0)))</f>
        <v/>
      </c>
    </row>
    <row r="1072">
      <c r="A1072" s="22" t="n"/>
      <c r="B1072" s="14" t="n"/>
      <c r="C1072" s="14" t="n"/>
      <c r="D1072" s="14" t="n"/>
      <c r="E1072" s="15" t="n"/>
      <c r="F1072" s="14" t="n"/>
      <c r="G1072" s="22" t="n"/>
      <c r="H1072" s="14" t="n"/>
      <c r="I1072" s="17">
        <f>IF(OR($B1072="",$C1072="",N($D1072)=0),"",IF(OR($B1072="Ajuste para mais",$B1072="Ajuste para menos"),0,$D1072*IF(N($E1072)&lt;&gt;0,$E1072,IF(OR($B1072="Venda",$B1072="Devolução de venda"),IFERROR(INDEX(Produtos!$D$6:$D$505,MATCH($C1072,Produtos!$B$6:$B$505,0)),0),0))))</f>
        <v/>
      </c>
      <c r="J1072" s="17">
        <f>IF(OR($B1072="",$C1072="",N($D1072)=0),"",IF($B1072="Venda",1,IF($B1072="Devolução de venda",-1,0))*$D1072*IFERROR(INDEX(Produtos!$L$6:$L$505,MATCH($C1072,Produtos!$B$6:$B$505,0)),0))</f>
        <v/>
      </c>
      <c r="K1072" s="17">
        <f>IF(I1072="","",IF($B1072="Venda",I1072-J1072,IF($B1072="Devolução de venda",-I1072-J1072,0)))</f>
        <v/>
      </c>
      <c r="L1072" s="20">
        <f>IF($A1072="","",IF($G1072&lt;&gt;"",$G1072,$A1072))</f>
        <v/>
      </c>
      <c r="M1072" s="17">
        <f>IF(I1072="","",IF($B1072="Venda",I1072,IF(OR($B1072="Compra",$B1072="Devolução de venda"),-I1072,0)))</f>
        <v/>
      </c>
    </row>
    <row r="1073">
      <c r="A1073" s="22" t="n"/>
      <c r="B1073" s="14" t="n"/>
      <c r="C1073" s="14" t="n"/>
      <c r="D1073" s="14" t="n"/>
      <c r="E1073" s="15" t="n"/>
      <c r="F1073" s="14" t="n"/>
      <c r="G1073" s="22" t="n"/>
      <c r="H1073" s="14" t="n"/>
      <c r="I1073" s="17">
        <f>IF(OR($B1073="",$C1073="",N($D1073)=0),"",IF(OR($B1073="Ajuste para mais",$B1073="Ajuste para menos"),0,$D1073*IF(N($E1073)&lt;&gt;0,$E1073,IF(OR($B1073="Venda",$B1073="Devolução de venda"),IFERROR(INDEX(Produtos!$D$6:$D$505,MATCH($C1073,Produtos!$B$6:$B$505,0)),0),0))))</f>
        <v/>
      </c>
      <c r="J1073" s="17">
        <f>IF(OR($B1073="",$C1073="",N($D1073)=0),"",IF($B1073="Venda",1,IF($B1073="Devolução de venda",-1,0))*$D1073*IFERROR(INDEX(Produtos!$L$6:$L$505,MATCH($C1073,Produtos!$B$6:$B$505,0)),0))</f>
        <v/>
      </c>
      <c r="K1073" s="17">
        <f>IF(I1073="","",IF($B1073="Venda",I1073-J1073,IF($B1073="Devolução de venda",-I1073-J1073,0)))</f>
        <v/>
      </c>
      <c r="L1073" s="20">
        <f>IF($A1073="","",IF($G1073&lt;&gt;"",$G1073,$A1073))</f>
        <v/>
      </c>
      <c r="M1073" s="17">
        <f>IF(I1073="","",IF($B1073="Venda",I1073,IF(OR($B1073="Compra",$B1073="Devolução de venda"),-I1073,0)))</f>
        <v/>
      </c>
    </row>
    <row r="1074">
      <c r="A1074" s="22" t="n"/>
      <c r="B1074" s="14" t="n"/>
      <c r="C1074" s="14" t="n"/>
      <c r="D1074" s="14" t="n"/>
      <c r="E1074" s="15" t="n"/>
      <c r="F1074" s="14" t="n"/>
      <c r="G1074" s="22" t="n"/>
      <c r="H1074" s="14" t="n"/>
      <c r="I1074" s="17">
        <f>IF(OR($B1074="",$C1074="",N($D1074)=0),"",IF(OR($B1074="Ajuste para mais",$B1074="Ajuste para menos"),0,$D1074*IF(N($E1074)&lt;&gt;0,$E1074,IF(OR($B1074="Venda",$B1074="Devolução de venda"),IFERROR(INDEX(Produtos!$D$6:$D$505,MATCH($C1074,Produtos!$B$6:$B$505,0)),0),0))))</f>
        <v/>
      </c>
      <c r="J1074" s="17">
        <f>IF(OR($B1074="",$C1074="",N($D1074)=0),"",IF($B1074="Venda",1,IF($B1074="Devolução de venda",-1,0))*$D1074*IFERROR(INDEX(Produtos!$L$6:$L$505,MATCH($C1074,Produtos!$B$6:$B$505,0)),0))</f>
        <v/>
      </c>
      <c r="K1074" s="17">
        <f>IF(I1074="","",IF($B1074="Venda",I1074-J1074,IF($B1074="Devolução de venda",-I1074-J1074,0)))</f>
        <v/>
      </c>
      <c r="L1074" s="20">
        <f>IF($A1074="","",IF($G1074&lt;&gt;"",$G1074,$A1074))</f>
        <v/>
      </c>
      <c r="M1074" s="17">
        <f>IF(I1074="","",IF($B1074="Venda",I1074,IF(OR($B1074="Compra",$B1074="Devolução de venda"),-I1074,0)))</f>
        <v/>
      </c>
    </row>
    <row r="1075">
      <c r="A1075" s="22" t="n"/>
      <c r="B1075" s="14" t="n"/>
      <c r="C1075" s="14" t="n"/>
      <c r="D1075" s="14" t="n"/>
      <c r="E1075" s="15" t="n"/>
      <c r="F1075" s="14" t="n"/>
      <c r="G1075" s="22" t="n"/>
      <c r="H1075" s="14" t="n"/>
      <c r="I1075" s="17">
        <f>IF(OR($B1075="",$C1075="",N($D1075)=0),"",IF(OR($B1075="Ajuste para mais",$B1075="Ajuste para menos"),0,$D1075*IF(N($E1075)&lt;&gt;0,$E1075,IF(OR($B1075="Venda",$B1075="Devolução de venda"),IFERROR(INDEX(Produtos!$D$6:$D$505,MATCH($C1075,Produtos!$B$6:$B$505,0)),0),0))))</f>
        <v/>
      </c>
      <c r="J1075" s="17">
        <f>IF(OR($B1075="",$C1075="",N($D1075)=0),"",IF($B1075="Venda",1,IF($B1075="Devolução de venda",-1,0))*$D1075*IFERROR(INDEX(Produtos!$L$6:$L$505,MATCH($C1075,Produtos!$B$6:$B$505,0)),0))</f>
        <v/>
      </c>
      <c r="K1075" s="17">
        <f>IF(I1075="","",IF($B1075="Venda",I1075-J1075,IF($B1075="Devolução de venda",-I1075-J1075,0)))</f>
        <v/>
      </c>
      <c r="L1075" s="20">
        <f>IF($A1075="","",IF($G1075&lt;&gt;"",$G1075,$A1075))</f>
        <v/>
      </c>
      <c r="M1075" s="17">
        <f>IF(I1075="","",IF($B1075="Venda",I1075,IF(OR($B1075="Compra",$B1075="Devolução de venda"),-I1075,0)))</f>
        <v/>
      </c>
    </row>
    <row r="1076">
      <c r="A1076" s="22" t="n"/>
      <c r="B1076" s="14" t="n"/>
      <c r="C1076" s="14" t="n"/>
      <c r="D1076" s="14" t="n"/>
      <c r="E1076" s="15" t="n"/>
      <c r="F1076" s="14" t="n"/>
      <c r="G1076" s="22" t="n"/>
      <c r="H1076" s="14" t="n"/>
      <c r="I1076" s="17">
        <f>IF(OR($B1076="",$C1076="",N($D1076)=0),"",IF(OR($B1076="Ajuste para mais",$B1076="Ajuste para menos"),0,$D1076*IF(N($E1076)&lt;&gt;0,$E1076,IF(OR($B1076="Venda",$B1076="Devolução de venda"),IFERROR(INDEX(Produtos!$D$6:$D$505,MATCH($C1076,Produtos!$B$6:$B$505,0)),0),0))))</f>
        <v/>
      </c>
      <c r="J1076" s="17">
        <f>IF(OR($B1076="",$C1076="",N($D1076)=0),"",IF($B1076="Venda",1,IF($B1076="Devolução de venda",-1,0))*$D1076*IFERROR(INDEX(Produtos!$L$6:$L$505,MATCH($C1076,Produtos!$B$6:$B$505,0)),0))</f>
        <v/>
      </c>
      <c r="K1076" s="17">
        <f>IF(I1076="","",IF($B1076="Venda",I1076-J1076,IF($B1076="Devolução de venda",-I1076-J1076,0)))</f>
        <v/>
      </c>
      <c r="L1076" s="20">
        <f>IF($A1076="","",IF($G1076&lt;&gt;"",$G1076,$A1076))</f>
        <v/>
      </c>
      <c r="M1076" s="17">
        <f>IF(I1076="","",IF($B1076="Venda",I1076,IF(OR($B1076="Compra",$B1076="Devolução de venda"),-I1076,0)))</f>
        <v/>
      </c>
    </row>
    <row r="1077">
      <c r="A1077" s="22" t="n"/>
      <c r="B1077" s="14" t="n"/>
      <c r="C1077" s="14" t="n"/>
      <c r="D1077" s="14" t="n"/>
      <c r="E1077" s="15" t="n"/>
      <c r="F1077" s="14" t="n"/>
      <c r="G1077" s="22" t="n"/>
      <c r="H1077" s="14" t="n"/>
      <c r="I1077" s="17">
        <f>IF(OR($B1077="",$C1077="",N($D1077)=0),"",IF(OR($B1077="Ajuste para mais",$B1077="Ajuste para menos"),0,$D1077*IF(N($E1077)&lt;&gt;0,$E1077,IF(OR($B1077="Venda",$B1077="Devolução de venda"),IFERROR(INDEX(Produtos!$D$6:$D$505,MATCH($C1077,Produtos!$B$6:$B$505,0)),0),0))))</f>
        <v/>
      </c>
      <c r="J1077" s="17">
        <f>IF(OR($B1077="",$C1077="",N($D1077)=0),"",IF($B1077="Venda",1,IF($B1077="Devolução de venda",-1,0))*$D1077*IFERROR(INDEX(Produtos!$L$6:$L$505,MATCH($C1077,Produtos!$B$6:$B$505,0)),0))</f>
        <v/>
      </c>
      <c r="K1077" s="17">
        <f>IF(I1077="","",IF($B1077="Venda",I1077-J1077,IF($B1077="Devolução de venda",-I1077-J1077,0)))</f>
        <v/>
      </c>
      <c r="L1077" s="20">
        <f>IF($A1077="","",IF($G1077&lt;&gt;"",$G1077,$A1077))</f>
        <v/>
      </c>
      <c r="M1077" s="17">
        <f>IF(I1077="","",IF($B1077="Venda",I1077,IF(OR($B1077="Compra",$B1077="Devolução de venda"),-I1077,0)))</f>
        <v/>
      </c>
    </row>
    <row r="1078">
      <c r="A1078" s="22" t="n"/>
      <c r="B1078" s="14" t="n"/>
      <c r="C1078" s="14" t="n"/>
      <c r="D1078" s="14" t="n"/>
      <c r="E1078" s="15" t="n"/>
      <c r="F1078" s="14" t="n"/>
      <c r="G1078" s="22" t="n"/>
      <c r="H1078" s="14" t="n"/>
      <c r="I1078" s="17">
        <f>IF(OR($B1078="",$C1078="",N($D1078)=0),"",IF(OR($B1078="Ajuste para mais",$B1078="Ajuste para menos"),0,$D1078*IF(N($E1078)&lt;&gt;0,$E1078,IF(OR($B1078="Venda",$B1078="Devolução de venda"),IFERROR(INDEX(Produtos!$D$6:$D$505,MATCH($C1078,Produtos!$B$6:$B$505,0)),0),0))))</f>
        <v/>
      </c>
      <c r="J1078" s="17">
        <f>IF(OR($B1078="",$C1078="",N($D1078)=0),"",IF($B1078="Venda",1,IF($B1078="Devolução de venda",-1,0))*$D1078*IFERROR(INDEX(Produtos!$L$6:$L$505,MATCH($C1078,Produtos!$B$6:$B$505,0)),0))</f>
        <v/>
      </c>
      <c r="K1078" s="17">
        <f>IF(I1078="","",IF($B1078="Venda",I1078-J1078,IF($B1078="Devolução de venda",-I1078-J1078,0)))</f>
        <v/>
      </c>
      <c r="L1078" s="20">
        <f>IF($A1078="","",IF($G1078&lt;&gt;"",$G1078,$A1078))</f>
        <v/>
      </c>
      <c r="M1078" s="17">
        <f>IF(I1078="","",IF($B1078="Venda",I1078,IF(OR($B1078="Compra",$B1078="Devolução de venda"),-I1078,0)))</f>
        <v/>
      </c>
    </row>
    <row r="1079">
      <c r="A1079" s="22" t="n"/>
      <c r="B1079" s="14" t="n"/>
      <c r="C1079" s="14" t="n"/>
      <c r="D1079" s="14" t="n"/>
      <c r="E1079" s="15" t="n"/>
      <c r="F1079" s="14" t="n"/>
      <c r="G1079" s="22" t="n"/>
      <c r="H1079" s="14" t="n"/>
      <c r="I1079" s="17">
        <f>IF(OR($B1079="",$C1079="",N($D1079)=0),"",IF(OR($B1079="Ajuste para mais",$B1079="Ajuste para menos"),0,$D1079*IF(N($E1079)&lt;&gt;0,$E1079,IF(OR($B1079="Venda",$B1079="Devolução de venda"),IFERROR(INDEX(Produtos!$D$6:$D$505,MATCH($C1079,Produtos!$B$6:$B$505,0)),0),0))))</f>
        <v/>
      </c>
      <c r="J1079" s="17">
        <f>IF(OR($B1079="",$C1079="",N($D1079)=0),"",IF($B1079="Venda",1,IF($B1079="Devolução de venda",-1,0))*$D1079*IFERROR(INDEX(Produtos!$L$6:$L$505,MATCH($C1079,Produtos!$B$6:$B$505,0)),0))</f>
        <v/>
      </c>
      <c r="K1079" s="17">
        <f>IF(I1079="","",IF($B1079="Venda",I1079-J1079,IF($B1079="Devolução de venda",-I1079-J1079,0)))</f>
        <v/>
      </c>
      <c r="L1079" s="20">
        <f>IF($A1079="","",IF($G1079&lt;&gt;"",$G1079,$A1079))</f>
        <v/>
      </c>
      <c r="M1079" s="17">
        <f>IF(I1079="","",IF($B1079="Venda",I1079,IF(OR($B1079="Compra",$B1079="Devolução de venda"),-I1079,0)))</f>
        <v/>
      </c>
    </row>
    <row r="1080">
      <c r="A1080" s="22" t="n"/>
      <c r="B1080" s="14" t="n"/>
      <c r="C1080" s="14" t="n"/>
      <c r="D1080" s="14" t="n"/>
      <c r="E1080" s="15" t="n"/>
      <c r="F1080" s="14" t="n"/>
      <c r="G1080" s="22" t="n"/>
      <c r="H1080" s="14" t="n"/>
      <c r="I1080" s="17">
        <f>IF(OR($B1080="",$C1080="",N($D1080)=0),"",IF(OR($B1080="Ajuste para mais",$B1080="Ajuste para menos"),0,$D1080*IF(N($E1080)&lt;&gt;0,$E1080,IF(OR($B1080="Venda",$B1080="Devolução de venda"),IFERROR(INDEX(Produtos!$D$6:$D$505,MATCH($C1080,Produtos!$B$6:$B$505,0)),0),0))))</f>
        <v/>
      </c>
      <c r="J1080" s="17">
        <f>IF(OR($B1080="",$C1080="",N($D1080)=0),"",IF($B1080="Venda",1,IF($B1080="Devolução de venda",-1,0))*$D1080*IFERROR(INDEX(Produtos!$L$6:$L$505,MATCH($C1080,Produtos!$B$6:$B$505,0)),0))</f>
        <v/>
      </c>
      <c r="K1080" s="17">
        <f>IF(I1080="","",IF($B1080="Venda",I1080-J1080,IF($B1080="Devolução de venda",-I1080-J1080,0)))</f>
        <v/>
      </c>
      <c r="L1080" s="20">
        <f>IF($A1080="","",IF($G1080&lt;&gt;"",$G1080,$A1080))</f>
        <v/>
      </c>
      <c r="M1080" s="17">
        <f>IF(I1080="","",IF($B1080="Venda",I1080,IF(OR($B1080="Compra",$B1080="Devolução de venda"),-I1080,0)))</f>
        <v/>
      </c>
    </row>
    <row r="1081">
      <c r="A1081" s="22" t="n"/>
      <c r="B1081" s="14" t="n"/>
      <c r="C1081" s="14" t="n"/>
      <c r="D1081" s="14" t="n"/>
      <c r="E1081" s="15" t="n"/>
      <c r="F1081" s="14" t="n"/>
      <c r="G1081" s="22" t="n"/>
      <c r="H1081" s="14" t="n"/>
      <c r="I1081" s="17">
        <f>IF(OR($B1081="",$C1081="",N($D1081)=0),"",IF(OR($B1081="Ajuste para mais",$B1081="Ajuste para menos"),0,$D1081*IF(N($E1081)&lt;&gt;0,$E1081,IF(OR($B1081="Venda",$B1081="Devolução de venda"),IFERROR(INDEX(Produtos!$D$6:$D$505,MATCH($C1081,Produtos!$B$6:$B$505,0)),0),0))))</f>
        <v/>
      </c>
      <c r="J1081" s="17">
        <f>IF(OR($B1081="",$C1081="",N($D1081)=0),"",IF($B1081="Venda",1,IF($B1081="Devolução de venda",-1,0))*$D1081*IFERROR(INDEX(Produtos!$L$6:$L$505,MATCH($C1081,Produtos!$B$6:$B$505,0)),0))</f>
        <v/>
      </c>
      <c r="K1081" s="17">
        <f>IF(I1081="","",IF($B1081="Venda",I1081-J1081,IF($B1081="Devolução de venda",-I1081-J1081,0)))</f>
        <v/>
      </c>
      <c r="L1081" s="20">
        <f>IF($A1081="","",IF($G1081&lt;&gt;"",$G1081,$A1081))</f>
        <v/>
      </c>
      <c r="M1081" s="17">
        <f>IF(I1081="","",IF($B1081="Venda",I1081,IF(OR($B1081="Compra",$B1081="Devolução de venda"),-I1081,0)))</f>
        <v/>
      </c>
    </row>
    <row r="1082">
      <c r="A1082" s="22" t="n"/>
      <c r="B1082" s="14" t="n"/>
      <c r="C1082" s="14" t="n"/>
      <c r="D1082" s="14" t="n"/>
      <c r="E1082" s="15" t="n"/>
      <c r="F1082" s="14" t="n"/>
      <c r="G1082" s="22" t="n"/>
      <c r="H1082" s="14" t="n"/>
      <c r="I1082" s="17">
        <f>IF(OR($B1082="",$C1082="",N($D1082)=0),"",IF(OR($B1082="Ajuste para mais",$B1082="Ajuste para menos"),0,$D1082*IF(N($E1082)&lt;&gt;0,$E1082,IF(OR($B1082="Venda",$B1082="Devolução de venda"),IFERROR(INDEX(Produtos!$D$6:$D$505,MATCH($C1082,Produtos!$B$6:$B$505,0)),0),0))))</f>
        <v/>
      </c>
      <c r="J1082" s="17">
        <f>IF(OR($B1082="",$C1082="",N($D1082)=0),"",IF($B1082="Venda",1,IF($B1082="Devolução de venda",-1,0))*$D1082*IFERROR(INDEX(Produtos!$L$6:$L$505,MATCH($C1082,Produtos!$B$6:$B$505,0)),0))</f>
        <v/>
      </c>
      <c r="K1082" s="17">
        <f>IF(I1082="","",IF($B1082="Venda",I1082-J1082,IF($B1082="Devolução de venda",-I1082-J1082,0)))</f>
        <v/>
      </c>
      <c r="L1082" s="20">
        <f>IF($A1082="","",IF($G1082&lt;&gt;"",$G1082,$A1082))</f>
        <v/>
      </c>
      <c r="M1082" s="17">
        <f>IF(I1082="","",IF($B1082="Venda",I1082,IF(OR($B1082="Compra",$B1082="Devolução de venda"),-I1082,0)))</f>
        <v/>
      </c>
    </row>
    <row r="1083">
      <c r="A1083" s="22" t="n"/>
      <c r="B1083" s="14" t="n"/>
      <c r="C1083" s="14" t="n"/>
      <c r="D1083" s="14" t="n"/>
      <c r="E1083" s="15" t="n"/>
      <c r="F1083" s="14" t="n"/>
      <c r="G1083" s="22" t="n"/>
      <c r="H1083" s="14" t="n"/>
      <c r="I1083" s="17">
        <f>IF(OR($B1083="",$C1083="",N($D1083)=0),"",IF(OR($B1083="Ajuste para mais",$B1083="Ajuste para menos"),0,$D1083*IF(N($E1083)&lt;&gt;0,$E1083,IF(OR($B1083="Venda",$B1083="Devolução de venda"),IFERROR(INDEX(Produtos!$D$6:$D$505,MATCH($C1083,Produtos!$B$6:$B$505,0)),0),0))))</f>
        <v/>
      </c>
      <c r="J1083" s="17">
        <f>IF(OR($B1083="",$C1083="",N($D1083)=0),"",IF($B1083="Venda",1,IF($B1083="Devolução de venda",-1,0))*$D1083*IFERROR(INDEX(Produtos!$L$6:$L$505,MATCH($C1083,Produtos!$B$6:$B$505,0)),0))</f>
        <v/>
      </c>
      <c r="K1083" s="17">
        <f>IF(I1083="","",IF($B1083="Venda",I1083-J1083,IF($B1083="Devolução de venda",-I1083-J1083,0)))</f>
        <v/>
      </c>
      <c r="L1083" s="20">
        <f>IF($A1083="","",IF($G1083&lt;&gt;"",$G1083,$A1083))</f>
        <v/>
      </c>
      <c r="M1083" s="17">
        <f>IF(I1083="","",IF($B1083="Venda",I1083,IF(OR($B1083="Compra",$B1083="Devolução de venda"),-I1083,0)))</f>
        <v/>
      </c>
    </row>
    <row r="1084">
      <c r="A1084" s="22" t="n"/>
      <c r="B1084" s="14" t="n"/>
      <c r="C1084" s="14" t="n"/>
      <c r="D1084" s="14" t="n"/>
      <c r="E1084" s="15" t="n"/>
      <c r="F1084" s="14" t="n"/>
      <c r="G1084" s="22" t="n"/>
      <c r="H1084" s="14" t="n"/>
      <c r="I1084" s="17">
        <f>IF(OR($B1084="",$C1084="",N($D1084)=0),"",IF(OR($B1084="Ajuste para mais",$B1084="Ajuste para menos"),0,$D1084*IF(N($E1084)&lt;&gt;0,$E1084,IF(OR($B1084="Venda",$B1084="Devolução de venda"),IFERROR(INDEX(Produtos!$D$6:$D$505,MATCH($C1084,Produtos!$B$6:$B$505,0)),0),0))))</f>
        <v/>
      </c>
      <c r="J1084" s="17">
        <f>IF(OR($B1084="",$C1084="",N($D1084)=0),"",IF($B1084="Venda",1,IF($B1084="Devolução de venda",-1,0))*$D1084*IFERROR(INDEX(Produtos!$L$6:$L$505,MATCH($C1084,Produtos!$B$6:$B$505,0)),0))</f>
        <v/>
      </c>
      <c r="K1084" s="17">
        <f>IF(I1084="","",IF($B1084="Venda",I1084-J1084,IF($B1084="Devolução de venda",-I1084-J1084,0)))</f>
        <v/>
      </c>
      <c r="L1084" s="20">
        <f>IF($A1084="","",IF($G1084&lt;&gt;"",$G1084,$A1084))</f>
        <v/>
      </c>
      <c r="M1084" s="17">
        <f>IF(I1084="","",IF($B1084="Venda",I1084,IF(OR($B1084="Compra",$B1084="Devolução de venda"),-I1084,0)))</f>
        <v/>
      </c>
    </row>
    <row r="1085">
      <c r="A1085" s="22" t="n"/>
      <c r="B1085" s="14" t="n"/>
      <c r="C1085" s="14" t="n"/>
      <c r="D1085" s="14" t="n"/>
      <c r="E1085" s="15" t="n"/>
      <c r="F1085" s="14" t="n"/>
      <c r="G1085" s="22" t="n"/>
      <c r="H1085" s="14" t="n"/>
      <c r="I1085" s="17">
        <f>IF(OR($B1085="",$C1085="",N($D1085)=0),"",IF(OR($B1085="Ajuste para mais",$B1085="Ajuste para menos"),0,$D1085*IF(N($E1085)&lt;&gt;0,$E1085,IF(OR($B1085="Venda",$B1085="Devolução de venda"),IFERROR(INDEX(Produtos!$D$6:$D$505,MATCH($C1085,Produtos!$B$6:$B$505,0)),0),0))))</f>
        <v/>
      </c>
      <c r="J1085" s="17">
        <f>IF(OR($B1085="",$C1085="",N($D1085)=0),"",IF($B1085="Venda",1,IF($B1085="Devolução de venda",-1,0))*$D1085*IFERROR(INDEX(Produtos!$L$6:$L$505,MATCH($C1085,Produtos!$B$6:$B$505,0)),0))</f>
        <v/>
      </c>
      <c r="K1085" s="17">
        <f>IF(I1085="","",IF($B1085="Venda",I1085-J1085,IF($B1085="Devolução de venda",-I1085-J1085,0)))</f>
        <v/>
      </c>
      <c r="L1085" s="20">
        <f>IF($A1085="","",IF($G1085&lt;&gt;"",$G1085,$A1085))</f>
        <v/>
      </c>
      <c r="M1085" s="17">
        <f>IF(I1085="","",IF($B1085="Venda",I1085,IF(OR($B1085="Compra",$B1085="Devolução de venda"),-I1085,0)))</f>
        <v/>
      </c>
    </row>
    <row r="1086">
      <c r="A1086" s="22" t="n"/>
      <c r="B1086" s="14" t="n"/>
      <c r="C1086" s="14" t="n"/>
      <c r="D1086" s="14" t="n"/>
      <c r="E1086" s="15" t="n"/>
      <c r="F1086" s="14" t="n"/>
      <c r="G1086" s="22" t="n"/>
      <c r="H1086" s="14" t="n"/>
      <c r="I1086" s="17">
        <f>IF(OR($B1086="",$C1086="",N($D1086)=0),"",IF(OR($B1086="Ajuste para mais",$B1086="Ajuste para menos"),0,$D1086*IF(N($E1086)&lt;&gt;0,$E1086,IF(OR($B1086="Venda",$B1086="Devolução de venda"),IFERROR(INDEX(Produtos!$D$6:$D$505,MATCH($C1086,Produtos!$B$6:$B$505,0)),0),0))))</f>
        <v/>
      </c>
      <c r="J1086" s="17">
        <f>IF(OR($B1086="",$C1086="",N($D1086)=0),"",IF($B1086="Venda",1,IF($B1086="Devolução de venda",-1,0))*$D1086*IFERROR(INDEX(Produtos!$L$6:$L$505,MATCH($C1086,Produtos!$B$6:$B$505,0)),0))</f>
        <v/>
      </c>
      <c r="K1086" s="17">
        <f>IF(I1086="","",IF($B1086="Venda",I1086-J1086,IF($B1086="Devolução de venda",-I1086-J1086,0)))</f>
        <v/>
      </c>
      <c r="L1086" s="20">
        <f>IF($A1086="","",IF($G1086&lt;&gt;"",$G1086,$A1086))</f>
        <v/>
      </c>
      <c r="M1086" s="17">
        <f>IF(I1086="","",IF($B1086="Venda",I1086,IF(OR($B1086="Compra",$B1086="Devolução de venda"),-I1086,0)))</f>
        <v/>
      </c>
    </row>
    <row r="1087">
      <c r="A1087" s="22" t="n"/>
      <c r="B1087" s="14" t="n"/>
      <c r="C1087" s="14" t="n"/>
      <c r="D1087" s="14" t="n"/>
      <c r="E1087" s="15" t="n"/>
      <c r="F1087" s="14" t="n"/>
      <c r="G1087" s="22" t="n"/>
      <c r="H1087" s="14" t="n"/>
      <c r="I1087" s="17">
        <f>IF(OR($B1087="",$C1087="",N($D1087)=0),"",IF(OR($B1087="Ajuste para mais",$B1087="Ajuste para menos"),0,$D1087*IF(N($E1087)&lt;&gt;0,$E1087,IF(OR($B1087="Venda",$B1087="Devolução de venda"),IFERROR(INDEX(Produtos!$D$6:$D$505,MATCH($C1087,Produtos!$B$6:$B$505,0)),0),0))))</f>
        <v/>
      </c>
      <c r="J1087" s="17">
        <f>IF(OR($B1087="",$C1087="",N($D1087)=0),"",IF($B1087="Venda",1,IF($B1087="Devolução de venda",-1,0))*$D1087*IFERROR(INDEX(Produtos!$L$6:$L$505,MATCH($C1087,Produtos!$B$6:$B$505,0)),0))</f>
        <v/>
      </c>
      <c r="K1087" s="17">
        <f>IF(I1087="","",IF($B1087="Venda",I1087-J1087,IF($B1087="Devolução de venda",-I1087-J1087,0)))</f>
        <v/>
      </c>
      <c r="L1087" s="20">
        <f>IF($A1087="","",IF($G1087&lt;&gt;"",$G1087,$A1087))</f>
        <v/>
      </c>
      <c r="M1087" s="17">
        <f>IF(I1087="","",IF($B1087="Venda",I1087,IF(OR($B1087="Compra",$B1087="Devolução de venda"),-I1087,0)))</f>
        <v/>
      </c>
    </row>
    <row r="1088">
      <c r="A1088" s="22" t="n"/>
      <c r="B1088" s="14" t="n"/>
      <c r="C1088" s="14" t="n"/>
      <c r="D1088" s="14" t="n"/>
      <c r="E1088" s="15" t="n"/>
      <c r="F1088" s="14" t="n"/>
      <c r="G1088" s="22" t="n"/>
      <c r="H1088" s="14" t="n"/>
      <c r="I1088" s="17">
        <f>IF(OR($B1088="",$C1088="",N($D1088)=0),"",IF(OR($B1088="Ajuste para mais",$B1088="Ajuste para menos"),0,$D1088*IF(N($E1088)&lt;&gt;0,$E1088,IF(OR($B1088="Venda",$B1088="Devolução de venda"),IFERROR(INDEX(Produtos!$D$6:$D$505,MATCH($C1088,Produtos!$B$6:$B$505,0)),0),0))))</f>
        <v/>
      </c>
      <c r="J1088" s="17">
        <f>IF(OR($B1088="",$C1088="",N($D1088)=0),"",IF($B1088="Venda",1,IF($B1088="Devolução de venda",-1,0))*$D1088*IFERROR(INDEX(Produtos!$L$6:$L$505,MATCH($C1088,Produtos!$B$6:$B$505,0)),0))</f>
        <v/>
      </c>
      <c r="K1088" s="17">
        <f>IF(I1088="","",IF($B1088="Venda",I1088-J1088,IF($B1088="Devolução de venda",-I1088-J1088,0)))</f>
        <v/>
      </c>
      <c r="L1088" s="20">
        <f>IF($A1088="","",IF($G1088&lt;&gt;"",$G1088,$A1088))</f>
        <v/>
      </c>
      <c r="M1088" s="17">
        <f>IF(I1088="","",IF($B1088="Venda",I1088,IF(OR($B1088="Compra",$B1088="Devolução de venda"),-I1088,0)))</f>
        <v/>
      </c>
    </row>
    <row r="1089">
      <c r="A1089" s="22" t="n"/>
      <c r="B1089" s="14" t="n"/>
      <c r="C1089" s="14" t="n"/>
      <c r="D1089" s="14" t="n"/>
      <c r="E1089" s="15" t="n"/>
      <c r="F1089" s="14" t="n"/>
      <c r="G1089" s="22" t="n"/>
      <c r="H1089" s="14" t="n"/>
      <c r="I1089" s="17">
        <f>IF(OR($B1089="",$C1089="",N($D1089)=0),"",IF(OR($B1089="Ajuste para mais",$B1089="Ajuste para menos"),0,$D1089*IF(N($E1089)&lt;&gt;0,$E1089,IF(OR($B1089="Venda",$B1089="Devolução de venda"),IFERROR(INDEX(Produtos!$D$6:$D$505,MATCH($C1089,Produtos!$B$6:$B$505,0)),0),0))))</f>
        <v/>
      </c>
      <c r="J1089" s="17">
        <f>IF(OR($B1089="",$C1089="",N($D1089)=0),"",IF($B1089="Venda",1,IF($B1089="Devolução de venda",-1,0))*$D1089*IFERROR(INDEX(Produtos!$L$6:$L$505,MATCH($C1089,Produtos!$B$6:$B$505,0)),0))</f>
        <v/>
      </c>
      <c r="K1089" s="17">
        <f>IF(I1089="","",IF($B1089="Venda",I1089-J1089,IF($B1089="Devolução de venda",-I1089-J1089,0)))</f>
        <v/>
      </c>
      <c r="L1089" s="20">
        <f>IF($A1089="","",IF($G1089&lt;&gt;"",$G1089,$A1089))</f>
        <v/>
      </c>
      <c r="M1089" s="17">
        <f>IF(I1089="","",IF($B1089="Venda",I1089,IF(OR($B1089="Compra",$B1089="Devolução de venda"),-I1089,0)))</f>
        <v/>
      </c>
    </row>
    <row r="1090">
      <c r="A1090" s="22" t="n"/>
      <c r="B1090" s="14" t="n"/>
      <c r="C1090" s="14" t="n"/>
      <c r="D1090" s="14" t="n"/>
      <c r="E1090" s="15" t="n"/>
      <c r="F1090" s="14" t="n"/>
      <c r="G1090" s="22" t="n"/>
      <c r="H1090" s="14" t="n"/>
      <c r="I1090" s="17">
        <f>IF(OR($B1090="",$C1090="",N($D1090)=0),"",IF(OR($B1090="Ajuste para mais",$B1090="Ajuste para menos"),0,$D1090*IF(N($E1090)&lt;&gt;0,$E1090,IF(OR($B1090="Venda",$B1090="Devolução de venda"),IFERROR(INDEX(Produtos!$D$6:$D$505,MATCH($C1090,Produtos!$B$6:$B$505,0)),0),0))))</f>
        <v/>
      </c>
      <c r="J1090" s="17">
        <f>IF(OR($B1090="",$C1090="",N($D1090)=0),"",IF($B1090="Venda",1,IF($B1090="Devolução de venda",-1,0))*$D1090*IFERROR(INDEX(Produtos!$L$6:$L$505,MATCH($C1090,Produtos!$B$6:$B$505,0)),0))</f>
        <v/>
      </c>
      <c r="K1090" s="17">
        <f>IF(I1090="","",IF($B1090="Venda",I1090-J1090,IF($B1090="Devolução de venda",-I1090-J1090,0)))</f>
        <v/>
      </c>
      <c r="L1090" s="20">
        <f>IF($A1090="","",IF($G1090&lt;&gt;"",$G1090,$A1090))</f>
        <v/>
      </c>
      <c r="M1090" s="17">
        <f>IF(I1090="","",IF($B1090="Venda",I1090,IF(OR($B1090="Compra",$B1090="Devolução de venda"),-I1090,0)))</f>
        <v/>
      </c>
    </row>
    <row r="1091">
      <c r="A1091" s="22" t="n"/>
      <c r="B1091" s="14" t="n"/>
      <c r="C1091" s="14" t="n"/>
      <c r="D1091" s="14" t="n"/>
      <c r="E1091" s="15" t="n"/>
      <c r="F1091" s="14" t="n"/>
      <c r="G1091" s="22" t="n"/>
      <c r="H1091" s="14" t="n"/>
      <c r="I1091" s="17">
        <f>IF(OR($B1091="",$C1091="",N($D1091)=0),"",IF(OR($B1091="Ajuste para mais",$B1091="Ajuste para menos"),0,$D1091*IF(N($E1091)&lt;&gt;0,$E1091,IF(OR($B1091="Venda",$B1091="Devolução de venda"),IFERROR(INDEX(Produtos!$D$6:$D$505,MATCH($C1091,Produtos!$B$6:$B$505,0)),0),0))))</f>
        <v/>
      </c>
      <c r="J1091" s="17">
        <f>IF(OR($B1091="",$C1091="",N($D1091)=0),"",IF($B1091="Venda",1,IF($B1091="Devolução de venda",-1,0))*$D1091*IFERROR(INDEX(Produtos!$L$6:$L$505,MATCH($C1091,Produtos!$B$6:$B$505,0)),0))</f>
        <v/>
      </c>
      <c r="K1091" s="17">
        <f>IF(I1091="","",IF($B1091="Venda",I1091-J1091,IF($B1091="Devolução de venda",-I1091-J1091,0)))</f>
        <v/>
      </c>
      <c r="L1091" s="20">
        <f>IF($A1091="","",IF($G1091&lt;&gt;"",$G1091,$A1091))</f>
        <v/>
      </c>
      <c r="M1091" s="17">
        <f>IF(I1091="","",IF($B1091="Venda",I1091,IF(OR($B1091="Compra",$B1091="Devolução de venda"),-I1091,0)))</f>
        <v/>
      </c>
    </row>
    <row r="1092">
      <c r="A1092" s="22" t="n"/>
      <c r="B1092" s="14" t="n"/>
      <c r="C1092" s="14" t="n"/>
      <c r="D1092" s="14" t="n"/>
      <c r="E1092" s="15" t="n"/>
      <c r="F1092" s="14" t="n"/>
      <c r="G1092" s="22" t="n"/>
      <c r="H1092" s="14" t="n"/>
      <c r="I1092" s="17">
        <f>IF(OR($B1092="",$C1092="",N($D1092)=0),"",IF(OR($B1092="Ajuste para mais",$B1092="Ajuste para menos"),0,$D1092*IF(N($E1092)&lt;&gt;0,$E1092,IF(OR($B1092="Venda",$B1092="Devolução de venda"),IFERROR(INDEX(Produtos!$D$6:$D$505,MATCH($C1092,Produtos!$B$6:$B$505,0)),0),0))))</f>
        <v/>
      </c>
      <c r="J1092" s="17">
        <f>IF(OR($B1092="",$C1092="",N($D1092)=0),"",IF($B1092="Venda",1,IF($B1092="Devolução de venda",-1,0))*$D1092*IFERROR(INDEX(Produtos!$L$6:$L$505,MATCH($C1092,Produtos!$B$6:$B$505,0)),0))</f>
        <v/>
      </c>
      <c r="K1092" s="17">
        <f>IF(I1092="","",IF($B1092="Venda",I1092-J1092,IF($B1092="Devolução de venda",-I1092-J1092,0)))</f>
        <v/>
      </c>
      <c r="L1092" s="20">
        <f>IF($A1092="","",IF($G1092&lt;&gt;"",$G1092,$A1092))</f>
        <v/>
      </c>
      <c r="M1092" s="17">
        <f>IF(I1092="","",IF($B1092="Venda",I1092,IF(OR($B1092="Compra",$B1092="Devolução de venda"),-I1092,0)))</f>
        <v/>
      </c>
    </row>
    <row r="1093">
      <c r="A1093" s="22" t="n"/>
      <c r="B1093" s="14" t="n"/>
      <c r="C1093" s="14" t="n"/>
      <c r="D1093" s="14" t="n"/>
      <c r="E1093" s="15" t="n"/>
      <c r="F1093" s="14" t="n"/>
      <c r="G1093" s="22" t="n"/>
      <c r="H1093" s="14" t="n"/>
      <c r="I1093" s="17">
        <f>IF(OR($B1093="",$C1093="",N($D1093)=0),"",IF(OR($B1093="Ajuste para mais",$B1093="Ajuste para menos"),0,$D1093*IF(N($E1093)&lt;&gt;0,$E1093,IF(OR($B1093="Venda",$B1093="Devolução de venda"),IFERROR(INDEX(Produtos!$D$6:$D$505,MATCH($C1093,Produtos!$B$6:$B$505,0)),0),0))))</f>
        <v/>
      </c>
      <c r="J1093" s="17">
        <f>IF(OR($B1093="",$C1093="",N($D1093)=0),"",IF($B1093="Venda",1,IF($B1093="Devolução de venda",-1,0))*$D1093*IFERROR(INDEX(Produtos!$L$6:$L$505,MATCH($C1093,Produtos!$B$6:$B$505,0)),0))</f>
        <v/>
      </c>
      <c r="K1093" s="17">
        <f>IF(I1093="","",IF($B1093="Venda",I1093-J1093,IF($B1093="Devolução de venda",-I1093-J1093,0)))</f>
        <v/>
      </c>
      <c r="L1093" s="20">
        <f>IF($A1093="","",IF($G1093&lt;&gt;"",$G1093,$A1093))</f>
        <v/>
      </c>
      <c r="M1093" s="17">
        <f>IF(I1093="","",IF($B1093="Venda",I1093,IF(OR($B1093="Compra",$B1093="Devolução de venda"),-I1093,0)))</f>
        <v/>
      </c>
    </row>
    <row r="1094">
      <c r="A1094" s="22" t="n"/>
      <c r="B1094" s="14" t="n"/>
      <c r="C1094" s="14" t="n"/>
      <c r="D1094" s="14" t="n"/>
      <c r="E1094" s="15" t="n"/>
      <c r="F1094" s="14" t="n"/>
      <c r="G1094" s="22" t="n"/>
      <c r="H1094" s="14" t="n"/>
      <c r="I1094" s="17">
        <f>IF(OR($B1094="",$C1094="",N($D1094)=0),"",IF(OR($B1094="Ajuste para mais",$B1094="Ajuste para menos"),0,$D1094*IF(N($E1094)&lt;&gt;0,$E1094,IF(OR($B1094="Venda",$B1094="Devolução de venda"),IFERROR(INDEX(Produtos!$D$6:$D$505,MATCH($C1094,Produtos!$B$6:$B$505,0)),0),0))))</f>
        <v/>
      </c>
      <c r="J1094" s="17">
        <f>IF(OR($B1094="",$C1094="",N($D1094)=0),"",IF($B1094="Venda",1,IF($B1094="Devolução de venda",-1,0))*$D1094*IFERROR(INDEX(Produtos!$L$6:$L$505,MATCH($C1094,Produtos!$B$6:$B$505,0)),0))</f>
        <v/>
      </c>
      <c r="K1094" s="17">
        <f>IF(I1094="","",IF($B1094="Venda",I1094-J1094,IF($B1094="Devolução de venda",-I1094-J1094,0)))</f>
        <v/>
      </c>
      <c r="L1094" s="20">
        <f>IF($A1094="","",IF($G1094&lt;&gt;"",$G1094,$A1094))</f>
        <v/>
      </c>
      <c r="M1094" s="17">
        <f>IF(I1094="","",IF($B1094="Venda",I1094,IF(OR($B1094="Compra",$B1094="Devolução de venda"),-I1094,0)))</f>
        <v/>
      </c>
    </row>
    <row r="1095">
      <c r="A1095" s="22" t="n"/>
      <c r="B1095" s="14" t="n"/>
      <c r="C1095" s="14" t="n"/>
      <c r="D1095" s="14" t="n"/>
      <c r="E1095" s="15" t="n"/>
      <c r="F1095" s="14" t="n"/>
      <c r="G1095" s="22" t="n"/>
      <c r="H1095" s="14" t="n"/>
      <c r="I1095" s="17">
        <f>IF(OR($B1095="",$C1095="",N($D1095)=0),"",IF(OR($B1095="Ajuste para mais",$B1095="Ajuste para menos"),0,$D1095*IF(N($E1095)&lt;&gt;0,$E1095,IF(OR($B1095="Venda",$B1095="Devolução de venda"),IFERROR(INDEX(Produtos!$D$6:$D$505,MATCH($C1095,Produtos!$B$6:$B$505,0)),0),0))))</f>
        <v/>
      </c>
      <c r="J1095" s="17">
        <f>IF(OR($B1095="",$C1095="",N($D1095)=0),"",IF($B1095="Venda",1,IF($B1095="Devolução de venda",-1,0))*$D1095*IFERROR(INDEX(Produtos!$L$6:$L$505,MATCH($C1095,Produtos!$B$6:$B$505,0)),0))</f>
        <v/>
      </c>
      <c r="K1095" s="17">
        <f>IF(I1095="","",IF($B1095="Venda",I1095-J1095,IF($B1095="Devolução de venda",-I1095-J1095,0)))</f>
        <v/>
      </c>
      <c r="L1095" s="20">
        <f>IF($A1095="","",IF($G1095&lt;&gt;"",$G1095,$A1095))</f>
        <v/>
      </c>
      <c r="M1095" s="17">
        <f>IF(I1095="","",IF($B1095="Venda",I1095,IF(OR($B1095="Compra",$B1095="Devolução de venda"),-I1095,0)))</f>
        <v/>
      </c>
    </row>
    <row r="1096">
      <c r="A1096" s="22" t="n"/>
      <c r="B1096" s="14" t="n"/>
      <c r="C1096" s="14" t="n"/>
      <c r="D1096" s="14" t="n"/>
      <c r="E1096" s="15" t="n"/>
      <c r="F1096" s="14" t="n"/>
      <c r="G1096" s="22" t="n"/>
      <c r="H1096" s="14" t="n"/>
      <c r="I1096" s="17">
        <f>IF(OR($B1096="",$C1096="",N($D1096)=0),"",IF(OR($B1096="Ajuste para mais",$B1096="Ajuste para menos"),0,$D1096*IF(N($E1096)&lt;&gt;0,$E1096,IF(OR($B1096="Venda",$B1096="Devolução de venda"),IFERROR(INDEX(Produtos!$D$6:$D$505,MATCH($C1096,Produtos!$B$6:$B$505,0)),0),0))))</f>
        <v/>
      </c>
      <c r="J1096" s="17">
        <f>IF(OR($B1096="",$C1096="",N($D1096)=0),"",IF($B1096="Venda",1,IF($B1096="Devolução de venda",-1,0))*$D1096*IFERROR(INDEX(Produtos!$L$6:$L$505,MATCH($C1096,Produtos!$B$6:$B$505,0)),0))</f>
        <v/>
      </c>
      <c r="K1096" s="17">
        <f>IF(I1096="","",IF($B1096="Venda",I1096-J1096,IF($B1096="Devolução de venda",-I1096-J1096,0)))</f>
        <v/>
      </c>
      <c r="L1096" s="20">
        <f>IF($A1096="","",IF($G1096&lt;&gt;"",$G1096,$A1096))</f>
        <v/>
      </c>
      <c r="M1096" s="17">
        <f>IF(I1096="","",IF($B1096="Venda",I1096,IF(OR($B1096="Compra",$B1096="Devolução de venda"),-I1096,0)))</f>
        <v/>
      </c>
    </row>
    <row r="1097">
      <c r="A1097" s="22" t="n"/>
      <c r="B1097" s="14" t="n"/>
      <c r="C1097" s="14" t="n"/>
      <c r="D1097" s="14" t="n"/>
      <c r="E1097" s="15" t="n"/>
      <c r="F1097" s="14" t="n"/>
      <c r="G1097" s="22" t="n"/>
      <c r="H1097" s="14" t="n"/>
      <c r="I1097" s="17">
        <f>IF(OR($B1097="",$C1097="",N($D1097)=0),"",IF(OR($B1097="Ajuste para mais",$B1097="Ajuste para menos"),0,$D1097*IF(N($E1097)&lt;&gt;0,$E1097,IF(OR($B1097="Venda",$B1097="Devolução de venda"),IFERROR(INDEX(Produtos!$D$6:$D$505,MATCH($C1097,Produtos!$B$6:$B$505,0)),0),0))))</f>
        <v/>
      </c>
      <c r="J1097" s="17">
        <f>IF(OR($B1097="",$C1097="",N($D1097)=0),"",IF($B1097="Venda",1,IF($B1097="Devolução de venda",-1,0))*$D1097*IFERROR(INDEX(Produtos!$L$6:$L$505,MATCH($C1097,Produtos!$B$6:$B$505,0)),0))</f>
        <v/>
      </c>
      <c r="K1097" s="17">
        <f>IF(I1097="","",IF($B1097="Venda",I1097-J1097,IF($B1097="Devolução de venda",-I1097-J1097,0)))</f>
        <v/>
      </c>
      <c r="L1097" s="20">
        <f>IF($A1097="","",IF($G1097&lt;&gt;"",$G1097,$A1097))</f>
        <v/>
      </c>
      <c r="M1097" s="17">
        <f>IF(I1097="","",IF($B1097="Venda",I1097,IF(OR($B1097="Compra",$B1097="Devolução de venda"),-I1097,0)))</f>
        <v/>
      </c>
    </row>
    <row r="1098">
      <c r="A1098" s="22" t="n"/>
      <c r="B1098" s="14" t="n"/>
      <c r="C1098" s="14" t="n"/>
      <c r="D1098" s="14" t="n"/>
      <c r="E1098" s="15" t="n"/>
      <c r="F1098" s="14" t="n"/>
      <c r="G1098" s="22" t="n"/>
      <c r="H1098" s="14" t="n"/>
      <c r="I1098" s="17">
        <f>IF(OR($B1098="",$C1098="",N($D1098)=0),"",IF(OR($B1098="Ajuste para mais",$B1098="Ajuste para menos"),0,$D1098*IF(N($E1098)&lt;&gt;0,$E1098,IF(OR($B1098="Venda",$B1098="Devolução de venda"),IFERROR(INDEX(Produtos!$D$6:$D$505,MATCH($C1098,Produtos!$B$6:$B$505,0)),0),0))))</f>
        <v/>
      </c>
      <c r="J1098" s="17">
        <f>IF(OR($B1098="",$C1098="",N($D1098)=0),"",IF($B1098="Venda",1,IF($B1098="Devolução de venda",-1,0))*$D1098*IFERROR(INDEX(Produtos!$L$6:$L$505,MATCH($C1098,Produtos!$B$6:$B$505,0)),0))</f>
        <v/>
      </c>
      <c r="K1098" s="17">
        <f>IF(I1098="","",IF($B1098="Venda",I1098-J1098,IF($B1098="Devolução de venda",-I1098-J1098,0)))</f>
        <v/>
      </c>
      <c r="L1098" s="20">
        <f>IF($A1098="","",IF($G1098&lt;&gt;"",$G1098,$A1098))</f>
        <v/>
      </c>
      <c r="M1098" s="17">
        <f>IF(I1098="","",IF($B1098="Venda",I1098,IF(OR($B1098="Compra",$B1098="Devolução de venda"),-I1098,0)))</f>
        <v/>
      </c>
    </row>
    <row r="1099">
      <c r="A1099" s="22" t="n"/>
      <c r="B1099" s="14" t="n"/>
      <c r="C1099" s="14" t="n"/>
      <c r="D1099" s="14" t="n"/>
      <c r="E1099" s="15" t="n"/>
      <c r="F1099" s="14" t="n"/>
      <c r="G1099" s="22" t="n"/>
      <c r="H1099" s="14" t="n"/>
      <c r="I1099" s="17">
        <f>IF(OR($B1099="",$C1099="",N($D1099)=0),"",IF(OR($B1099="Ajuste para mais",$B1099="Ajuste para menos"),0,$D1099*IF(N($E1099)&lt;&gt;0,$E1099,IF(OR($B1099="Venda",$B1099="Devolução de venda"),IFERROR(INDEX(Produtos!$D$6:$D$505,MATCH($C1099,Produtos!$B$6:$B$505,0)),0),0))))</f>
        <v/>
      </c>
      <c r="J1099" s="17">
        <f>IF(OR($B1099="",$C1099="",N($D1099)=0),"",IF($B1099="Venda",1,IF($B1099="Devolução de venda",-1,0))*$D1099*IFERROR(INDEX(Produtos!$L$6:$L$505,MATCH($C1099,Produtos!$B$6:$B$505,0)),0))</f>
        <v/>
      </c>
      <c r="K1099" s="17">
        <f>IF(I1099="","",IF($B1099="Venda",I1099-J1099,IF($B1099="Devolução de venda",-I1099-J1099,0)))</f>
        <v/>
      </c>
      <c r="L1099" s="20">
        <f>IF($A1099="","",IF($G1099&lt;&gt;"",$G1099,$A1099))</f>
        <v/>
      </c>
      <c r="M1099" s="17">
        <f>IF(I1099="","",IF($B1099="Venda",I1099,IF(OR($B1099="Compra",$B1099="Devolução de venda"),-I1099,0)))</f>
        <v/>
      </c>
    </row>
    <row r="1100">
      <c r="A1100" s="22" t="n"/>
      <c r="B1100" s="14" t="n"/>
      <c r="C1100" s="14" t="n"/>
      <c r="D1100" s="14" t="n"/>
      <c r="E1100" s="15" t="n"/>
      <c r="F1100" s="14" t="n"/>
      <c r="G1100" s="22" t="n"/>
      <c r="H1100" s="14" t="n"/>
      <c r="I1100" s="17">
        <f>IF(OR($B1100="",$C1100="",N($D1100)=0),"",IF(OR($B1100="Ajuste para mais",$B1100="Ajuste para menos"),0,$D1100*IF(N($E1100)&lt;&gt;0,$E1100,IF(OR($B1100="Venda",$B1100="Devolução de venda"),IFERROR(INDEX(Produtos!$D$6:$D$505,MATCH($C1100,Produtos!$B$6:$B$505,0)),0),0))))</f>
        <v/>
      </c>
      <c r="J1100" s="17">
        <f>IF(OR($B1100="",$C1100="",N($D1100)=0),"",IF($B1100="Venda",1,IF($B1100="Devolução de venda",-1,0))*$D1100*IFERROR(INDEX(Produtos!$L$6:$L$505,MATCH($C1100,Produtos!$B$6:$B$505,0)),0))</f>
        <v/>
      </c>
      <c r="K1100" s="17">
        <f>IF(I1100="","",IF($B1100="Venda",I1100-J1100,IF($B1100="Devolução de venda",-I1100-J1100,0)))</f>
        <v/>
      </c>
      <c r="L1100" s="20">
        <f>IF($A1100="","",IF($G1100&lt;&gt;"",$G1100,$A1100))</f>
        <v/>
      </c>
      <c r="M1100" s="17">
        <f>IF(I1100="","",IF($B1100="Venda",I1100,IF(OR($B1100="Compra",$B1100="Devolução de venda"),-I1100,0)))</f>
        <v/>
      </c>
    </row>
    <row r="1101">
      <c r="A1101" s="22" t="n"/>
      <c r="B1101" s="14" t="n"/>
      <c r="C1101" s="14" t="n"/>
      <c r="D1101" s="14" t="n"/>
      <c r="E1101" s="15" t="n"/>
      <c r="F1101" s="14" t="n"/>
      <c r="G1101" s="22" t="n"/>
      <c r="H1101" s="14" t="n"/>
      <c r="I1101" s="17">
        <f>IF(OR($B1101="",$C1101="",N($D1101)=0),"",IF(OR($B1101="Ajuste para mais",$B1101="Ajuste para menos"),0,$D1101*IF(N($E1101)&lt;&gt;0,$E1101,IF(OR($B1101="Venda",$B1101="Devolução de venda"),IFERROR(INDEX(Produtos!$D$6:$D$505,MATCH($C1101,Produtos!$B$6:$B$505,0)),0),0))))</f>
        <v/>
      </c>
      <c r="J1101" s="17">
        <f>IF(OR($B1101="",$C1101="",N($D1101)=0),"",IF($B1101="Venda",1,IF($B1101="Devolução de venda",-1,0))*$D1101*IFERROR(INDEX(Produtos!$L$6:$L$505,MATCH($C1101,Produtos!$B$6:$B$505,0)),0))</f>
        <v/>
      </c>
      <c r="K1101" s="17">
        <f>IF(I1101="","",IF($B1101="Venda",I1101-J1101,IF($B1101="Devolução de venda",-I1101-J1101,0)))</f>
        <v/>
      </c>
      <c r="L1101" s="20">
        <f>IF($A1101="","",IF($G1101&lt;&gt;"",$G1101,$A1101))</f>
        <v/>
      </c>
      <c r="M1101" s="17">
        <f>IF(I1101="","",IF($B1101="Venda",I1101,IF(OR($B1101="Compra",$B1101="Devolução de venda"),-I1101,0)))</f>
        <v/>
      </c>
    </row>
    <row r="1102">
      <c r="A1102" s="22" t="n"/>
      <c r="B1102" s="14" t="n"/>
      <c r="C1102" s="14" t="n"/>
      <c r="D1102" s="14" t="n"/>
      <c r="E1102" s="15" t="n"/>
      <c r="F1102" s="14" t="n"/>
      <c r="G1102" s="22" t="n"/>
      <c r="H1102" s="14" t="n"/>
      <c r="I1102" s="17">
        <f>IF(OR($B1102="",$C1102="",N($D1102)=0),"",IF(OR($B1102="Ajuste para mais",$B1102="Ajuste para menos"),0,$D1102*IF(N($E1102)&lt;&gt;0,$E1102,IF(OR($B1102="Venda",$B1102="Devolução de venda"),IFERROR(INDEX(Produtos!$D$6:$D$505,MATCH($C1102,Produtos!$B$6:$B$505,0)),0),0))))</f>
        <v/>
      </c>
      <c r="J1102" s="17">
        <f>IF(OR($B1102="",$C1102="",N($D1102)=0),"",IF($B1102="Venda",1,IF($B1102="Devolução de venda",-1,0))*$D1102*IFERROR(INDEX(Produtos!$L$6:$L$505,MATCH($C1102,Produtos!$B$6:$B$505,0)),0))</f>
        <v/>
      </c>
      <c r="K1102" s="17">
        <f>IF(I1102="","",IF($B1102="Venda",I1102-J1102,IF($B1102="Devolução de venda",-I1102-J1102,0)))</f>
        <v/>
      </c>
      <c r="L1102" s="20">
        <f>IF($A1102="","",IF($G1102&lt;&gt;"",$G1102,$A1102))</f>
        <v/>
      </c>
      <c r="M1102" s="17">
        <f>IF(I1102="","",IF($B1102="Venda",I1102,IF(OR($B1102="Compra",$B1102="Devolução de venda"),-I1102,0)))</f>
        <v/>
      </c>
    </row>
    <row r="1103">
      <c r="A1103" s="22" t="n"/>
      <c r="B1103" s="14" t="n"/>
      <c r="C1103" s="14" t="n"/>
      <c r="D1103" s="14" t="n"/>
      <c r="E1103" s="15" t="n"/>
      <c r="F1103" s="14" t="n"/>
      <c r="G1103" s="22" t="n"/>
      <c r="H1103" s="14" t="n"/>
      <c r="I1103" s="17">
        <f>IF(OR($B1103="",$C1103="",N($D1103)=0),"",IF(OR($B1103="Ajuste para mais",$B1103="Ajuste para menos"),0,$D1103*IF(N($E1103)&lt;&gt;0,$E1103,IF(OR($B1103="Venda",$B1103="Devolução de venda"),IFERROR(INDEX(Produtos!$D$6:$D$505,MATCH($C1103,Produtos!$B$6:$B$505,0)),0),0))))</f>
        <v/>
      </c>
      <c r="J1103" s="17">
        <f>IF(OR($B1103="",$C1103="",N($D1103)=0),"",IF($B1103="Venda",1,IF($B1103="Devolução de venda",-1,0))*$D1103*IFERROR(INDEX(Produtos!$L$6:$L$505,MATCH($C1103,Produtos!$B$6:$B$505,0)),0))</f>
        <v/>
      </c>
      <c r="K1103" s="17">
        <f>IF(I1103="","",IF($B1103="Venda",I1103-J1103,IF($B1103="Devolução de venda",-I1103-J1103,0)))</f>
        <v/>
      </c>
      <c r="L1103" s="20">
        <f>IF($A1103="","",IF($G1103&lt;&gt;"",$G1103,$A1103))</f>
        <v/>
      </c>
      <c r="M1103" s="17">
        <f>IF(I1103="","",IF($B1103="Venda",I1103,IF(OR($B1103="Compra",$B1103="Devolução de venda"),-I1103,0)))</f>
        <v/>
      </c>
    </row>
    <row r="1104">
      <c r="A1104" s="22" t="n"/>
      <c r="B1104" s="14" t="n"/>
      <c r="C1104" s="14" t="n"/>
      <c r="D1104" s="14" t="n"/>
      <c r="E1104" s="15" t="n"/>
      <c r="F1104" s="14" t="n"/>
      <c r="G1104" s="22" t="n"/>
      <c r="H1104" s="14" t="n"/>
      <c r="I1104" s="17">
        <f>IF(OR($B1104="",$C1104="",N($D1104)=0),"",IF(OR($B1104="Ajuste para mais",$B1104="Ajuste para menos"),0,$D1104*IF(N($E1104)&lt;&gt;0,$E1104,IF(OR($B1104="Venda",$B1104="Devolução de venda"),IFERROR(INDEX(Produtos!$D$6:$D$505,MATCH($C1104,Produtos!$B$6:$B$505,0)),0),0))))</f>
        <v/>
      </c>
      <c r="J1104" s="17">
        <f>IF(OR($B1104="",$C1104="",N($D1104)=0),"",IF($B1104="Venda",1,IF($B1104="Devolução de venda",-1,0))*$D1104*IFERROR(INDEX(Produtos!$L$6:$L$505,MATCH($C1104,Produtos!$B$6:$B$505,0)),0))</f>
        <v/>
      </c>
      <c r="K1104" s="17">
        <f>IF(I1104="","",IF($B1104="Venda",I1104-J1104,IF($B1104="Devolução de venda",-I1104-J1104,0)))</f>
        <v/>
      </c>
      <c r="L1104" s="20">
        <f>IF($A1104="","",IF($G1104&lt;&gt;"",$G1104,$A1104))</f>
        <v/>
      </c>
      <c r="M1104" s="17">
        <f>IF(I1104="","",IF($B1104="Venda",I1104,IF(OR($B1104="Compra",$B1104="Devolução de venda"),-I1104,0)))</f>
        <v/>
      </c>
    </row>
    <row r="1105">
      <c r="A1105" s="22" t="n"/>
      <c r="B1105" s="14" t="n"/>
      <c r="C1105" s="14" t="n"/>
      <c r="D1105" s="14" t="n"/>
      <c r="E1105" s="15" t="n"/>
      <c r="F1105" s="14" t="n"/>
      <c r="G1105" s="22" t="n"/>
      <c r="H1105" s="14" t="n"/>
      <c r="I1105" s="17">
        <f>IF(OR($B1105="",$C1105="",N($D1105)=0),"",IF(OR($B1105="Ajuste para mais",$B1105="Ajuste para menos"),0,$D1105*IF(N($E1105)&lt;&gt;0,$E1105,IF(OR($B1105="Venda",$B1105="Devolução de venda"),IFERROR(INDEX(Produtos!$D$6:$D$505,MATCH($C1105,Produtos!$B$6:$B$505,0)),0),0))))</f>
        <v/>
      </c>
      <c r="J1105" s="17">
        <f>IF(OR($B1105="",$C1105="",N($D1105)=0),"",IF($B1105="Venda",1,IF($B1105="Devolução de venda",-1,0))*$D1105*IFERROR(INDEX(Produtos!$L$6:$L$505,MATCH($C1105,Produtos!$B$6:$B$505,0)),0))</f>
        <v/>
      </c>
      <c r="K1105" s="17">
        <f>IF(I1105="","",IF($B1105="Venda",I1105-J1105,IF($B1105="Devolução de venda",-I1105-J1105,0)))</f>
        <v/>
      </c>
      <c r="L1105" s="20">
        <f>IF($A1105="","",IF($G1105&lt;&gt;"",$G1105,$A1105))</f>
        <v/>
      </c>
      <c r="M1105" s="17">
        <f>IF(I1105="","",IF($B1105="Venda",I1105,IF(OR($B1105="Compra",$B1105="Devolução de venda"),-I1105,0)))</f>
        <v/>
      </c>
    </row>
    <row r="1106">
      <c r="A1106" s="22" t="n"/>
      <c r="B1106" s="14" t="n"/>
      <c r="C1106" s="14" t="n"/>
      <c r="D1106" s="14" t="n"/>
      <c r="E1106" s="15" t="n"/>
      <c r="F1106" s="14" t="n"/>
      <c r="G1106" s="22" t="n"/>
      <c r="H1106" s="14" t="n"/>
      <c r="I1106" s="17">
        <f>IF(OR($B1106="",$C1106="",N($D1106)=0),"",IF(OR($B1106="Ajuste para mais",$B1106="Ajuste para menos"),0,$D1106*IF(N($E1106)&lt;&gt;0,$E1106,IF(OR($B1106="Venda",$B1106="Devolução de venda"),IFERROR(INDEX(Produtos!$D$6:$D$505,MATCH($C1106,Produtos!$B$6:$B$505,0)),0),0))))</f>
        <v/>
      </c>
      <c r="J1106" s="17">
        <f>IF(OR($B1106="",$C1106="",N($D1106)=0),"",IF($B1106="Venda",1,IF($B1106="Devolução de venda",-1,0))*$D1106*IFERROR(INDEX(Produtos!$L$6:$L$505,MATCH($C1106,Produtos!$B$6:$B$505,0)),0))</f>
        <v/>
      </c>
      <c r="K1106" s="17">
        <f>IF(I1106="","",IF($B1106="Venda",I1106-J1106,IF($B1106="Devolução de venda",-I1106-J1106,0)))</f>
        <v/>
      </c>
      <c r="L1106" s="20">
        <f>IF($A1106="","",IF($G1106&lt;&gt;"",$G1106,$A1106))</f>
        <v/>
      </c>
      <c r="M1106" s="17">
        <f>IF(I1106="","",IF($B1106="Venda",I1106,IF(OR($B1106="Compra",$B1106="Devolução de venda"),-I1106,0)))</f>
        <v/>
      </c>
    </row>
    <row r="1107">
      <c r="A1107" s="22" t="n"/>
      <c r="B1107" s="14" t="n"/>
      <c r="C1107" s="14" t="n"/>
      <c r="D1107" s="14" t="n"/>
      <c r="E1107" s="15" t="n"/>
      <c r="F1107" s="14" t="n"/>
      <c r="G1107" s="22" t="n"/>
      <c r="H1107" s="14" t="n"/>
      <c r="I1107" s="17">
        <f>IF(OR($B1107="",$C1107="",N($D1107)=0),"",IF(OR($B1107="Ajuste para mais",$B1107="Ajuste para menos"),0,$D1107*IF(N($E1107)&lt;&gt;0,$E1107,IF(OR($B1107="Venda",$B1107="Devolução de venda"),IFERROR(INDEX(Produtos!$D$6:$D$505,MATCH($C1107,Produtos!$B$6:$B$505,0)),0),0))))</f>
        <v/>
      </c>
      <c r="J1107" s="17">
        <f>IF(OR($B1107="",$C1107="",N($D1107)=0),"",IF($B1107="Venda",1,IF($B1107="Devolução de venda",-1,0))*$D1107*IFERROR(INDEX(Produtos!$L$6:$L$505,MATCH($C1107,Produtos!$B$6:$B$505,0)),0))</f>
        <v/>
      </c>
      <c r="K1107" s="17">
        <f>IF(I1107="","",IF($B1107="Venda",I1107-J1107,IF($B1107="Devolução de venda",-I1107-J1107,0)))</f>
        <v/>
      </c>
      <c r="L1107" s="20">
        <f>IF($A1107="","",IF($G1107&lt;&gt;"",$G1107,$A1107))</f>
        <v/>
      </c>
      <c r="M1107" s="17">
        <f>IF(I1107="","",IF($B1107="Venda",I1107,IF(OR($B1107="Compra",$B1107="Devolução de venda"),-I1107,0)))</f>
        <v/>
      </c>
    </row>
    <row r="1108">
      <c r="A1108" s="22" t="n"/>
      <c r="B1108" s="14" t="n"/>
      <c r="C1108" s="14" t="n"/>
      <c r="D1108" s="14" t="n"/>
      <c r="E1108" s="15" t="n"/>
      <c r="F1108" s="14" t="n"/>
      <c r="G1108" s="22" t="n"/>
      <c r="H1108" s="14" t="n"/>
      <c r="I1108" s="17">
        <f>IF(OR($B1108="",$C1108="",N($D1108)=0),"",IF(OR($B1108="Ajuste para mais",$B1108="Ajuste para menos"),0,$D1108*IF(N($E1108)&lt;&gt;0,$E1108,IF(OR($B1108="Venda",$B1108="Devolução de venda"),IFERROR(INDEX(Produtos!$D$6:$D$505,MATCH($C1108,Produtos!$B$6:$B$505,0)),0),0))))</f>
        <v/>
      </c>
      <c r="J1108" s="17">
        <f>IF(OR($B1108="",$C1108="",N($D1108)=0),"",IF($B1108="Venda",1,IF($B1108="Devolução de venda",-1,0))*$D1108*IFERROR(INDEX(Produtos!$L$6:$L$505,MATCH($C1108,Produtos!$B$6:$B$505,0)),0))</f>
        <v/>
      </c>
      <c r="K1108" s="17">
        <f>IF(I1108="","",IF($B1108="Venda",I1108-J1108,IF($B1108="Devolução de venda",-I1108-J1108,0)))</f>
        <v/>
      </c>
      <c r="L1108" s="20">
        <f>IF($A1108="","",IF($G1108&lt;&gt;"",$G1108,$A1108))</f>
        <v/>
      </c>
      <c r="M1108" s="17">
        <f>IF(I1108="","",IF($B1108="Venda",I1108,IF(OR($B1108="Compra",$B1108="Devolução de venda"),-I1108,0)))</f>
        <v/>
      </c>
    </row>
    <row r="1109">
      <c r="A1109" s="22" t="n"/>
      <c r="B1109" s="14" t="n"/>
      <c r="C1109" s="14" t="n"/>
      <c r="D1109" s="14" t="n"/>
      <c r="E1109" s="15" t="n"/>
      <c r="F1109" s="14" t="n"/>
      <c r="G1109" s="22" t="n"/>
      <c r="H1109" s="14" t="n"/>
      <c r="I1109" s="17">
        <f>IF(OR($B1109="",$C1109="",N($D1109)=0),"",IF(OR($B1109="Ajuste para mais",$B1109="Ajuste para menos"),0,$D1109*IF(N($E1109)&lt;&gt;0,$E1109,IF(OR($B1109="Venda",$B1109="Devolução de venda"),IFERROR(INDEX(Produtos!$D$6:$D$505,MATCH($C1109,Produtos!$B$6:$B$505,0)),0),0))))</f>
        <v/>
      </c>
      <c r="J1109" s="17">
        <f>IF(OR($B1109="",$C1109="",N($D1109)=0),"",IF($B1109="Venda",1,IF($B1109="Devolução de venda",-1,0))*$D1109*IFERROR(INDEX(Produtos!$L$6:$L$505,MATCH($C1109,Produtos!$B$6:$B$505,0)),0))</f>
        <v/>
      </c>
      <c r="K1109" s="17">
        <f>IF(I1109="","",IF($B1109="Venda",I1109-J1109,IF($B1109="Devolução de venda",-I1109-J1109,0)))</f>
        <v/>
      </c>
      <c r="L1109" s="20">
        <f>IF($A1109="","",IF($G1109&lt;&gt;"",$G1109,$A1109))</f>
        <v/>
      </c>
      <c r="M1109" s="17">
        <f>IF(I1109="","",IF($B1109="Venda",I1109,IF(OR($B1109="Compra",$B1109="Devolução de venda"),-I1109,0)))</f>
        <v/>
      </c>
    </row>
    <row r="1110">
      <c r="A1110" s="22" t="n"/>
      <c r="B1110" s="14" t="n"/>
      <c r="C1110" s="14" t="n"/>
      <c r="D1110" s="14" t="n"/>
      <c r="E1110" s="15" t="n"/>
      <c r="F1110" s="14" t="n"/>
      <c r="G1110" s="22" t="n"/>
      <c r="H1110" s="14" t="n"/>
      <c r="I1110" s="17">
        <f>IF(OR($B1110="",$C1110="",N($D1110)=0),"",IF(OR($B1110="Ajuste para mais",$B1110="Ajuste para menos"),0,$D1110*IF(N($E1110)&lt;&gt;0,$E1110,IF(OR($B1110="Venda",$B1110="Devolução de venda"),IFERROR(INDEX(Produtos!$D$6:$D$505,MATCH($C1110,Produtos!$B$6:$B$505,0)),0),0))))</f>
        <v/>
      </c>
      <c r="J1110" s="17">
        <f>IF(OR($B1110="",$C1110="",N($D1110)=0),"",IF($B1110="Venda",1,IF($B1110="Devolução de venda",-1,0))*$D1110*IFERROR(INDEX(Produtos!$L$6:$L$505,MATCH($C1110,Produtos!$B$6:$B$505,0)),0))</f>
        <v/>
      </c>
      <c r="K1110" s="17">
        <f>IF(I1110="","",IF($B1110="Venda",I1110-J1110,IF($B1110="Devolução de venda",-I1110-J1110,0)))</f>
        <v/>
      </c>
      <c r="L1110" s="20">
        <f>IF($A1110="","",IF($G1110&lt;&gt;"",$G1110,$A1110))</f>
        <v/>
      </c>
      <c r="M1110" s="17">
        <f>IF(I1110="","",IF($B1110="Venda",I1110,IF(OR($B1110="Compra",$B1110="Devolução de venda"),-I1110,0)))</f>
        <v/>
      </c>
    </row>
    <row r="1111">
      <c r="A1111" s="22" t="n"/>
      <c r="B1111" s="14" t="n"/>
      <c r="C1111" s="14" t="n"/>
      <c r="D1111" s="14" t="n"/>
      <c r="E1111" s="15" t="n"/>
      <c r="F1111" s="14" t="n"/>
      <c r="G1111" s="22" t="n"/>
      <c r="H1111" s="14" t="n"/>
      <c r="I1111" s="17">
        <f>IF(OR($B1111="",$C1111="",N($D1111)=0),"",IF(OR($B1111="Ajuste para mais",$B1111="Ajuste para menos"),0,$D1111*IF(N($E1111)&lt;&gt;0,$E1111,IF(OR($B1111="Venda",$B1111="Devolução de venda"),IFERROR(INDEX(Produtos!$D$6:$D$505,MATCH($C1111,Produtos!$B$6:$B$505,0)),0),0))))</f>
        <v/>
      </c>
      <c r="J1111" s="17">
        <f>IF(OR($B1111="",$C1111="",N($D1111)=0),"",IF($B1111="Venda",1,IF($B1111="Devolução de venda",-1,0))*$D1111*IFERROR(INDEX(Produtos!$L$6:$L$505,MATCH($C1111,Produtos!$B$6:$B$505,0)),0))</f>
        <v/>
      </c>
      <c r="K1111" s="17">
        <f>IF(I1111="","",IF($B1111="Venda",I1111-J1111,IF($B1111="Devolução de venda",-I1111-J1111,0)))</f>
        <v/>
      </c>
      <c r="L1111" s="20">
        <f>IF($A1111="","",IF($G1111&lt;&gt;"",$G1111,$A1111))</f>
        <v/>
      </c>
      <c r="M1111" s="17">
        <f>IF(I1111="","",IF($B1111="Venda",I1111,IF(OR($B1111="Compra",$B1111="Devolução de venda"),-I1111,0)))</f>
        <v/>
      </c>
    </row>
    <row r="1112">
      <c r="A1112" s="22" t="n"/>
      <c r="B1112" s="14" t="n"/>
      <c r="C1112" s="14" t="n"/>
      <c r="D1112" s="14" t="n"/>
      <c r="E1112" s="15" t="n"/>
      <c r="F1112" s="14" t="n"/>
      <c r="G1112" s="22" t="n"/>
      <c r="H1112" s="14" t="n"/>
      <c r="I1112" s="17">
        <f>IF(OR($B1112="",$C1112="",N($D1112)=0),"",IF(OR($B1112="Ajuste para mais",$B1112="Ajuste para menos"),0,$D1112*IF(N($E1112)&lt;&gt;0,$E1112,IF(OR($B1112="Venda",$B1112="Devolução de venda"),IFERROR(INDEX(Produtos!$D$6:$D$505,MATCH($C1112,Produtos!$B$6:$B$505,0)),0),0))))</f>
        <v/>
      </c>
      <c r="J1112" s="17">
        <f>IF(OR($B1112="",$C1112="",N($D1112)=0),"",IF($B1112="Venda",1,IF($B1112="Devolução de venda",-1,0))*$D1112*IFERROR(INDEX(Produtos!$L$6:$L$505,MATCH($C1112,Produtos!$B$6:$B$505,0)),0))</f>
        <v/>
      </c>
      <c r="K1112" s="17">
        <f>IF(I1112="","",IF($B1112="Venda",I1112-J1112,IF($B1112="Devolução de venda",-I1112-J1112,0)))</f>
        <v/>
      </c>
      <c r="L1112" s="20">
        <f>IF($A1112="","",IF($G1112&lt;&gt;"",$G1112,$A1112))</f>
        <v/>
      </c>
      <c r="M1112" s="17">
        <f>IF(I1112="","",IF($B1112="Venda",I1112,IF(OR($B1112="Compra",$B1112="Devolução de venda"),-I1112,0)))</f>
        <v/>
      </c>
    </row>
    <row r="1113">
      <c r="A1113" s="22" t="n"/>
      <c r="B1113" s="14" t="n"/>
      <c r="C1113" s="14" t="n"/>
      <c r="D1113" s="14" t="n"/>
      <c r="E1113" s="15" t="n"/>
      <c r="F1113" s="14" t="n"/>
      <c r="G1113" s="22" t="n"/>
      <c r="H1113" s="14" t="n"/>
      <c r="I1113" s="17">
        <f>IF(OR($B1113="",$C1113="",N($D1113)=0),"",IF(OR($B1113="Ajuste para mais",$B1113="Ajuste para menos"),0,$D1113*IF(N($E1113)&lt;&gt;0,$E1113,IF(OR($B1113="Venda",$B1113="Devolução de venda"),IFERROR(INDEX(Produtos!$D$6:$D$505,MATCH($C1113,Produtos!$B$6:$B$505,0)),0),0))))</f>
        <v/>
      </c>
      <c r="J1113" s="17">
        <f>IF(OR($B1113="",$C1113="",N($D1113)=0),"",IF($B1113="Venda",1,IF($B1113="Devolução de venda",-1,0))*$D1113*IFERROR(INDEX(Produtos!$L$6:$L$505,MATCH($C1113,Produtos!$B$6:$B$505,0)),0))</f>
        <v/>
      </c>
      <c r="K1113" s="17">
        <f>IF(I1113="","",IF($B1113="Venda",I1113-J1113,IF($B1113="Devolução de venda",-I1113-J1113,0)))</f>
        <v/>
      </c>
      <c r="L1113" s="20">
        <f>IF($A1113="","",IF($G1113&lt;&gt;"",$G1113,$A1113))</f>
        <v/>
      </c>
      <c r="M1113" s="17">
        <f>IF(I1113="","",IF($B1113="Venda",I1113,IF(OR($B1113="Compra",$B1113="Devolução de venda"),-I1113,0)))</f>
        <v/>
      </c>
    </row>
    <row r="1114">
      <c r="A1114" s="22" t="n"/>
      <c r="B1114" s="14" t="n"/>
      <c r="C1114" s="14" t="n"/>
      <c r="D1114" s="14" t="n"/>
      <c r="E1114" s="15" t="n"/>
      <c r="F1114" s="14" t="n"/>
      <c r="G1114" s="22" t="n"/>
      <c r="H1114" s="14" t="n"/>
      <c r="I1114" s="17">
        <f>IF(OR($B1114="",$C1114="",N($D1114)=0),"",IF(OR($B1114="Ajuste para mais",$B1114="Ajuste para menos"),0,$D1114*IF(N($E1114)&lt;&gt;0,$E1114,IF(OR($B1114="Venda",$B1114="Devolução de venda"),IFERROR(INDEX(Produtos!$D$6:$D$505,MATCH($C1114,Produtos!$B$6:$B$505,0)),0),0))))</f>
        <v/>
      </c>
      <c r="J1114" s="17">
        <f>IF(OR($B1114="",$C1114="",N($D1114)=0),"",IF($B1114="Venda",1,IF($B1114="Devolução de venda",-1,0))*$D1114*IFERROR(INDEX(Produtos!$L$6:$L$505,MATCH($C1114,Produtos!$B$6:$B$505,0)),0))</f>
        <v/>
      </c>
      <c r="K1114" s="17">
        <f>IF(I1114="","",IF($B1114="Venda",I1114-J1114,IF($B1114="Devolução de venda",-I1114-J1114,0)))</f>
        <v/>
      </c>
      <c r="L1114" s="20">
        <f>IF($A1114="","",IF($G1114&lt;&gt;"",$G1114,$A1114))</f>
        <v/>
      </c>
      <c r="M1114" s="17">
        <f>IF(I1114="","",IF($B1114="Venda",I1114,IF(OR($B1114="Compra",$B1114="Devolução de venda"),-I1114,0)))</f>
        <v/>
      </c>
    </row>
    <row r="1115">
      <c r="A1115" s="22" t="n"/>
      <c r="B1115" s="14" t="n"/>
      <c r="C1115" s="14" t="n"/>
      <c r="D1115" s="14" t="n"/>
      <c r="E1115" s="15" t="n"/>
      <c r="F1115" s="14" t="n"/>
      <c r="G1115" s="22" t="n"/>
      <c r="H1115" s="14" t="n"/>
      <c r="I1115" s="17">
        <f>IF(OR($B1115="",$C1115="",N($D1115)=0),"",IF(OR($B1115="Ajuste para mais",$B1115="Ajuste para menos"),0,$D1115*IF(N($E1115)&lt;&gt;0,$E1115,IF(OR($B1115="Venda",$B1115="Devolução de venda"),IFERROR(INDEX(Produtos!$D$6:$D$505,MATCH($C1115,Produtos!$B$6:$B$505,0)),0),0))))</f>
        <v/>
      </c>
      <c r="J1115" s="17">
        <f>IF(OR($B1115="",$C1115="",N($D1115)=0),"",IF($B1115="Venda",1,IF($B1115="Devolução de venda",-1,0))*$D1115*IFERROR(INDEX(Produtos!$L$6:$L$505,MATCH($C1115,Produtos!$B$6:$B$505,0)),0))</f>
        <v/>
      </c>
      <c r="K1115" s="17">
        <f>IF(I1115="","",IF($B1115="Venda",I1115-J1115,IF($B1115="Devolução de venda",-I1115-J1115,0)))</f>
        <v/>
      </c>
      <c r="L1115" s="20">
        <f>IF($A1115="","",IF($G1115&lt;&gt;"",$G1115,$A1115))</f>
        <v/>
      </c>
      <c r="M1115" s="17">
        <f>IF(I1115="","",IF($B1115="Venda",I1115,IF(OR($B1115="Compra",$B1115="Devolução de venda"),-I1115,0)))</f>
        <v/>
      </c>
    </row>
    <row r="1116">
      <c r="A1116" s="22" t="n"/>
      <c r="B1116" s="14" t="n"/>
      <c r="C1116" s="14" t="n"/>
      <c r="D1116" s="14" t="n"/>
      <c r="E1116" s="15" t="n"/>
      <c r="F1116" s="14" t="n"/>
      <c r="G1116" s="22" t="n"/>
      <c r="H1116" s="14" t="n"/>
      <c r="I1116" s="17">
        <f>IF(OR($B1116="",$C1116="",N($D1116)=0),"",IF(OR($B1116="Ajuste para mais",$B1116="Ajuste para menos"),0,$D1116*IF(N($E1116)&lt;&gt;0,$E1116,IF(OR($B1116="Venda",$B1116="Devolução de venda"),IFERROR(INDEX(Produtos!$D$6:$D$505,MATCH($C1116,Produtos!$B$6:$B$505,0)),0),0))))</f>
        <v/>
      </c>
      <c r="J1116" s="17">
        <f>IF(OR($B1116="",$C1116="",N($D1116)=0),"",IF($B1116="Venda",1,IF($B1116="Devolução de venda",-1,0))*$D1116*IFERROR(INDEX(Produtos!$L$6:$L$505,MATCH($C1116,Produtos!$B$6:$B$505,0)),0))</f>
        <v/>
      </c>
      <c r="K1116" s="17">
        <f>IF(I1116="","",IF($B1116="Venda",I1116-J1116,IF($B1116="Devolução de venda",-I1116-J1116,0)))</f>
        <v/>
      </c>
      <c r="L1116" s="20">
        <f>IF($A1116="","",IF($G1116&lt;&gt;"",$G1116,$A1116))</f>
        <v/>
      </c>
      <c r="M1116" s="17">
        <f>IF(I1116="","",IF($B1116="Venda",I1116,IF(OR($B1116="Compra",$B1116="Devolução de venda"),-I1116,0)))</f>
        <v/>
      </c>
    </row>
    <row r="1117">
      <c r="A1117" s="22" t="n"/>
      <c r="B1117" s="14" t="n"/>
      <c r="C1117" s="14" t="n"/>
      <c r="D1117" s="14" t="n"/>
      <c r="E1117" s="15" t="n"/>
      <c r="F1117" s="14" t="n"/>
      <c r="G1117" s="22" t="n"/>
      <c r="H1117" s="14" t="n"/>
      <c r="I1117" s="17">
        <f>IF(OR($B1117="",$C1117="",N($D1117)=0),"",IF(OR($B1117="Ajuste para mais",$B1117="Ajuste para menos"),0,$D1117*IF(N($E1117)&lt;&gt;0,$E1117,IF(OR($B1117="Venda",$B1117="Devolução de venda"),IFERROR(INDEX(Produtos!$D$6:$D$505,MATCH($C1117,Produtos!$B$6:$B$505,0)),0),0))))</f>
        <v/>
      </c>
      <c r="J1117" s="17">
        <f>IF(OR($B1117="",$C1117="",N($D1117)=0),"",IF($B1117="Venda",1,IF($B1117="Devolução de venda",-1,0))*$D1117*IFERROR(INDEX(Produtos!$L$6:$L$505,MATCH($C1117,Produtos!$B$6:$B$505,0)),0))</f>
        <v/>
      </c>
      <c r="K1117" s="17">
        <f>IF(I1117="","",IF($B1117="Venda",I1117-J1117,IF($B1117="Devolução de venda",-I1117-J1117,0)))</f>
        <v/>
      </c>
      <c r="L1117" s="20">
        <f>IF($A1117="","",IF($G1117&lt;&gt;"",$G1117,$A1117))</f>
        <v/>
      </c>
      <c r="M1117" s="17">
        <f>IF(I1117="","",IF($B1117="Venda",I1117,IF(OR($B1117="Compra",$B1117="Devolução de venda"),-I1117,0)))</f>
        <v/>
      </c>
    </row>
    <row r="1118">
      <c r="A1118" s="22" t="n"/>
      <c r="B1118" s="14" t="n"/>
      <c r="C1118" s="14" t="n"/>
      <c r="D1118" s="14" t="n"/>
      <c r="E1118" s="15" t="n"/>
      <c r="F1118" s="14" t="n"/>
      <c r="G1118" s="22" t="n"/>
      <c r="H1118" s="14" t="n"/>
      <c r="I1118" s="17">
        <f>IF(OR($B1118="",$C1118="",N($D1118)=0),"",IF(OR($B1118="Ajuste para mais",$B1118="Ajuste para menos"),0,$D1118*IF(N($E1118)&lt;&gt;0,$E1118,IF(OR($B1118="Venda",$B1118="Devolução de venda"),IFERROR(INDEX(Produtos!$D$6:$D$505,MATCH($C1118,Produtos!$B$6:$B$505,0)),0),0))))</f>
        <v/>
      </c>
      <c r="J1118" s="17">
        <f>IF(OR($B1118="",$C1118="",N($D1118)=0),"",IF($B1118="Venda",1,IF($B1118="Devolução de venda",-1,0))*$D1118*IFERROR(INDEX(Produtos!$L$6:$L$505,MATCH($C1118,Produtos!$B$6:$B$505,0)),0))</f>
        <v/>
      </c>
      <c r="K1118" s="17">
        <f>IF(I1118="","",IF($B1118="Venda",I1118-J1118,IF($B1118="Devolução de venda",-I1118-J1118,0)))</f>
        <v/>
      </c>
      <c r="L1118" s="20">
        <f>IF($A1118="","",IF($G1118&lt;&gt;"",$G1118,$A1118))</f>
        <v/>
      </c>
      <c r="M1118" s="17">
        <f>IF(I1118="","",IF($B1118="Venda",I1118,IF(OR($B1118="Compra",$B1118="Devolução de venda"),-I1118,0)))</f>
        <v/>
      </c>
    </row>
    <row r="1119">
      <c r="A1119" s="22" t="n"/>
      <c r="B1119" s="14" t="n"/>
      <c r="C1119" s="14" t="n"/>
      <c r="D1119" s="14" t="n"/>
      <c r="E1119" s="15" t="n"/>
      <c r="F1119" s="14" t="n"/>
      <c r="G1119" s="22" t="n"/>
      <c r="H1119" s="14" t="n"/>
      <c r="I1119" s="17">
        <f>IF(OR($B1119="",$C1119="",N($D1119)=0),"",IF(OR($B1119="Ajuste para mais",$B1119="Ajuste para menos"),0,$D1119*IF(N($E1119)&lt;&gt;0,$E1119,IF(OR($B1119="Venda",$B1119="Devolução de venda"),IFERROR(INDEX(Produtos!$D$6:$D$505,MATCH($C1119,Produtos!$B$6:$B$505,0)),0),0))))</f>
        <v/>
      </c>
      <c r="J1119" s="17">
        <f>IF(OR($B1119="",$C1119="",N($D1119)=0),"",IF($B1119="Venda",1,IF($B1119="Devolução de venda",-1,0))*$D1119*IFERROR(INDEX(Produtos!$L$6:$L$505,MATCH($C1119,Produtos!$B$6:$B$505,0)),0))</f>
        <v/>
      </c>
      <c r="K1119" s="17">
        <f>IF(I1119="","",IF($B1119="Venda",I1119-J1119,IF($B1119="Devolução de venda",-I1119-J1119,0)))</f>
        <v/>
      </c>
      <c r="L1119" s="20">
        <f>IF($A1119="","",IF($G1119&lt;&gt;"",$G1119,$A1119))</f>
        <v/>
      </c>
      <c r="M1119" s="17">
        <f>IF(I1119="","",IF($B1119="Venda",I1119,IF(OR($B1119="Compra",$B1119="Devolução de venda"),-I1119,0)))</f>
        <v/>
      </c>
    </row>
    <row r="1120">
      <c r="A1120" s="22" t="n"/>
      <c r="B1120" s="14" t="n"/>
      <c r="C1120" s="14" t="n"/>
      <c r="D1120" s="14" t="n"/>
      <c r="E1120" s="15" t="n"/>
      <c r="F1120" s="14" t="n"/>
      <c r="G1120" s="22" t="n"/>
      <c r="H1120" s="14" t="n"/>
      <c r="I1120" s="17">
        <f>IF(OR($B1120="",$C1120="",N($D1120)=0),"",IF(OR($B1120="Ajuste para mais",$B1120="Ajuste para menos"),0,$D1120*IF(N($E1120)&lt;&gt;0,$E1120,IF(OR($B1120="Venda",$B1120="Devolução de venda"),IFERROR(INDEX(Produtos!$D$6:$D$505,MATCH($C1120,Produtos!$B$6:$B$505,0)),0),0))))</f>
        <v/>
      </c>
      <c r="J1120" s="17">
        <f>IF(OR($B1120="",$C1120="",N($D1120)=0),"",IF($B1120="Venda",1,IF($B1120="Devolução de venda",-1,0))*$D1120*IFERROR(INDEX(Produtos!$L$6:$L$505,MATCH($C1120,Produtos!$B$6:$B$505,0)),0))</f>
        <v/>
      </c>
      <c r="K1120" s="17">
        <f>IF(I1120="","",IF($B1120="Venda",I1120-J1120,IF($B1120="Devolução de venda",-I1120-J1120,0)))</f>
        <v/>
      </c>
      <c r="L1120" s="20">
        <f>IF($A1120="","",IF($G1120&lt;&gt;"",$G1120,$A1120))</f>
        <v/>
      </c>
      <c r="M1120" s="17">
        <f>IF(I1120="","",IF($B1120="Venda",I1120,IF(OR($B1120="Compra",$B1120="Devolução de venda"),-I1120,0)))</f>
        <v/>
      </c>
    </row>
    <row r="1121">
      <c r="A1121" s="22" t="n"/>
      <c r="B1121" s="14" t="n"/>
      <c r="C1121" s="14" t="n"/>
      <c r="D1121" s="14" t="n"/>
      <c r="E1121" s="15" t="n"/>
      <c r="F1121" s="14" t="n"/>
      <c r="G1121" s="22" t="n"/>
      <c r="H1121" s="14" t="n"/>
      <c r="I1121" s="17">
        <f>IF(OR($B1121="",$C1121="",N($D1121)=0),"",IF(OR($B1121="Ajuste para mais",$B1121="Ajuste para menos"),0,$D1121*IF(N($E1121)&lt;&gt;0,$E1121,IF(OR($B1121="Venda",$B1121="Devolução de venda"),IFERROR(INDEX(Produtos!$D$6:$D$505,MATCH($C1121,Produtos!$B$6:$B$505,0)),0),0))))</f>
        <v/>
      </c>
      <c r="J1121" s="17">
        <f>IF(OR($B1121="",$C1121="",N($D1121)=0),"",IF($B1121="Venda",1,IF($B1121="Devolução de venda",-1,0))*$D1121*IFERROR(INDEX(Produtos!$L$6:$L$505,MATCH($C1121,Produtos!$B$6:$B$505,0)),0))</f>
        <v/>
      </c>
      <c r="K1121" s="17">
        <f>IF(I1121="","",IF($B1121="Venda",I1121-J1121,IF($B1121="Devolução de venda",-I1121-J1121,0)))</f>
        <v/>
      </c>
      <c r="L1121" s="20">
        <f>IF($A1121="","",IF($G1121&lt;&gt;"",$G1121,$A1121))</f>
        <v/>
      </c>
      <c r="M1121" s="17">
        <f>IF(I1121="","",IF($B1121="Venda",I1121,IF(OR($B1121="Compra",$B1121="Devolução de venda"),-I1121,0)))</f>
        <v/>
      </c>
    </row>
    <row r="1122">
      <c r="A1122" s="22" t="n"/>
      <c r="B1122" s="14" t="n"/>
      <c r="C1122" s="14" t="n"/>
      <c r="D1122" s="14" t="n"/>
      <c r="E1122" s="15" t="n"/>
      <c r="F1122" s="14" t="n"/>
      <c r="G1122" s="22" t="n"/>
      <c r="H1122" s="14" t="n"/>
      <c r="I1122" s="17">
        <f>IF(OR($B1122="",$C1122="",N($D1122)=0),"",IF(OR($B1122="Ajuste para mais",$B1122="Ajuste para menos"),0,$D1122*IF(N($E1122)&lt;&gt;0,$E1122,IF(OR($B1122="Venda",$B1122="Devolução de venda"),IFERROR(INDEX(Produtos!$D$6:$D$505,MATCH($C1122,Produtos!$B$6:$B$505,0)),0),0))))</f>
        <v/>
      </c>
      <c r="J1122" s="17">
        <f>IF(OR($B1122="",$C1122="",N($D1122)=0),"",IF($B1122="Venda",1,IF($B1122="Devolução de venda",-1,0))*$D1122*IFERROR(INDEX(Produtos!$L$6:$L$505,MATCH($C1122,Produtos!$B$6:$B$505,0)),0))</f>
        <v/>
      </c>
      <c r="K1122" s="17">
        <f>IF(I1122="","",IF($B1122="Venda",I1122-J1122,IF($B1122="Devolução de venda",-I1122-J1122,0)))</f>
        <v/>
      </c>
      <c r="L1122" s="20">
        <f>IF($A1122="","",IF($G1122&lt;&gt;"",$G1122,$A1122))</f>
        <v/>
      </c>
      <c r="M1122" s="17">
        <f>IF(I1122="","",IF($B1122="Venda",I1122,IF(OR($B1122="Compra",$B1122="Devolução de venda"),-I1122,0)))</f>
        <v/>
      </c>
    </row>
    <row r="1123">
      <c r="A1123" s="22" t="n"/>
      <c r="B1123" s="14" t="n"/>
      <c r="C1123" s="14" t="n"/>
      <c r="D1123" s="14" t="n"/>
      <c r="E1123" s="15" t="n"/>
      <c r="F1123" s="14" t="n"/>
      <c r="G1123" s="22" t="n"/>
      <c r="H1123" s="14" t="n"/>
      <c r="I1123" s="17">
        <f>IF(OR($B1123="",$C1123="",N($D1123)=0),"",IF(OR($B1123="Ajuste para mais",$B1123="Ajuste para menos"),0,$D1123*IF(N($E1123)&lt;&gt;0,$E1123,IF(OR($B1123="Venda",$B1123="Devolução de venda"),IFERROR(INDEX(Produtos!$D$6:$D$505,MATCH($C1123,Produtos!$B$6:$B$505,0)),0),0))))</f>
        <v/>
      </c>
      <c r="J1123" s="17">
        <f>IF(OR($B1123="",$C1123="",N($D1123)=0),"",IF($B1123="Venda",1,IF($B1123="Devolução de venda",-1,0))*$D1123*IFERROR(INDEX(Produtos!$L$6:$L$505,MATCH($C1123,Produtos!$B$6:$B$505,0)),0))</f>
        <v/>
      </c>
      <c r="K1123" s="17">
        <f>IF(I1123="","",IF($B1123="Venda",I1123-J1123,IF($B1123="Devolução de venda",-I1123-J1123,0)))</f>
        <v/>
      </c>
      <c r="L1123" s="20">
        <f>IF($A1123="","",IF($G1123&lt;&gt;"",$G1123,$A1123))</f>
        <v/>
      </c>
      <c r="M1123" s="17">
        <f>IF(I1123="","",IF($B1123="Venda",I1123,IF(OR($B1123="Compra",$B1123="Devolução de venda"),-I1123,0)))</f>
        <v/>
      </c>
    </row>
    <row r="1124">
      <c r="A1124" s="22" t="n"/>
      <c r="B1124" s="14" t="n"/>
      <c r="C1124" s="14" t="n"/>
      <c r="D1124" s="14" t="n"/>
      <c r="E1124" s="15" t="n"/>
      <c r="F1124" s="14" t="n"/>
      <c r="G1124" s="22" t="n"/>
      <c r="H1124" s="14" t="n"/>
      <c r="I1124" s="17">
        <f>IF(OR($B1124="",$C1124="",N($D1124)=0),"",IF(OR($B1124="Ajuste para mais",$B1124="Ajuste para menos"),0,$D1124*IF(N($E1124)&lt;&gt;0,$E1124,IF(OR($B1124="Venda",$B1124="Devolução de venda"),IFERROR(INDEX(Produtos!$D$6:$D$505,MATCH($C1124,Produtos!$B$6:$B$505,0)),0),0))))</f>
        <v/>
      </c>
      <c r="J1124" s="17">
        <f>IF(OR($B1124="",$C1124="",N($D1124)=0),"",IF($B1124="Venda",1,IF($B1124="Devolução de venda",-1,0))*$D1124*IFERROR(INDEX(Produtos!$L$6:$L$505,MATCH($C1124,Produtos!$B$6:$B$505,0)),0))</f>
        <v/>
      </c>
      <c r="K1124" s="17">
        <f>IF(I1124="","",IF($B1124="Venda",I1124-J1124,IF($B1124="Devolução de venda",-I1124-J1124,0)))</f>
        <v/>
      </c>
      <c r="L1124" s="20">
        <f>IF($A1124="","",IF($G1124&lt;&gt;"",$G1124,$A1124))</f>
        <v/>
      </c>
      <c r="M1124" s="17">
        <f>IF(I1124="","",IF($B1124="Venda",I1124,IF(OR($B1124="Compra",$B1124="Devolução de venda"),-I1124,0)))</f>
        <v/>
      </c>
    </row>
    <row r="1125">
      <c r="A1125" s="22" t="n"/>
      <c r="B1125" s="14" t="n"/>
      <c r="C1125" s="14" t="n"/>
      <c r="D1125" s="14" t="n"/>
      <c r="E1125" s="15" t="n"/>
      <c r="F1125" s="14" t="n"/>
      <c r="G1125" s="22" t="n"/>
      <c r="H1125" s="14" t="n"/>
      <c r="I1125" s="17">
        <f>IF(OR($B1125="",$C1125="",N($D1125)=0),"",IF(OR($B1125="Ajuste para mais",$B1125="Ajuste para menos"),0,$D1125*IF(N($E1125)&lt;&gt;0,$E1125,IF(OR($B1125="Venda",$B1125="Devolução de venda"),IFERROR(INDEX(Produtos!$D$6:$D$505,MATCH($C1125,Produtos!$B$6:$B$505,0)),0),0))))</f>
        <v/>
      </c>
      <c r="J1125" s="17">
        <f>IF(OR($B1125="",$C1125="",N($D1125)=0),"",IF($B1125="Venda",1,IF($B1125="Devolução de venda",-1,0))*$D1125*IFERROR(INDEX(Produtos!$L$6:$L$505,MATCH($C1125,Produtos!$B$6:$B$505,0)),0))</f>
        <v/>
      </c>
      <c r="K1125" s="17">
        <f>IF(I1125="","",IF($B1125="Venda",I1125-J1125,IF($B1125="Devolução de venda",-I1125-J1125,0)))</f>
        <v/>
      </c>
      <c r="L1125" s="20">
        <f>IF($A1125="","",IF($G1125&lt;&gt;"",$G1125,$A1125))</f>
        <v/>
      </c>
      <c r="M1125" s="17">
        <f>IF(I1125="","",IF($B1125="Venda",I1125,IF(OR($B1125="Compra",$B1125="Devolução de venda"),-I1125,0)))</f>
        <v/>
      </c>
    </row>
    <row r="1126">
      <c r="A1126" s="22" t="n"/>
      <c r="B1126" s="14" t="n"/>
      <c r="C1126" s="14" t="n"/>
      <c r="D1126" s="14" t="n"/>
      <c r="E1126" s="15" t="n"/>
      <c r="F1126" s="14" t="n"/>
      <c r="G1126" s="22" t="n"/>
      <c r="H1126" s="14" t="n"/>
      <c r="I1126" s="17">
        <f>IF(OR($B1126="",$C1126="",N($D1126)=0),"",IF(OR($B1126="Ajuste para mais",$B1126="Ajuste para menos"),0,$D1126*IF(N($E1126)&lt;&gt;0,$E1126,IF(OR($B1126="Venda",$B1126="Devolução de venda"),IFERROR(INDEX(Produtos!$D$6:$D$505,MATCH($C1126,Produtos!$B$6:$B$505,0)),0),0))))</f>
        <v/>
      </c>
      <c r="J1126" s="17">
        <f>IF(OR($B1126="",$C1126="",N($D1126)=0),"",IF($B1126="Venda",1,IF($B1126="Devolução de venda",-1,0))*$D1126*IFERROR(INDEX(Produtos!$L$6:$L$505,MATCH($C1126,Produtos!$B$6:$B$505,0)),0))</f>
        <v/>
      </c>
      <c r="K1126" s="17">
        <f>IF(I1126="","",IF($B1126="Venda",I1126-J1126,IF($B1126="Devolução de venda",-I1126-J1126,0)))</f>
        <v/>
      </c>
      <c r="L1126" s="20">
        <f>IF($A1126="","",IF($G1126&lt;&gt;"",$G1126,$A1126))</f>
        <v/>
      </c>
      <c r="M1126" s="17">
        <f>IF(I1126="","",IF($B1126="Venda",I1126,IF(OR($B1126="Compra",$B1126="Devolução de venda"),-I1126,0)))</f>
        <v/>
      </c>
    </row>
    <row r="1127">
      <c r="A1127" s="22" t="n"/>
      <c r="B1127" s="14" t="n"/>
      <c r="C1127" s="14" t="n"/>
      <c r="D1127" s="14" t="n"/>
      <c r="E1127" s="15" t="n"/>
      <c r="F1127" s="14" t="n"/>
      <c r="G1127" s="22" t="n"/>
      <c r="H1127" s="14" t="n"/>
      <c r="I1127" s="17">
        <f>IF(OR($B1127="",$C1127="",N($D1127)=0),"",IF(OR($B1127="Ajuste para mais",$B1127="Ajuste para menos"),0,$D1127*IF(N($E1127)&lt;&gt;0,$E1127,IF(OR($B1127="Venda",$B1127="Devolução de venda"),IFERROR(INDEX(Produtos!$D$6:$D$505,MATCH($C1127,Produtos!$B$6:$B$505,0)),0),0))))</f>
        <v/>
      </c>
      <c r="J1127" s="17">
        <f>IF(OR($B1127="",$C1127="",N($D1127)=0),"",IF($B1127="Venda",1,IF($B1127="Devolução de venda",-1,0))*$D1127*IFERROR(INDEX(Produtos!$L$6:$L$505,MATCH($C1127,Produtos!$B$6:$B$505,0)),0))</f>
        <v/>
      </c>
      <c r="K1127" s="17">
        <f>IF(I1127="","",IF($B1127="Venda",I1127-J1127,IF($B1127="Devolução de venda",-I1127-J1127,0)))</f>
        <v/>
      </c>
      <c r="L1127" s="20">
        <f>IF($A1127="","",IF($G1127&lt;&gt;"",$G1127,$A1127))</f>
        <v/>
      </c>
      <c r="M1127" s="17">
        <f>IF(I1127="","",IF($B1127="Venda",I1127,IF(OR($B1127="Compra",$B1127="Devolução de venda"),-I1127,0)))</f>
        <v/>
      </c>
    </row>
    <row r="1128">
      <c r="A1128" s="22" t="n"/>
      <c r="B1128" s="14" t="n"/>
      <c r="C1128" s="14" t="n"/>
      <c r="D1128" s="14" t="n"/>
      <c r="E1128" s="15" t="n"/>
      <c r="F1128" s="14" t="n"/>
      <c r="G1128" s="22" t="n"/>
      <c r="H1128" s="14" t="n"/>
      <c r="I1128" s="17">
        <f>IF(OR($B1128="",$C1128="",N($D1128)=0),"",IF(OR($B1128="Ajuste para mais",$B1128="Ajuste para menos"),0,$D1128*IF(N($E1128)&lt;&gt;0,$E1128,IF(OR($B1128="Venda",$B1128="Devolução de venda"),IFERROR(INDEX(Produtos!$D$6:$D$505,MATCH($C1128,Produtos!$B$6:$B$505,0)),0),0))))</f>
        <v/>
      </c>
      <c r="J1128" s="17">
        <f>IF(OR($B1128="",$C1128="",N($D1128)=0),"",IF($B1128="Venda",1,IF($B1128="Devolução de venda",-1,0))*$D1128*IFERROR(INDEX(Produtos!$L$6:$L$505,MATCH($C1128,Produtos!$B$6:$B$505,0)),0))</f>
        <v/>
      </c>
      <c r="K1128" s="17">
        <f>IF(I1128="","",IF($B1128="Venda",I1128-J1128,IF($B1128="Devolução de venda",-I1128-J1128,0)))</f>
        <v/>
      </c>
      <c r="L1128" s="20">
        <f>IF($A1128="","",IF($G1128&lt;&gt;"",$G1128,$A1128))</f>
        <v/>
      </c>
      <c r="M1128" s="17">
        <f>IF(I1128="","",IF($B1128="Venda",I1128,IF(OR($B1128="Compra",$B1128="Devolução de venda"),-I1128,0)))</f>
        <v/>
      </c>
    </row>
    <row r="1129">
      <c r="A1129" s="22" t="n"/>
      <c r="B1129" s="14" t="n"/>
      <c r="C1129" s="14" t="n"/>
      <c r="D1129" s="14" t="n"/>
      <c r="E1129" s="15" t="n"/>
      <c r="F1129" s="14" t="n"/>
      <c r="G1129" s="22" t="n"/>
      <c r="H1129" s="14" t="n"/>
      <c r="I1129" s="17">
        <f>IF(OR($B1129="",$C1129="",N($D1129)=0),"",IF(OR($B1129="Ajuste para mais",$B1129="Ajuste para menos"),0,$D1129*IF(N($E1129)&lt;&gt;0,$E1129,IF(OR($B1129="Venda",$B1129="Devolução de venda"),IFERROR(INDEX(Produtos!$D$6:$D$505,MATCH($C1129,Produtos!$B$6:$B$505,0)),0),0))))</f>
        <v/>
      </c>
      <c r="J1129" s="17">
        <f>IF(OR($B1129="",$C1129="",N($D1129)=0),"",IF($B1129="Venda",1,IF($B1129="Devolução de venda",-1,0))*$D1129*IFERROR(INDEX(Produtos!$L$6:$L$505,MATCH($C1129,Produtos!$B$6:$B$505,0)),0))</f>
        <v/>
      </c>
      <c r="K1129" s="17">
        <f>IF(I1129="","",IF($B1129="Venda",I1129-J1129,IF($B1129="Devolução de venda",-I1129-J1129,0)))</f>
        <v/>
      </c>
      <c r="L1129" s="20">
        <f>IF($A1129="","",IF($G1129&lt;&gt;"",$G1129,$A1129))</f>
        <v/>
      </c>
      <c r="M1129" s="17">
        <f>IF(I1129="","",IF($B1129="Venda",I1129,IF(OR($B1129="Compra",$B1129="Devolução de venda"),-I1129,0)))</f>
        <v/>
      </c>
    </row>
    <row r="1130">
      <c r="A1130" s="22" t="n"/>
      <c r="B1130" s="14" t="n"/>
      <c r="C1130" s="14" t="n"/>
      <c r="D1130" s="14" t="n"/>
      <c r="E1130" s="15" t="n"/>
      <c r="F1130" s="14" t="n"/>
      <c r="G1130" s="22" t="n"/>
      <c r="H1130" s="14" t="n"/>
      <c r="I1130" s="17">
        <f>IF(OR($B1130="",$C1130="",N($D1130)=0),"",IF(OR($B1130="Ajuste para mais",$B1130="Ajuste para menos"),0,$D1130*IF(N($E1130)&lt;&gt;0,$E1130,IF(OR($B1130="Venda",$B1130="Devolução de venda"),IFERROR(INDEX(Produtos!$D$6:$D$505,MATCH($C1130,Produtos!$B$6:$B$505,0)),0),0))))</f>
        <v/>
      </c>
      <c r="J1130" s="17">
        <f>IF(OR($B1130="",$C1130="",N($D1130)=0),"",IF($B1130="Venda",1,IF($B1130="Devolução de venda",-1,0))*$D1130*IFERROR(INDEX(Produtos!$L$6:$L$505,MATCH($C1130,Produtos!$B$6:$B$505,0)),0))</f>
        <v/>
      </c>
      <c r="K1130" s="17">
        <f>IF(I1130="","",IF($B1130="Venda",I1130-J1130,IF($B1130="Devolução de venda",-I1130-J1130,0)))</f>
        <v/>
      </c>
      <c r="L1130" s="20">
        <f>IF($A1130="","",IF($G1130&lt;&gt;"",$G1130,$A1130))</f>
        <v/>
      </c>
      <c r="M1130" s="17">
        <f>IF(I1130="","",IF($B1130="Venda",I1130,IF(OR($B1130="Compra",$B1130="Devolução de venda"),-I1130,0)))</f>
        <v/>
      </c>
    </row>
    <row r="1131">
      <c r="A1131" s="22" t="n"/>
      <c r="B1131" s="14" t="n"/>
      <c r="C1131" s="14" t="n"/>
      <c r="D1131" s="14" t="n"/>
      <c r="E1131" s="15" t="n"/>
      <c r="F1131" s="14" t="n"/>
      <c r="G1131" s="22" t="n"/>
      <c r="H1131" s="14" t="n"/>
      <c r="I1131" s="17">
        <f>IF(OR($B1131="",$C1131="",N($D1131)=0),"",IF(OR($B1131="Ajuste para mais",$B1131="Ajuste para menos"),0,$D1131*IF(N($E1131)&lt;&gt;0,$E1131,IF(OR($B1131="Venda",$B1131="Devolução de venda"),IFERROR(INDEX(Produtos!$D$6:$D$505,MATCH($C1131,Produtos!$B$6:$B$505,0)),0),0))))</f>
        <v/>
      </c>
      <c r="J1131" s="17">
        <f>IF(OR($B1131="",$C1131="",N($D1131)=0),"",IF($B1131="Venda",1,IF($B1131="Devolução de venda",-1,0))*$D1131*IFERROR(INDEX(Produtos!$L$6:$L$505,MATCH($C1131,Produtos!$B$6:$B$505,0)),0))</f>
        <v/>
      </c>
      <c r="K1131" s="17">
        <f>IF(I1131="","",IF($B1131="Venda",I1131-J1131,IF($B1131="Devolução de venda",-I1131-J1131,0)))</f>
        <v/>
      </c>
      <c r="L1131" s="20">
        <f>IF($A1131="","",IF($G1131&lt;&gt;"",$G1131,$A1131))</f>
        <v/>
      </c>
      <c r="M1131" s="17">
        <f>IF(I1131="","",IF($B1131="Venda",I1131,IF(OR($B1131="Compra",$B1131="Devolução de venda"),-I1131,0)))</f>
        <v/>
      </c>
    </row>
    <row r="1132">
      <c r="A1132" s="22" t="n"/>
      <c r="B1132" s="14" t="n"/>
      <c r="C1132" s="14" t="n"/>
      <c r="D1132" s="14" t="n"/>
      <c r="E1132" s="15" t="n"/>
      <c r="F1132" s="14" t="n"/>
      <c r="G1132" s="22" t="n"/>
      <c r="H1132" s="14" t="n"/>
      <c r="I1132" s="17">
        <f>IF(OR($B1132="",$C1132="",N($D1132)=0),"",IF(OR($B1132="Ajuste para mais",$B1132="Ajuste para menos"),0,$D1132*IF(N($E1132)&lt;&gt;0,$E1132,IF(OR($B1132="Venda",$B1132="Devolução de venda"),IFERROR(INDEX(Produtos!$D$6:$D$505,MATCH($C1132,Produtos!$B$6:$B$505,0)),0),0))))</f>
        <v/>
      </c>
      <c r="J1132" s="17">
        <f>IF(OR($B1132="",$C1132="",N($D1132)=0),"",IF($B1132="Venda",1,IF($B1132="Devolução de venda",-1,0))*$D1132*IFERROR(INDEX(Produtos!$L$6:$L$505,MATCH($C1132,Produtos!$B$6:$B$505,0)),0))</f>
        <v/>
      </c>
      <c r="K1132" s="17">
        <f>IF(I1132="","",IF($B1132="Venda",I1132-J1132,IF($B1132="Devolução de venda",-I1132-J1132,0)))</f>
        <v/>
      </c>
      <c r="L1132" s="20">
        <f>IF($A1132="","",IF($G1132&lt;&gt;"",$G1132,$A1132))</f>
        <v/>
      </c>
      <c r="M1132" s="17">
        <f>IF(I1132="","",IF($B1132="Venda",I1132,IF(OR($B1132="Compra",$B1132="Devolução de venda"),-I1132,0)))</f>
        <v/>
      </c>
    </row>
    <row r="1133">
      <c r="A1133" s="22" t="n"/>
      <c r="B1133" s="14" t="n"/>
      <c r="C1133" s="14" t="n"/>
      <c r="D1133" s="14" t="n"/>
      <c r="E1133" s="15" t="n"/>
      <c r="F1133" s="14" t="n"/>
      <c r="G1133" s="22" t="n"/>
      <c r="H1133" s="14" t="n"/>
      <c r="I1133" s="17">
        <f>IF(OR($B1133="",$C1133="",N($D1133)=0),"",IF(OR($B1133="Ajuste para mais",$B1133="Ajuste para menos"),0,$D1133*IF(N($E1133)&lt;&gt;0,$E1133,IF(OR($B1133="Venda",$B1133="Devolução de venda"),IFERROR(INDEX(Produtos!$D$6:$D$505,MATCH($C1133,Produtos!$B$6:$B$505,0)),0),0))))</f>
        <v/>
      </c>
      <c r="J1133" s="17">
        <f>IF(OR($B1133="",$C1133="",N($D1133)=0),"",IF($B1133="Venda",1,IF($B1133="Devolução de venda",-1,0))*$D1133*IFERROR(INDEX(Produtos!$L$6:$L$505,MATCH($C1133,Produtos!$B$6:$B$505,0)),0))</f>
        <v/>
      </c>
      <c r="K1133" s="17">
        <f>IF(I1133="","",IF($B1133="Venda",I1133-J1133,IF($B1133="Devolução de venda",-I1133-J1133,0)))</f>
        <v/>
      </c>
      <c r="L1133" s="20">
        <f>IF($A1133="","",IF($G1133&lt;&gt;"",$G1133,$A1133))</f>
        <v/>
      </c>
      <c r="M1133" s="17">
        <f>IF(I1133="","",IF($B1133="Venda",I1133,IF(OR($B1133="Compra",$B1133="Devolução de venda"),-I1133,0)))</f>
        <v/>
      </c>
    </row>
    <row r="1134">
      <c r="A1134" s="22" t="n"/>
      <c r="B1134" s="14" t="n"/>
      <c r="C1134" s="14" t="n"/>
      <c r="D1134" s="14" t="n"/>
      <c r="E1134" s="15" t="n"/>
      <c r="F1134" s="14" t="n"/>
      <c r="G1134" s="22" t="n"/>
      <c r="H1134" s="14" t="n"/>
      <c r="I1134" s="17">
        <f>IF(OR($B1134="",$C1134="",N($D1134)=0),"",IF(OR($B1134="Ajuste para mais",$B1134="Ajuste para menos"),0,$D1134*IF(N($E1134)&lt;&gt;0,$E1134,IF(OR($B1134="Venda",$B1134="Devolução de venda"),IFERROR(INDEX(Produtos!$D$6:$D$505,MATCH($C1134,Produtos!$B$6:$B$505,0)),0),0))))</f>
        <v/>
      </c>
      <c r="J1134" s="17">
        <f>IF(OR($B1134="",$C1134="",N($D1134)=0),"",IF($B1134="Venda",1,IF($B1134="Devolução de venda",-1,0))*$D1134*IFERROR(INDEX(Produtos!$L$6:$L$505,MATCH($C1134,Produtos!$B$6:$B$505,0)),0))</f>
        <v/>
      </c>
      <c r="K1134" s="17">
        <f>IF(I1134="","",IF($B1134="Venda",I1134-J1134,IF($B1134="Devolução de venda",-I1134-J1134,0)))</f>
        <v/>
      </c>
      <c r="L1134" s="20">
        <f>IF($A1134="","",IF($G1134&lt;&gt;"",$G1134,$A1134))</f>
        <v/>
      </c>
      <c r="M1134" s="17">
        <f>IF(I1134="","",IF($B1134="Venda",I1134,IF(OR($B1134="Compra",$B1134="Devolução de venda"),-I1134,0)))</f>
        <v/>
      </c>
    </row>
    <row r="1135">
      <c r="A1135" s="22" t="n"/>
      <c r="B1135" s="14" t="n"/>
      <c r="C1135" s="14" t="n"/>
      <c r="D1135" s="14" t="n"/>
      <c r="E1135" s="15" t="n"/>
      <c r="F1135" s="14" t="n"/>
      <c r="G1135" s="22" t="n"/>
      <c r="H1135" s="14" t="n"/>
      <c r="I1135" s="17">
        <f>IF(OR($B1135="",$C1135="",N($D1135)=0),"",IF(OR($B1135="Ajuste para mais",$B1135="Ajuste para menos"),0,$D1135*IF(N($E1135)&lt;&gt;0,$E1135,IF(OR($B1135="Venda",$B1135="Devolução de venda"),IFERROR(INDEX(Produtos!$D$6:$D$505,MATCH($C1135,Produtos!$B$6:$B$505,0)),0),0))))</f>
        <v/>
      </c>
      <c r="J1135" s="17">
        <f>IF(OR($B1135="",$C1135="",N($D1135)=0),"",IF($B1135="Venda",1,IF($B1135="Devolução de venda",-1,0))*$D1135*IFERROR(INDEX(Produtos!$L$6:$L$505,MATCH($C1135,Produtos!$B$6:$B$505,0)),0))</f>
        <v/>
      </c>
      <c r="K1135" s="17">
        <f>IF(I1135="","",IF($B1135="Venda",I1135-J1135,IF($B1135="Devolução de venda",-I1135-J1135,0)))</f>
        <v/>
      </c>
      <c r="L1135" s="20">
        <f>IF($A1135="","",IF($G1135&lt;&gt;"",$G1135,$A1135))</f>
        <v/>
      </c>
      <c r="M1135" s="17">
        <f>IF(I1135="","",IF($B1135="Venda",I1135,IF(OR($B1135="Compra",$B1135="Devolução de venda"),-I1135,0)))</f>
        <v/>
      </c>
    </row>
    <row r="1136">
      <c r="A1136" s="22" t="n"/>
      <c r="B1136" s="14" t="n"/>
      <c r="C1136" s="14" t="n"/>
      <c r="D1136" s="14" t="n"/>
      <c r="E1136" s="15" t="n"/>
      <c r="F1136" s="14" t="n"/>
      <c r="G1136" s="22" t="n"/>
      <c r="H1136" s="14" t="n"/>
      <c r="I1136" s="17">
        <f>IF(OR($B1136="",$C1136="",N($D1136)=0),"",IF(OR($B1136="Ajuste para mais",$B1136="Ajuste para menos"),0,$D1136*IF(N($E1136)&lt;&gt;0,$E1136,IF(OR($B1136="Venda",$B1136="Devolução de venda"),IFERROR(INDEX(Produtos!$D$6:$D$505,MATCH($C1136,Produtos!$B$6:$B$505,0)),0),0))))</f>
        <v/>
      </c>
      <c r="J1136" s="17">
        <f>IF(OR($B1136="",$C1136="",N($D1136)=0),"",IF($B1136="Venda",1,IF($B1136="Devolução de venda",-1,0))*$D1136*IFERROR(INDEX(Produtos!$L$6:$L$505,MATCH($C1136,Produtos!$B$6:$B$505,0)),0))</f>
        <v/>
      </c>
      <c r="K1136" s="17">
        <f>IF(I1136="","",IF($B1136="Venda",I1136-J1136,IF($B1136="Devolução de venda",-I1136-J1136,0)))</f>
        <v/>
      </c>
      <c r="L1136" s="20">
        <f>IF($A1136="","",IF($G1136&lt;&gt;"",$G1136,$A1136))</f>
        <v/>
      </c>
      <c r="M1136" s="17">
        <f>IF(I1136="","",IF($B1136="Venda",I1136,IF(OR($B1136="Compra",$B1136="Devolução de venda"),-I1136,0)))</f>
        <v/>
      </c>
    </row>
    <row r="1137">
      <c r="A1137" s="22" t="n"/>
      <c r="B1137" s="14" t="n"/>
      <c r="C1137" s="14" t="n"/>
      <c r="D1137" s="14" t="n"/>
      <c r="E1137" s="15" t="n"/>
      <c r="F1137" s="14" t="n"/>
      <c r="G1137" s="22" t="n"/>
      <c r="H1137" s="14" t="n"/>
      <c r="I1137" s="17">
        <f>IF(OR($B1137="",$C1137="",N($D1137)=0),"",IF(OR($B1137="Ajuste para mais",$B1137="Ajuste para menos"),0,$D1137*IF(N($E1137)&lt;&gt;0,$E1137,IF(OR($B1137="Venda",$B1137="Devolução de venda"),IFERROR(INDEX(Produtos!$D$6:$D$505,MATCH($C1137,Produtos!$B$6:$B$505,0)),0),0))))</f>
        <v/>
      </c>
      <c r="J1137" s="17">
        <f>IF(OR($B1137="",$C1137="",N($D1137)=0),"",IF($B1137="Venda",1,IF($B1137="Devolução de venda",-1,0))*$D1137*IFERROR(INDEX(Produtos!$L$6:$L$505,MATCH($C1137,Produtos!$B$6:$B$505,0)),0))</f>
        <v/>
      </c>
      <c r="K1137" s="17">
        <f>IF(I1137="","",IF($B1137="Venda",I1137-J1137,IF($B1137="Devolução de venda",-I1137-J1137,0)))</f>
        <v/>
      </c>
      <c r="L1137" s="20">
        <f>IF($A1137="","",IF($G1137&lt;&gt;"",$G1137,$A1137))</f>
        <v/>
      </c>
      <c r="M1137" s="17">
        <f>IF(I1137="","",IF($B1137="Venda",I1137,IF(OR($B1137="Compra",$B1137="Devolução de venda"),-I1137,0)))</f>
        <v/>
      </c>
    </row>
    <row r="1138">
      <c r="A1138" s="22" t="n"/>
      <c r="B1138" s="14" t="n"/>
      <c r="C1138" s="14" t="n"/>
      <c r="D1138" s="14" t="n"/>
      <c r="E1138" s="15" t="n"/>
      <c r="F1138" s="14" t="n"/>
      <c r="G1138" s="22" t="n"/>
      <c r="H1138" s="14" t="n"/>
      <c r="I1138" s="17">
        <f>IF(OR($B1138="",$C1138="",N($D1138)=0),"",IF(OR($B1138="Ajuste para mais",$B1138="Ajuste para menos"),0,$D1138*IF(N($E1138)&lt;&gt;0,$E1138,IF(OR($B1138="Venda",$B1138="Devolução de venda"),IFERROR(INDEX(Produtos!$D$6:$D$505,MATCH($C1138,Produtos!$B$6:$B$505,0)),0),0))))</f>
        <v/>
      </c>
      <c r="J1138" s="17">
        <f>IF(OR($B1138="",$C1138="",N($D1138)=0),"",IF($B1138="Venda",1,IF($B1138="Devolução de venda",-1,0))*$D1138*IFERROR(INDEX(Produtos!$L$6:$L$505,MATCH($C1138,Produtos!$B$6:$B$505,0)),0))</f>
        <v/>
      </c>
      <c r="K1138" s="17">
        <f>IF(I1138="","",IF($B1138="Venda",I1138-J1138,IF($B1138="Devolução de venda",-I1138-J1138,0)))</f>
        <v/>
      </c>
      <c r="L1138" s="20">
        <f>IF($A1138="","",IF($G1138&lt;&gt;"",$G1138,$A1138))</f>
        <v/>
      </c>
      <c r="M1138" s="17">
        <f>IF(I1138="","",IF($B1138="Venda",I1138,IF(OR($B1138="Compra",$B1138="Devolução de venda"),-I1138,0)))</f>
        <v/>
      </c>
    </row>
    <row r="1139">
      <c r="A1139" s="22" t="n"/>
      <c r="B1139" s="14" t="n"/>
      <c r="C1139" s="14" t="n"/>
      <c r="D1139" s="14" t="n"/>
      <c r="E1139" s="15" t="n"/>
      <c r="F1139" s="14" t="n"/>
      <c r="G1139" s="22" t="n"/>
      <c r="H1139" s="14" t="n"/>
      <c r="I1139" s="17">
        <f>IF(OR($B1139="",$C1139="",N($D1139)=0),"",IF(OR($B1139="Ajuste para mais",$B1139="Ajuste para menos"),0,$D1139*IF(N($E1139)&lt;&gt;0,$E1139,IF(OR($B1139="Venda",$B1139="Devolução de venda"),IFERROR(INDEX(Produtos!$D$6:$D$505,MATCH($C1139,Produtos!$B$6:$B$505,0)),0),0))))</f>
        <v/>
      </c>
      <c r="J1139" s="17">
        <f>IF(OR($B1139="",$C1139="",N($D1139)=0),"",IF($B1139="Venda",1,IF($B1139="Devolução de venda",-1,0))*$D1139*IFERROR(INDEX(Produtos!$L$6:$L$505,MATCH($C1139,Produtos!$B$6:$B$505,0)),0))</f>
        <v/>
      </c>
      <c r="K1139" s="17">
        <f>IF(I1139="","",IF($B1139="Venda",I1139-J1139,IF($B1139="Devolução de venda",-I1139-J1139,0)))</f>
        <v/>
      </c>
      <c r="L1139" s="20">
        <f>IF($A1139="","",IF($G1139&lt;&gt;"",$G1139,$A1139))</f>
        <v/>
      </c>
      <c r="M1139" s="17">
        <f>IF(I1139="","",IF($B1139="Venda",I1139,IF(OR($B1139="Compra",$B1139="Devolução de venda"),-I1139,0)))</f>
        <v/>
      </c>
    </row>
    <row r="1140">
      <c r="A1140" s="22" t="n"/>
      <c r="B1140" s="14" t="n"/>
      <c r="C1140" s="14" t="n"/>
      <c r="D1140" s="14" t="n"/>
      <c r="E1140" s="15" t="n"/>
      <c r="F1140" s="14" t="n"/>
      <c r="G1140" s="22" t="n"/>
      <c r="H1140" s="14" t="n"/>
      <c r="I1140" s="17">
        <f>IF(OR($B1140="",$C1140="",N($D1140)=0),"",IF(OR($B1140="Ajuste para mais",$B1140="Ajuste para menos"),0,$D1140*IF(N($E1140)&lt;&gt;0,$E1140,IF(OR($B1140="Venda",$B1140="Devolução de venda"),IFERROR(INDEX(Produtos!$D$6:$D$505,MATCH($C1140,Produtos!$B$6:$B$505,0)),0),0))))</f>
        <v/>
      </c>
      <c r="J1140" s="17">
        <f>IF(OR($B1140="",$C1140="",N($D1140)=0),"",IF($B1140="Venda",1,IF($B1140="Devolução de venda",-1,0))*$D1140*IFERROR(INDEX(Produtos!$L$6:$L$505,MATCH($C1140,Produtos!$B$6:$B$505,0)),0))</f>
        <v/>
      </c>
      <c r="K1140" s="17">
        <f>IF(I1140="","",IF($B1140="Venda",I1140-J1140,IF($B1140="Devolução de venda",-I1140-J1140,0)))</f>
        <v/>
      </c>
      <c r="L1140" s="20">
        <f>IF($A1140="","",IF($G1140&lt;&gt;"",$G1140,$A1140))</f>
        <v/>
      </c>
      <c r="M1140" s="17">
        <f>IF(I1140="","",IF($B1140="Venda",I1140,IF(OR($B1140="Compra",$B1140="Devolução de venda"),-I1140,0)))</f>
        <v/>
      </c>
    </row>
    <row r="1141">
      <c r="A1141" s="22" t="n"/>
      <c r="B1141" s="14" t="n"/>
      <c r="C1141" s="14" t="n"/>
      <c r="D1141" s="14" t="n"/>
      <c r="E1141" s="15" t="n"/>
      <c r="F1141" s="14" t="n"/>
      <c r="G1141" s="22" t="n"/>
      <c r="H1141" s="14" t="n"/>
      <c r="I1141" s="17">
        <f>IF(OR($B1141="",$C1141="",N($D1141)=0),"",IF(OR($B1141="Ajuste para mais",$B1141="Ajuste para menos"),0,$D1141*IF(N($E1141)&lt;&gt;0,$E1141,IF(OR($B1141="Venda",$B1141="Devolução de venda"),IFERROR(INDEX(Produtos!$D$6:$D$505,MATCH($C1141,Produtos!$B$6:$B$505,0)),0),0))))</f>
        <v/>
      </c>
      <c r="J1141" s="17">
        <f>IF(OR($B1141="",$C1141="",N($D1141)=0),"",IF($B1141="Venda",1,IF($B1141="Devolução de venda",-1,0))*$D1141*IFERROR(INDEX(Produtos!$L$6:$L$505,MATCH($C1141,Produtos!$B$6:$B$505,0)),0))</f>
        <v/>
      </c>
      <c r="K1141" s="17">
        <f>IF(I1141="","",IF($B1141="Venda",I1141-J1141,IF($B1141="Devolução de venda",-I1141-J1141,0)))</f>
        <v/>
      </c>
      <c r="L1141" s="20">
        <f>IF($A1141="","",IF($G1141&lt;&gt;"",$G1141,$A1141))</f>
        <v/>
      </c>
      <c r="M1141" s="17">
        <f>IF(I1141="","",IF($B1141="Venda",I1141,IF(OR($B1141="Compra",$B1141="Devolução de venda"),-I1141,0)))</f>
        <v/>
      </c>
    </row>
    <row r="1142">
      <c r="A1142" s="22" t="n"/>
      <c r="B1142" s="14" t="n"/>
      <c r="C1142" s="14" t="n"/>
      <c r="D1142" s="14" t="n"/>
      <c r="E1142" s="15" t="n"/>
      <c r="F1142" s="14" t="n"/>
      <c r="G1142" s="22" t="n"/>
      <c r="H1142" s="14" t="n"/>
      <c r="I1142" s="17">
        <f>IF(OR($B1142="",$C1142="",N($D1142)=0),"",IF(OR($B1142="Ajuste para mais",$B1142="Ajuste para menos"),0,$D1142*IF(N($E1142)&lt;&gt;0,$E1142,IF(OR($B1142="Venda",$B1142="Devolução de venda"),IFERROR(INDEX(Produtos!$D$6:$D$505,MATCH($C1142,Produtos!$B$6:$B$505,0)),0),0))))</f>
        <v/>
      </c>
      <c r="J1142" s="17">
        <f>IF(OR($B1142="",$C1142="",N($D1142)=0),"",IF($B1142="Venda",1,IF($B1142="Devolução de venda",-1,0))*$D1142*IFERROR(INDEX(Produtos!$L$6:$L$505,MATCH($C1142,Produtos!$B$6:$B$505,0)),0))</f>
        <v/>
      </c>
      <c r="K1142" s="17">
        <f>IF(I1142="","",IF($B1142="Venda",I1142-J1142,IF($B1142="Devolução de venda",-I1142-J1142,0)))</f>
        <v/>
      </c>
      <c r="L1142" s="20">
        <f>IF($A1142="","",IF($G1142&lt;&gt;"",$G1142,$A1142))</f>
        <v/>
      </c>
      <c r="M1142" s="17">
        <f>IF(I1142="","",IF($B1142="Venda",I1142,IF(OR($B1142="Compra",$B1142="Devolução de venda"),-I1142,0)))</f>
        <v/>
      </c>
    </row>
    <row r="1143">
      <c r="A1143" s="22" t="n"/>
      <c r="B1143" s="14" t="n"/>
      <c r="C1143" s="14" t="n"/>
      <c r="D1143" s="14" t="n"/>
      <c r="E1143" s="15" t="n"/>
      <c r="F1143" s="14" t="n"/>
      <c r="G1143" s="22" t="n"/>
      <c r="H1143" s="14" t="n"/>
      <c r="I1143" s="17">
        <f>IF(OR($B1143="",$C1143="",N($D1143)=0),"",IF(OR($B1143="Ajuste para mais",$B1143="Ajuste para menos"),0,$D1143*IF(N($E1143)&lt;&gt;0,$E1143,IF(OR($B1143="Venda",$B1143="Devolução de venda"),IFERROR(INDEX(Produtos!$D$6:$D$505,MATCH($C1143,Produtos!$B$6:$B$505,0)),0),0))))</f>
        <v/>
      </c>
      <c r="J1143" s="17">
        <f>IF(OR($B1143="",$C1143="",N($D1143)=0),"",IF($B1143="Venda",1,IF($B1143="Devolução de venda",-1,0))*$D1143*IFERROR(INDEX(Produtos!$L$6:$L$505,MATCH($C1143,Produtos!$B$6:$B$505,0)),0))</f>
        <v/>
      </c>
      <c r="K1143" s="17">
        <f>IF(I1143="","",IF($B1143="Venda",I1143-J1143,IF($B1143="Devolução de venda",-I1143-J1143,0)))</f>
        <v/>
      </c>
      <c r="L1143" s="20">
        <f>IF($A1143="","",IF($G1143&lt;&gt;"",$G1143,$A1143))</f>
        <v/>
      </c>
      <c r="M1143" s="17">
        <f>IF(I1143="","",IF($B1143="Venda",I1143,IF(OR($B1143="Compra",$B1143="Devolução de venda"),-I1143,0)))</f>
        <v/>
      </c>
    </row>
    <row r="1144">
      <c r="A1144" s="22" t="n"/>
      <c r="B1144" s="14" t="n"/>
      <c r="C1144" s="14" t="n"/>
      <c r="D1144" s="14" t="n"/>
      <c r="E1144" s="15" t="n"/>
      <c r="F1144" s="14" t="n"/>
      <c r="G1144" s="22" t="n"/>
      <c r="H1144" s="14" t="n"/>
      <c r="I1144" s="17">
        <f>IF(OR($B1144="",$C1144="",N($D1144)=0),"",IF(OR($B1144="Ajuste para mais",$B1144="Ajuste para menos"),0,$D1144*IF(N($E1144)&lt;&gt;0,$E1144,IF(OR($B1144="Venda",$B1144="Devolução de venda"),IFERROR(INDEX(Produtos!$D$6:$D$505,MATCH($C1144,Produtos!$B$6:$B$505,0)),0),0))))</f>
        <v/>
      </c>
      <c r="J1144" s="17">
        <f>IF(OR($B1144="",$C1144="",N($D1144)=0),"",IF($B1144="Venda",1,IF($B1144="Devolução de venda",-1,0))*$D1144*IFERROR(INDEX(Produtos!$L$6:$L$505,MATCH($C1144,Produtos!$B$6:$B$505,0)),0))</f>
        <v/>
      </c>
      <c r="K1144" s="17">
        <f>IF(I1144="","",IF($B1144="Venda",I1144-J1144,IF($B1144="Devolução de venda",-I1144-J1144,0)))</f>
        <v/>
      </c>
      <c r="L1144" s="20">
        <f>IF($A1144="","",IF($G1144&lt;&gt;"",$G1144,$A1144))</f>
        <v/>
      </c>
      <c r="M1144" s="17">
        <f>IF(I1144="","",IF($B1144="Venda",I1144,IF(OR($B1144="Compra",$B1144="Devolução de venda"),-I1144,0)))</f>
        <v/>
      </c>
    </row>
    <row r="1145">
      <c r="A1145" s="22" t="n"/>
      <c r="B1145" s="14" t="n"/>
      <c r="C1145" s="14" t="n"/>
      <c r="D1145" s="14" t="n"/>
      <c r="E1145" s="15" t="n"/>
      <c r="F1145" s="14" t="n"/>
      <c r="G1145" s="22" t="n"/>
      <c r="H1145" s="14" t="n"/>
      <c r="I1145" s="17">
        <f>IF(OR($B1145="",$C1145="",N($D1145)=0),"",IF(OR($B1145="Ajuste para mais",$B1145="Ajuste para menos"),0,$D1145*IF(N($E1145)&lt;&gt;0,$E1145,IF(OR($B1145="Venda",$B1145="Devolução de venda"),IFERROR(INDEX(Produtos!$D$6:$D$505,MATCH($C1145,Produtos!$B$6:$B$505,0)),0),0))))</f>
        <v/>
      </c>
      <c r="J1145" s="17">
        <f>IF(OR($B1145="",$C1145="",N($D1145)=0),"",IF($B1145="Venda",1,IF($B1145="Devolução de venda",-1,0))*$D1145*IFERROR(INDEX(Produtos!$L$6:$L$505,MATCH($C1145,Produtos!$B$6:$B$505,0)),0))</f>
        <v/>
      </c>
      <c r="K1145" s="17">
        <f>IF(I1145="","",IF($B1145="Venda",I1145-J1145,IF($B1145="Devolução de venda",-I1145-J1145,0)))</f>
        <v/>
      </c>
      <c r="L1145" s="20">
        <f>IF($A1145="","",IF($G1145&lt;&gt;"",$G1145,$A1145))</f>
        <v/>
      </c>
      <c r="M1145" s="17">
        <f>IF(I1145="","",IF($B1145="Venda",I1145,IF(OR($B1145="Compra",$B1145="Devolução de venda"),-I1145,0)))</f>
        <v/>
      </c>
    </row>
    <row r="1146">
      <c r="A1146" s="22" t="n"/>
      <c r="B1146" s="14" t="n"/>
      <c r="C1146" s="14" t="n"/>
      <c r="D1146" s="14" t="n"/>
      <c r="E1146" s="15" t="n"/>
      <c r="F1146" s="14" t="n"/>
      <c r="G1146" s="22" t="n"/>
      <c r="H1146" s="14" t="n"/>
      <c r="I1146" s="17">
        <f>IF(OR($B1146="",$C1146="",N($D1146)=0),"",IF(OR($B1146="Ajuste para mais",$B1146="Ajuste para menos"),0,$D1146*IF(N($E1146)&lt;&gt;0,$E1146,IF(OR($B1146="Venda",$B1146="Devolução de venda"),IFERROR(INDEX(Produtos!$D$6:$D$505,MATCH($C1146,Produtos!$B$6:$B$505,0)),0),0))))</f>
        <v/>
      </c>
      <c r="J1146" s="17">
        <f>IF(OR($B1146="",$C1146="",N($D1146)=0),"",IF($B1146="Venda",1,IF($B1146="Devolução de venda",-1,0))*$D1146*IFERROR(INDEX(Produtos!$L$6:$L$505,MATCH($C1146,Produtos!$B$6:$B$505,0)),0))</f>
        <v/>
      </c>
      <c r="K1146" s="17">
        <f>IF(I1146="","",IF($B1146="Venda",I1146-J1146,IF($B1146="Devolução de venda",-I1146-J1146,0)))</f>
        <v/>
      </c>
      <c r="L1146" s="20">
        <f>IF($A1146="","",IF($G1146&lt;&gt;"",$G1146,$A1146))</f>
        <v/>
      </c>
      <c r="M1146" s="17">
        <f>IF(I1146="","",IF($B1146="Venda",I1146,IF(OR($B1146="Compra",$B1146="Devolução de venda"),-I1146,0)))</f>
        <v/>
      </c>
    </row>
    <row r="1147">
      <c r="A1147" s="22" t="n"/>
      <c r="B1147" s="14" t="n"/>
      <c r="C1147" s="14" t="n"/>
      <c r="D1147" s="14" t="n"/>
      <c r="E1147" s="15" t="n"/>
      <c r="F1147" s="14" t="n"/>
      <c r="G1147" s="22" t="n"/>
      <c r="H1147" s="14" t="n"/>
      <c r="I1147" s="17">
        <f>IF(OR($B1147="",$C1147="",N($D1147)=0),"",IF(OR($B1147="Ajuste para mais",$B1147="Ajuste para menos"),0,$D1147*IF(N($E1147)&lt;&gt;0,$E1147,IF(OR($B1147="Venda",$B1147="Devolução de venda"),IFERROR(INDEX(Produtos!$D$6:$D$505,MATCH($C1147,Produtos!$B$6:$B$505,0)),0),0))))</f>
        <v/>
      </c>
      <c r="J1147" s="17">
        <f>IF(OR($B1147="",$C1147="",N($D1147)=0),"",IF($B1147="Venda",1,IF($B1147="Devolução de venda",-1,0))*$D1147*IFERROR(INDEX(Produtos!$L$6:$L$505,MATCH($C1147,Produtos!$B$6:$B$505,0)),0))</f>
        <v/>
      </c>
      <c r="K1147" s="17">
        <f>IF(I1147="","",IF($B1147="Venda",I1147-J1147,IF($B1147="Devolução de venda",-I1147-J1147,0)))</f>
        <v/>
      </c>
      <c r="L1147" s="20">
        <f>IF($A1147="","",IF($G1147&lt;&gt;"",$G1147,$A1147))</f>
        <v/>
      </c>
      <c r="M1147" s="17">
        <f>IF(I1147="","",IF($B1147="Venda",I1147,IF(OR($B1147="Compra",$B1147="Devolução de venda"),-I1147,0)))</f>
        <v/>
      </c>
    </row>
    <row r="1148">
      <c r="A1148" s="22" t="n"/>
      <c r="B1148" s="14" t="n"/>
      <c r="C1148" s="14" t="n"/>
      <c r="D1148" s="14" t="n"/>
      <c r="E1148" s="15" t="n"/>
      <c r="F1148" s="14" t="n"/>
      <c r="G1148" s="22" t="n"/>
      <c r="H1148" s="14" t="n"/>
      <c r="I1148" s="17">
        <f>IF(OR($B1148="",$C1148="",N($D1148)=0),"",IF(OR($B1148="Ajuste para mais",$B1148="Ajuste para menos"),0,$D1148*IF(N($E1148)&lt;&gt;0,$E1148,IF(OR($B1148="Venda",$B1148="Devolução de venda"),IFERROR(INDEX(Produtos!$D$6:$D$505,MATCH($C1148,Produtos!$B$6:$B$505,0)),0),0))))</f>
        <v/>
      </c>
      <c r="J1148" s="17">
        <f>IF(OR($B1148="",$C1148="",N($D1148)=0),"",IF($B1148="Venda",1,IF($B1148="Devolução de venda",-1,0))*$D1148*IFERROR(INDEX(Produtos!$L$6:$L$505,MATCH($C1148,Produtos!$B$6:$B$505,0)),0))</f>
        <v/>
      </c>
      <c r="K1148" s="17">
        <f>IF(I1148="","",IF($B1148="Venda",I1148-J1148,IF($B1148="Devolução de venda",-I1148-J1148,0)))</f>
        <v/>
      </c>
      <c r="L1148" s="20">
        <f>IF($A1148="","",IF($G1148&lt;&gt;"",$G1148,$A1148))</f>
        <v/>
      </c>
      <c r="M1148" s="17">
        <f>IF(I1148="","",IF($B1148="Venda",I1148,IF(OR($B1148="Compra",$B1148="Devolução de venda"),-I1148,0)))</f>
        <v/>
      </c>
    </row>
    <row r="1149">
      <c r="A1149" s="22" t="n"/>
      <c r="B1149" s="14" t="n"/>
      <c r="C1149" s="14" t="n"/>
      <c r="D1149" s="14" t="n"/>
      <c r="E1149" s="15" t="n"/>
      <c r="F1149" s="14" t="n"/>
      <c r="G1149" s="22" t="n"/>
      <c r="H1149" s="14" t="n"/>
      <c r="I1149" s="17">
        <f>IF(OR($B1149="",$C1149="",N($D1149)=0),"",IF(OR($B1149="Ajuste para mais",$B1149="Ajuste para menos"),0,$D1149*IF(N($E1149)&lt;&gt;0,$E1149,IF(OR($B1149="Venda",$B1149="Devolução de venda"),IFERROR(INDEX(Produtos!$D$6:$D$505,MATCH($C1149,Produtos!$B$6:$B$505,0)),0),0))))</f>
        <v/>
      </c>
      <c r="J1149" s="17">
        <f>IF(OR($B1149="",$C1149="",N($D1149)=0),"",IF($B1149="Venda",1,IF($B1149="Devolução de venda",-1,0))*$D1149*IFERROR(INDEX(Produtos!$L$6:$L$505,MATCH($C1149,Produtos!$B$6:$B$505,0)),0))</f>
        <v/>
      </c>
      <c r="K1149" s="17">
        <f>IF(I1149="","",IF($B1149="Venda",I1149-J1149,IF($B1149="Devolução de venda",-I1149-J1149,0)))</f>
        <v/>
      </c>
      <c r="L1149" s="20">
        <f>IF($A1149="","",IF($G1149&lt;&gt;"",$G1149,$A1149))</f>
        <v/>
      </c>
      <c r="M1149" s="17">
        <f>IF(I1149="","",IF($B1149="Venda",I1149,IF(OR($B1149="Compra",$B1149="Devolução de venda"),-I1149,0)))</f>
        <v/>
      </c>
    </row>
    <row r="1150">
      <c r="A1150" s="22" t="n"/>
      <c r="B1150" s="14" t="n"/>
      <c r="C1150" s="14" t="n"/>
      <c r="D1150" s="14" t="n"/>
      <c r="E1150" s="15" t="n"/>
      <c r="F1150" s="14" t="n"/>
      <c r="G1150" s="22" t="n"/>
      <c r="H1150" s="14" t="n"/>
      <c r="I1150" s="17">
        <f>IF(OR($B1150="",$C1150="",N($D1150)=0),"",IF(OR($B1150="Ajuste para mais",$B1150="Ajuste para menos"),0,$D1150*IF(N($E1150)&lt;&gt;0,$E1150,IF(OR($B1150="Venda",$B1150="Devolução de venda"),IFERROR(INDEX(Produtos!$D$6:$D$505,MATCH($C1150,Produtos!$B$6:$B$505,0)),0),0))))</f>
        <v/>
      </c>
      <c r="J1150" s="17">
        <f>IF(OR($B1150="",$C1150="",N($D1150)=0),"",IF($B1150="Venda",1,IF($B1150="Devolução de venda",-1,0))*$D1150*IFERROR(INDEX(Produtos!$L$6:$L$505,MATCH($C1150,Produtos!$B$6:$B$505,0)),0))</f>
        <v/>
      </c>
      <c r="K1150" s="17">
        <f>IF(I1150="","",IF($B1150="Venda",I1150-J1150,IF($B1150="Devolução de venda",-I1150-J1150,0)))</f>
        <v/>
      </c>
      <c r="L1150" s="20">
        <f>IF($A1150="","",IF($G1150&lt;&gt;"",$G1150,$A1150))</f>
        <v/>
      </c>
      <c r="M1150" s="17">
        <f>IF(I1150="","",IF($B1150="Venda",I1150,IF(OR($B1150="Compra",$B1150="Devolução de venda"),-I1150,0)))</f>
        <v/>
      </c>
    </row>
    <row r="1151">
      <c r="A1151" s="22" t="n"/>
      <c r="B1151" s="14" t="n"/>
      <c r="C1151" s="14" t="n"/>
      <c r="D1151" s="14" t="n"/>
      <c r="E1151" s="15" t="n"/>
      <c r="F1151" s="14" t="n"/>
      <c r="G1151" s="22" t="n"/>
      <c r="H1151" s="14" t="n"/>
      <c r="I1151" s="17">
        <f>IF(OR($B1151="",$C1151="",N($D1151)=0),"",IF(OR($B1151="Ajuste para mais",$B1151="Ajuste para menos"),0,$D1151*IF(N($E1151)&lt;&gt;0,$E1151,IF(OR($B1151="Venda",$B1151="Devolução de venda"),IFERROR(INDEX(Produtos!$D$6:$D$505,MATCH($C1151,Produtos!$B$6:$B$505,0)),0),0))))</f>
        <v/>
      </c>
      <c r="J1151" s="17">
        <f>IF(OR($B1151="",$C1151="",N($D1151)=0),"",IF($B1151="Venda",1,IF($B1151="Devolução de venda",-1,0))*$D1151*IFERROR(INDEX(Produtos!$L$6:$L$505,MATCH($C1151,Produtos!$B$6:$B$505,0)),0))</f>
        <v/>
      </c>
      <c r="K1151" s="17">
        <f>IF(I1151="","",IF($B1151="Venda",I1151-J1151,IF($B1151="Devolução de venda",-I1151-J1151,0)))</f>
        <v/>
      </c>
      <c r="L1151" s="20">
        <f>IF($A1151="","",IF($G1151&lt;&gt;"",$G1151,$A1151))</f>
        <v/>
      </c>
      <c r="M1151" s="17">
        <f>IF(I1151="","",IF($B1151="Venda",I1151,IF(OR($B1151="Compra",$B1151="Devolução de venda"),-I1151,0)))</f>
        <v/>
      </c>
    </row>
    <row r="1152">
      <c r="A1152" s="22" t="n"/>
      <c r="B1152" s="14" t="n"/>
      <c r="C1152" s="14" t="n"/>
      <c r="D1152" s="14" t="n"/>
      <c r="E1152" s="15" t="n"/>
      <c r="F1152" s="14" t="n"/>
      <c r="G1152" s="22" t="n"/>
      <c r="H1152" s="14" t="n"/>
      <c r="I1152" s="17">
        <f>IF(OR($B1152="",$C1152="",N($D1152)=0),"",IF(OR($B1152="Ajuste para mais",$B1152="Ajuste para menos"),0,$D1152*IF(N($E1152)&lt;&gt;0,$E1152,IF(OR($B1152="Venda",$B1152="Devolução de venda"),IFERROR(INDEX(Produtos!$D$6:$D$505,MATCH($C1152,Produtos!$B$6:$B$505,0)),0),0))))</f>
        <v/>
      </c>
      <c r="J1152" s="17">
        <f>IF(OR($B1152="",$C1152="",N($D1152)=0),"",IF($B1152="Venda",1,IF($B1152="Devolução de venda",-1,0))*$D1152*IFERROR(INDEX(Produtos!$L$6:$L$505,MATCH($C1152,Produtos!$B$6:$B$505,0)),0))</f>
        <v/>
      </c>
      <c r="K1152" s="17">
        <f>IF(I1152="","",IF($B1152="Venda",I1152-J1152,IF($B1152="Devolução de venda",-I1152-J1152,0)))</f>
        <v/>
      </c>
      <c r="L1152" s="20">
        <f>IF($A1152="","",IF($G1152&lt;&gt;"",$G1152,$A1152))</f>
        <v/>
      </c>
      <c r="M1152" s="17">
        <f>IF(I1152="","",IF($B1152="Venda",I1152,IF(OR($B1152="Compra",$B1152="Devolução de venda"),-I1152,0)))</f>
        <v/>
      </c>
    </row>
    <row r="1153">
      <c r="A1153" s="22" t="n"/>
      <c r="B1153" s="14" t="n"/>
      <c r="C1153" s="14" t="n"/>
      <c r="D1153" s="14" t="n"/>
      <c r="E1153" s="15" t="n"/>
      <c r="F1153" s="14" t="n"/>
      <c r="G1153" s="22" t="n"/>
      <c r="H1153" s="14" t="n"/>
      <c r="I1153" s="17">
        <f>IF(OR($B1153="",$C1153="",N($D1153)=0),"",IF(OR($B1153="Ajuste para mais",$B1153="Ajuste para menos"),0,$D1153*IF(N($E1153)&lt;&gt;0,$E1153,IF(OR($B1153="Venda",$B1153="Devolução de venda"),IFERROR(INDEX(Produtos!$D$6:$D$505,MATCH($C1153,Produtos!$B$6:$B$505,0)),0),0))))</f>
        <v/>
      </c>
      <c r="J1153" s="17">
        <f>IF(OR($B1153="",$C1153="",N($D1153)=0),"",IF($B1153="Venda",1,IF($B1153="Devolução de venda",-1,0))*$D1153*IFERROR(INDEX(Produtos!$L$6:$L$505,MATCH($C1153,Produtos!$B$6:$B$505,0)),0))</f>
        <v/>
      </c>
      <c r="K1153" s="17">
        <f>IF(I1153="","",IF($B1153="Venda",I1153-J1153,IF($B1153="Devolução de venda",-I1153-J1153,0)))</f>
        <v/>
      </c>
      <c r="L1153" s="20">
        <f>IF($A1153="","",IF($G1153&lt;&gt;"",$G1153,$A1153))</f>
        <v/>
      </c>
      <c r="M1153" s="17">
        <f>IF(I1153="","",IF($B1153="Venda",I1153,IF(OR($B1153="Compra",$B1153="Devolução de venda"),-I1153,0)))</f>
        <v/>
      </c>
    </row>
    <row r="1154">
      <c r="A1154" s="22" t="n"/>
      <c r="B1154" s="14" t="n"/>
      <c r="C1154" s="14" t="n"/>
      <c r="D1154" s="14" t="n"/>
      <c r="E1154" s="15" t="n"/>
      <c r="F1154" s="14" t="n"/>
      <c r="G1154" s="22" t="n"/>
      <c r="H1154" s="14" t="n"/>
      <c r="I1154" s="17">
        <f>IF(OR($B1154="",$C1154="",N($D1154)=0),"",IF(OR($B1154="Ajuste para mais",$B1154="Ajuste para menos"),0,$D1154*IF(N($E1154)&lt;&gt;0,$E1154,IF(OR($B1154="Venda",$B1154="Devolução de venda"),IFERROR(INDEX(Produtos!$D$6:$D$505,MATCH($C1154,Produtos!$B$6:$B$505,0)),0),0))))</f>
        <v/>
      </c>
      <c r="J1154" s="17">
        <f>IF(OR($B1154="",$C1154="",N($D1154)=0),"",IF($B1154="Venda",1,IF($B1154="Devolução de venda",-1,0))*$D1154*IFERROR(INDEX(Produtos!$L$6:$L$505,MATCH($C1154,Produtos!$B$6:$B$505,0)),0))</f>
        <v/>
      </c>
      <c r="K1154" s="17">
        <f>IF(I1154="","",IF($B1154="Venda",I1154-J1154,IF($B1154="Devolução de venda",-I1154-J1154,0)))</f>
        <v/>
      </c>
      <c r="L1154" s="20">
        <f>IF($A1154="","",IF($G1154&lt;&gt;"",$G1154,$A1154))</f>
        <v/>
      </c>
      <c r="M1154" s="17">
        <f>IF(I1154="","",IF($B1154="Venda",I1154,IF(OR($B1154="Compra",$B1154="Devolução de venda"),-I1154,0)))</f>
        <v/>
      </c>
    </row>
    <row r="1155">
      <c r="A1155" s="22" t="n"/>
      <c r="B1155" s="14" t="n"/>
      <c r="C1155" s="14" t="n"/>
      <c r="D1155" s="14" t="n"/>
      <c r="E1155" s="15" t="n"/>
      <c r="F1155" s="14" t="n"/>
      <c r="G1155" s="22" t="n"/>
      <c r="H1155" s="14" t="n"/>
      <c r="I1155" s="17">
        <f>IF(OR($B1155="",$C1155="",N($D1155)=0),"",IF(OR($B1155="Ajuste para mais",$B1155="Ajuste para menos"),0,$D1155*IF(N($E1155)&lt;&gt;0,$E1155,IF(OR($B1155="Venda",$B1155="Devolução de venda"),IFERROR(INDEX(Produtos!$D$6:$D$505,MATCH($C1155,Produtos!$B$6:$B$505,0)),0),0))))</f>
        <v/>
      </c>
      <c r="J1155" s="17">
        <f>IF(OR($B1155="",$C1155="",N($D1155)=0),"",IF($B1155="Venda",1,IF($B1155="Devolução de venda",-1,0))*$D1155*IFERROR(INDEX(Produtos!$L$6:$L$505,MATCH($C1155,Produtos!$B$6:$B$505,0)),0))</f>
        <v/>
      </c>
      <c r="K1155" s="17">
        <f>IF(I1155="","",IF($B1155="Venda",I1155-J1155,IF($B1155="Devolução de venda",-I1155-J1155,0)))</f>
        <v/>
      </c>
      <c r="L1155" s="20">
        <f>IF($A1155="","",IF($G1155&lt;&gt;"",$G1155,$A1155))</f>
        <v/>
      </c>
      <c r="M1155" s="17">
        <f>IF(I1155="","",IF($B1155="Venda",I1155,IF(OR($B1155="Compra",$B1155="Devolução de venda"),-I1155,0)))</f>
        <v/>
      </c>
    </row>
    <row r="1156">
      <c r="A1156" s="22" t="n"/>
      <c r="B1156" s="14" t="n"/>
      <c r="C1156" s="14" t="n"/>
      <c r="D1156" s="14" t="n"/>
      <c r="E1156" s="15" t="n"/>
      <c r="F1156" s="14" t="n"/>
      <c r="G1156" s="22" t="n"/>
      <c r="H1156" s="14" t="n"/>
      <c r="I1156" s="17">
        <f>IF(OR($B1156="",$C1156="",N($D1156)=0),"",IF(OR($B1156="Ajuste para mais",$B1156="Ajuste para menos"),0,$D1156*IF(N($E1156)&lt;&gt;0,$E1156,IF(OR($B1156="Venda",$B1156="Devolução de venda"),IFERROR(INDEX(Produtos!$D$6:$D$505,MATCH($C1156,Produtos!$B$6:$B$505,0)),0),0))))</f>
        <v/>
      </c>
      <c r="J1156" s="17">
        <f>IF(OR($B1156="",$C1156="",N($D1156)=0),"",IF($B1156="Venda",1,IF($B1156="Devolução de venda",-1,0))*$D1156*IFERROR(INDEX(Produtos!$L$6:$L$505,MATCH($C1156,Produtos!$B$6:$B$505,0)),0))</f>
        <v/>
      </c>
      <c r="K1156" s="17">
        <f>IF(I1156="","",IF($B1156="Venda",I1156-J1156,IF($B1156="Devolução de venda",-I1156-J1156,0)))</f>
        <v/>
      </c>
      <c r="L1156" s="20">
        <f>IF($A1156="","",IF($G1156&lt;&gt;"",$G1156,$A1156))</f>
        <v/>
      </c>
      <c r="M1156" s="17">
        <f>IF(I1156="","",IF($B1156="Venda",I1156,IF(OR($B1156="Compra",$B1156="Devolução de venda"),-I1156,0)))</f>
        <v/>
      </c>
    </row>
    <row r="1157">
      <c r="A1157" s="22" t="n"/>
      <c r="B1157" s="14" t="n"/>
      <c r="C1157" s="14" t="n"/>
      <c r="D1157" s="14" t="n"/>
      <c r="E1157" s="15" t="n"/>
      <c r="F1157" s="14" t="n"/>
      <c r="G1157" s="22" t="n"/>
      <c r="H1157" s="14" t="n"/>
      <c r="I1157" s="17">
        <f>IF(OR($B1157="",$C1157="",N($D1157)=0),"",IF(OR($B1157="Ajuste para mais",$B1157="Ajuste para menos"),0,$D1157*IF(N($E1157)&lt;&gt;0,$E1157,IF(OR($B1157="Venda",$B1157="Devolução de venda"),IFERROR(INDEX(Produtos!$D$6:$D$505,MATCH($C1157,Produtos!$B$6:$B$505,0)),0),0))))</f>
        <v/>
      </c>
      <c r="J1157" s="17">
        <f>IF(OR($B1157="",$C1157="",N($D1157)=0),"",IF($B1157="Venda",1,IF($B1157="Devolução de venda",-1,0))*$D1157*IFERROR(INDEX(Produtos!$L$6:$L$505,MATCH($C1157,Produtos!$B$6:$B$505,0)),0))</f>
        <v/>
      </c>
      <c r="K1157" s="17">
        <f>IF(I1157="","",IF($B1157="Venda",I1157-J1157,IF($B1157="Devolução de venda",-I1157-J1157,0)))</f>
        <v/>
      </c>
      <c r="L1157" s="20">
        <f>IF($A1157="","",IF($G1157&lt;&gt;"",$G1157,$A1157))</f>
        <v/>
      </c>
      <c r="M1157" s="17">
        <f>IF(I1157="","",IF($B1157="Venda",I1157,IF(OR($B1157="Compra",$B1157="Devolução de venda"),-I1157,0)))</f>
        <v/>
      </c>
    </row>
    <row r="1158">
      <c r="A1158" s="22" t="n"/>
      <c r="B1158" s="14" t="n"/>
      <c r="C1158" s="14" t="n"/>
      <c r="D1158" s="14" t="n"/>
      <c r="E1158" s="15" t="n"/>
      <c r="F1158" s="14" t="n"/>
      <c r="G1158" s="22" t="n"/>
      <c r="H1158" s="14" t="n"/>
      <c r="I1158" s="17">
        <f>IF(OR($B1158="",$C1158="",N($D1158)=0),"",IF(OR($B1158="Ajuste para mais",$B1158="Ajuste para menos"),0,$D1158*IF(N($E1158)&lt;&gt;0,$E1158,IF(OR($B1158="Venda",$B1158="Devolução de venda"),IFERROR(INDEX(Produtos!$D$6:$D$505,MATCH($C1158,Produtos!$B$6:$B$505,0)),0),0))))</f>
        <v/>
      </c>
      <c r="J1158" s="17">
        <f>IF(OR($B1158="",$C1158="",N($D1158)=0),"",IF($B1158="Venda",1,IF($B1158="Devolução de venda",-1,0))*$D1158*IFERROR(INDEX(Produtos!$L$6:$L$505,MATCH($C1158,Produtos!$B$6:$B$505,0)),0))</f>
        <v/>
      </c>
      <c r="K1158" s="17">
        <f>IF(I1158="","",IF($B1158="Venda",I1158-J1158,IF($B1158="Devolução de venda",-I1158-J1158,0)))</f>
        <v/>
      </c>
      <c r="L1158" s="20">
        <f>IF($A1158="","",IF($G1158&lt;&gt;"",$G1158,$A1158))</f>
        <v/>
      </c>
      <c r="M1158" s="17">
        <f>IF(I1158="","",IF($B1158="Venda",I1158,IF(OR($B1158="Compra",$B1158="Devolução de venda"),-I1158,0)))</f>
        <v/>
      </c>
    </row>
    <row r="1159">
      <c r="A1159" s="22" t="n"/>
      <c r="B1159" s="14" t="n"/>
      <c r="C1159" s="14" t="n"/>
      <c r="D1159" s="14" t="n"/>
      <c r="E1159" s="15" t="n"/>
      <c r="F1159" s="14" t="n"/>
      <c r="G1159" s="22" t="n"/>
      <c r="H1159" s="14" t="n"/>
      <c r="I1159" s="17">
        <f>IF(OR($B1159="",$C1159="",N($D1159)=0),"",IF(OR($B1159="Ajuste para mais",$B1159="Ajuste para menos"),0,$D1159*IF(N($E1159)&lt;&gt;0,$E1159,IF(OR($B1159="Venda",$B1159="Devolução de venda"),IFERROR(INDEX(Produtos!$D$6:$D$505,MATCH($C1159,Produtos!$B$6:$B$505,0)),0),0))))</f>
        <v/>
      </c>
      <c r="J1159" s="17">
        <f>IF(OR($B1159="",$C1159="",N($D1159)=0),"",IF($B1159="Venda",1,IF($B1159="Devolução de venda",-1,0))*$D1159*IFERROR(INDEX(Produtos!$L$6:$L$505,MATCH($C1159,Produtos!$B$6:$B$505,0)),0))</f>
        <v/>
      </c>
      <c r="K1159" s="17">
        <f>IF(I1159="","",IF($B1159="Venda",I1159-J1159,IF($B1159="Devolução de venda",-I1159-J1159,0)))</f>
        <v/>
      </c>
      <c r="L1159" s="20">
        <f>IF($A1159="","",IF($G1159&lt;&gt;"",$G1159,$A1159))</f>
        <v/>
      </c>
      <c r="M1159" s="17">
        <f>IF(I1159="","",IF($B1159="Venda",I1159,IF(OR($B1159="Compra",$B1159="Devolução de venda"),-I1159,0)))</f>
        <v/>
      </c>
    </row>
    <row r="1160">
      <c r="A1160" s="22" t="n"/>
      <c r="B1160" s="14" t="n"/>
      <c r="C1160" s="14" t="n"/>
      <c r="D1160" s="14" t="n"/>
      <c r="E1160" s="15" t="n"/>
      <c r="F1160" s="14" t="n"/>
      <c r="G1160" s="22" t="n"/>
      <c r="H1160" s="14" t="n"/>
      <c r="I1160" s="17">
        <f>IF(OR($B1160="",$C1160="",N($D1160)=0),"",IF(OR($B1160="Ajuste para mais",$B1160="Ajuste para menos"),0,$D1160*IF(N($E1160)&lt;&gt;0,$E1160,IF(OR($B1160="Venda",$B1160="Devolução de venda"),IFERROR(INDEX(Produtos!$D$6:$D$505,MATCH($C1160,Produtos!$B$6:$B$505,0)),0),0))))</f>
        <v/>
      </c>
      <c r="J1160" s="17">
        <f>IF(OR($B1160="",$C1160="",N($D1160)=0),"",IF($B1160="Venda",1,IF($B1160="Devolução de venda",-1,0))*$D1160*IFERROR(INDEX(Produtos!$L$6:$L$505,MATCH($C1160,Produtos!$B$6:$B$505,0)),0))</f>
        <v/>
      </c>
      <c r="K1160" s="17">
        <f>IF(I1160="","",IF($B1160="Venda",I1160-J1160,IF($B1160="Devolução de venda",-I1160-J1160,0)))</f>
        <v/>
      </c>
      <c r="L1160" s="20">
        <f>IF($A1160="","",IF($G1160&lt;&gt;"",$G1160,$A1160))</f>
        <v/>
      </c>
      <c r="M1160" s="17">
        <f>IF(I1160="","",IF($B1160="Venda",I1160,IF(OR($B1160="Compra",$B1160="Devolução de venda"),-I1160,0)))</f>
        <v/>
      </c>
    </row>
    <row r="1161">
      <c r="A1161" s="22" t="n"/>
      <c r="B1161" s="14" t="n"/>
      <c r="C1161" s="14" t="n"/>
      <c r="D1161" s="14" t="n"/>
      <c r="E1161" s="15" t="n"/>
      <c r="F1161" s="14" t="n"/>
      <c r="G1161" s="22" t="n"/>
      <c r="H1161" s="14" t="n"/>
      <c r="I1161" s="17">
        <f>IF(OR($B1161="",$C1161="",N($D1161)=0),"",IF(OR($B1161="Ajuste para mais",$B1161="Ajuste para menos"),0,$D1161*IF(N($E1161)&lt;&gt;0,$E1161,IF(OR($B1161="Venda",$B1161="Devolução de venda"),IFERROR(INDEX(Produtos!$D$6:$D$505,MATCH($C1161,Produtos!$B$6:$B$505,0)),0),0))))</f>
        <v/>
      </c>
      <c r="J1161" s="17">
        <f>IF(OR($B1161="",$C1161="",N($D1161)=0),"",IF($B1161="Venda",1,IF($B1161="Devolução de venda",-1,0))*$D1161*IFERROR(INDEX(Produtos!$L$6:$L$505,MATCH($C1161,Produtos!$B$6:$B$505,0)),0))</f>
        <v/>
      </c>
      <c r="K1161" s="17">
        <f>IF(I1161="","",IF($B1161="Venda",I1161-J1161,IF($B1161="Devolução de venda",-I1161-J1161,0)))</f>
        <v/>
      </c>
      <c r="L1161" s="20">
        <f>IF($A1161="","",IF($G1161&lt;&gt;"",$G1161,$A1161))</f>
        <v/>
      </c>
      <c r="M1161" s="17">
        <f>IF(I1161="","",IF($B1161="Venda",I1161,IF(OR($B1161="Compra",$B1161="Devolução de venda"),-I1161,0)))</f>
        <v/>
      </c>
    </row>
    <row r="1162">
      <c r="A1162" s="22" t="n"/>
      <c r="B1162" s="14" t="n"/>
      <c r="C1162" s="14" t="n"/>
      <c r="D1162" s="14" t="n"/>
      <c r="E1162" s="15" t="n"/>
      <c r="F1162" s="14" t="n"/>
      <c r="G1162" s="22" t="n"/>
      <c r="H1162" s="14" t="n"/>
      <c r="I1162" s="17">
        <f>IF(OR($B1162="",$C1162="",N($D1162)=0),"",IF(OR($B1162="Ajuste para mais",$B1162="Ajuste para menos"),0,$D1162*IF(N($E1162)&lt;&gt;0,$E1162,IF(OR($B1162="Venda",$B1162="Devolução de venda"),IFERROR(INDEX(Produtos!$D$6:$D$505,MATCH($C1162,Produtos!$B$6:$B$505,0)),0),0))))</f>
        <v/>
      </c>
      <c r="J1162" s="17">
        <f>IF(OR($B1162="",$C1162="",N($D1162)=0),"",IF($B1162="Venda",1,IF($B1162="Devolução de venda",-1,0))*$D1162*IFERROR(INDEX(Produtos!$L$6:$L$505,MATCH($C1162,Produtos!$B$6:$B$505,0)),0))</f>
        <v/>
      </c>
      <c r="K1162" s="17">
        <f>IF(I1162="","",IF($B1162="Venda",I1162-J1162,IF($B1162="Devolução de venda",-I1162-J1162,0)))</f>
        <v/>
      </c>
      <c r="L1162" s="20">
        <f>IF($A1162="","",IF($G1162&lt;&gt;"",$G1162,$A1162))</f>
        <v/>
      </c>
      <c r="M1162" s="17">
        <f>IF(I1162="","",IF($B1162="Venda",I1162,IF(OR($B1162="Compra",$B1162="Devolução de venda"),-I1162,0)))</f>
        <v/>
      </c>
    </row>
    <row r="1163">
      <c r="A1163" s="22" t="n"/>
      <c r="B1163" s="14" t="n"/>
      <c r="C1163" s="14" t="n"/>
      <c r="D1163" s="14" t="n"/>
      <c r="E1163" s="15" t="n"/>
      <c r="F1163" s="14" t="n"/>
      <c r="G1163" s="22" t="n"/>
      <c r="H1163" s="14" t="n"/>
      <c r="I1163" s="17">
        <f>IF(OR($B1163="",$C1163="",N($D1163)=0),"",IF(OR($B1163="Ajuste para mais",$B1163="Ajuste para menos"),0,$D1163*IF(N($E1163)&lt;&gt;0,$E1163,IF(OR($B1163="Venda",$B1163="Devolução de venda"),IFERROR(INDEX(Produtos!$D$6:$D$505,MATCH($C1163,Produtos!$B$6:$B$505,0)),0),0))))</f>
        <v/>
      </c>
      <c r="J1163" s="17">
        <f>IF(OR($B1163="",$C1163="",N($D1163)=0),"",IF($B1163="Venda",1,IF($B1163="Devolução de venda",-1,0))*$D1163*IFERROR(INDEX(Produtos!$L$6:$L$505,MATCH($C1163,Produtos!$B$6:$B$505,0)),0))</f>
        <v/>
      </c>
      <c r="K1163" s="17">
        <f>IF(I1163="","",IF($B1163="Venda",I1163-J1163,IF($B1163="Devolução de venda",-I1163-J1163,0)))</f>
        <v/>
      </c>
      <c r="L1163" s="20">
        <f>IF($A1163="","",IF($G1163&lt;&gt;"",$G1163,$A1163))</f>
        <v/>
      </c>
      <c r="M1163" s="17">
        <f>IF(I1163="","",IF($B1163="Venda",I1163,IF(OR($B1163="Compra",$B1163="Devolução de venda"),-I1163,0)))</f>
        <v/>
      </c>
    </row>
    <row r="1164">
      <c r="A1164" s="22" t="n"/>
      <c r="B1164" s="14" t="n"/>
      <c r="C1164" s="14" t="n"/>
      <c r="D1164" s="14" t="n"/>
      <c r="E1164" s="15" t="n"/>
      <c r="F1164" s="14" t="n"/>
      <c r="G1164" s="22" t="n"/>
      <c r="H1164" s="14" t="n"/>
      <c r="I1164" s="17">
        <f>IF(OR($B1164="",$C1164="",N($D1164)=0),"",IF(OR($B1164="Ajuste para mais",$B1164="Ajuste para menos"),0,$D1164*IF(N($E1164)&lt;&gt;0,$E1164,IF(OR($B1164="Venda",$B1164="Devolução de venda"),IFERROR(INDEX(Produtos!$D$6:$D$505,MATCH($C1164,Produtos!$B$6:$B$505,0)),0),0))))</f>
        <v/>
      </c>
      <c r="J1164" s="17">
        <f>IF(OR($B1164="",$C1164="",N($D1164)=0),"",IF($B1164="Venda",1,IF($B1164="Devolução de venda",-1,0))*$D1164*IFERROR(INDEX(Produtos!$L$6:$L$505,MATCH($C1164,Produtos!$B$6:$B$505,0)),0))</f>
        <v/>
      </c>
      <c r="K1164" s="17">
        <f>IF(I1164="","",IF($B1164="Venda",I1164-J1164,IF($B1164="Devolução de venda",-I1164-J1164,0)))</f>
        <v/>
      </c>
      <c r="L1164" s="20">
        <f>IF($A1164="","",IF($G1164&lt;&gt;"",$G1164,$A1164))</f>
        <v/>
      </c>
      <c r="M1164" s="17">
        <f>IF(I1164="","",IF($B1164="Venda",I1164,IF(OR($B1164="Compra",$B1164="Devolução de venda"),-I1164,0)))</f>
        <v/>
      </c>
    </row>
    <row r="1165">
      <c r="A1165" s="22" t="n"/>
      <c r="B1165" s="14" t="n"/>
      <c r="C1165" s="14" t="n"/>
      <c r="D1165" s="14" t="n"/>
      <c r="E1165" s="15" t="n"/>
      <c r="F1165" s="14" t="n"/>
      <c r="G1165" s="22" t="n"/>
      <c r="H1165" s="14" t="n"/>
      <c r="I1165" s="17">
        <f>IF(OR($B1165="",$C1165="",N($D1165)=0),"",IF(OR($B1165="Ajuste para mais",$B1165="Ajuste para menos"),0,$D1165*IF(N($E1165)&lt;&gt;0,$E1165,IF(OR($B1165="Venda",$B1165="Devolução de venda"),IFERROR(INDEX(Produtos!$D$6:$D$505,MATCH($C1165,Produtos!$B$6:$B$505,0)),0),0))))</f>
        <v/>
      </c>
      <c r="J1165" s="17">
        <f>IF(OR($B1165="",$C1165="",N($D1165)=0),"",IF($B1165="Venda",1,IF($B1165="Devolução de venda",-1,0))*$D1165*IFERROR(INDEX(Produtos!$L$6:$L$505,MATCH($C1165,Produtos!$B$6:$B$505,0)),0))</f>
        <v/>
      </c>
      <c r="K1165" s="17">
        <f>IF(I1165="","",IF($B1165="Venda",I1165-J1165,IF($B1165="Devolução de venda",-I1165-J1165,0)))</f>
        <v/>
      </c>
      <c r="L1165" s="20">
        <f>IF($A1165="","",IF($G1165&lt;&gt;"",$G1165,$A1165))</f>
        <v/>
      </c>
      <c r="M1165" s="17">
        <f>IF(I1165="","",IF($B1165="Venda",I1165,IF(OR($B1165="Compra",$B1165="Devolução de venda"),-I1165,0)))</f>
        <v/>
      </c>
    </row>
    <row r="1166">
      <c r="A1166" s="22" t="n"/>
      <c r="B1166" s="14" t="n"/>
      <c r="C1166" s="14" t="n"/>
      <c r="D1166" s="14" t="n"/>
      <c r="E1166" s="15" t="n"/>
      <c r="F1166" s="14" t="n"/>
      <c r="G1166" s="22" t="n"/>
      <c r="H1166" s="14" t="n"/>
      <c r="I1166" s="17">
        <f>IF(OR($B1166="",$C1166="",N($D1166)=0),"",IF(OR($B1166="Ajuste para mais",$B1166="Ajuste para menos"),0,$D1166*IF(N($E1166)&lt;&gt;0,$E1166,IF(OR($B1166="Venda",$B1166="Devolução de venda"),IFERROR(INDEX(Produtos!$D$6:$D$505,MATCH($C1166,Produtos!$B$6:$B$505,0)),0),0))))</f>
        <v/>
      </c>
      <c r="J1166" s="17">
        <f>IF(OR($B1166="",$C1166="",N($D1166)=0),"",IF($B1166="Venda",1,IF($B1166="Devolução de venda",-1,0))*$D1166*IFERROR(INDEX(Produtos!$L$6:$L$505,MATCH($C1166,Produtos!$B$6:$B$505,0)),0))</f>
        <v/>
      </c>
      <c r="K1166" s="17">
        <f>IF(I1166="","",IF($B1166="Venda",I1166-J1166,IF($B1166="Devolução de venda",-I1166-J1166,0)))</f>
        <v/>
      </c>
      <c r="L1166" s="20">
        <f>IF($A1166="","",IF($G1166&lt;&gt;"",$G1166,$A1166))</f>
        <v/>
      </c>
      <c r="M1166" s="17">
        <f>IF(I1166="","",IF($B1166="Venda",I1166,IF(OR($B1166="Compra",$B1166="Devolução de venda"),-I1166,0)))</f>
        <v/>
      </c>
    </row>
    <row r="1167">
      <c r="A1167" s="22" t="n"/>
      <c r="B1167" s="14" t="n"/>
      <c r="C1167" s="14" t="n"/>
      <c r="D1167" s="14" t="n"/>
      <c r="E1167" s="15" t="n"/>
      <c r="F1167" s="14" t="n"/>
      <c r="G1167" s="22" t="n"/>
      <c r="H1167" s="14" t="n"/>
      <c r="I1167" s="17">
        <f>IF(OR($B1167="",$C1167="",N($D1167)=0),"",IF(OR($B1167="Ajuste para mais",$B1167="Ajuste para menos"),0,$D1167*IF(N($E1167)&lt;&gt;0,$E1167,IF(OR($B1167="Venda",$B1167="Devolução de venda"),IFERROR(INDEX(Produtos!$D$6:$D$505,MATCH($C1167,Produtos!$B$6:$B$505,0)),0),0))))</f>
        <v/>
      </c>
      <c r="J1167" s="17">
        <f>IF(OR($B1167="",$C1167="",N($D1167)=0),"",IF($B1167="Venda",1,IF($B1167="Devolução de venda",-1,0))*$D1167*IFERROR(INDEX(Produtos!$L$6:$L$505,MATCH($C1167,Produtos!$B$6:$B$505,0)),0))</f>
        <v/>
      </c>
      <c r="K1167" s="17">
        <f>IF(I1167="","",IF($B1167="Venda",I1167-J1167,IF($B1167="Devolução de venda",-I1167-J1167,0)))</f>
        <v/>
      </c>
      <c r="L1167" s="20">
        <f>IF($A1167="","",IF($G1167&lt;&gt;"",$G1167,$A1167))</f>
        <v/>
      </c>
      <c r="M1167" s="17">
        <f>IF(I1167="","",IF($B1167="Venda",I1167,IF(OR($B1167="Compra",$B1167="Devolução de venda"),-I1167,0)))</f>
        <v/>
      </c>
    </row>
    <row r="1168">
      <c r="A1168" s="22" t="n"/>
      <c r="B1168" s="14" t="n"/>
      <c r="C1168" s="14" t="n"/>
      <c r="D1168" s="14" t="n"/>
      <c r="E1168" s="15" t="n"/>
      <c r="F1168" s="14" t="n"/>
      <c r="G1168" s="22" t="n"/>
      <c r="H1168" s="14" t="n"/>
      <c r="I1168" s="17">
        <f>IF(OR($B1168="",$C1168="",N($D1168)=0),"",IF(OR($B1168="Ajuste para mais",$B1168="Ajuste para menos"),0,$D1168*IF(N($E1168)&lt;&gt;0,$E1168,IF(OR($B1168="Venda",$B1168="Devolução de venda"),IFERROR(INDEX(Produtos!$D$6:$D$505,MATCH($C1168,Produtos!$B$6:$B$505,0)),0),0))))</f>
        <v/>
      </c>
      <c r="J1168" s="17">
        <f>IF(OR($B1168="",$C1168="",N($D1168)=0),"",IF($B1168="Venda",1,IF($B1168="Devolução de venda",-1,0))*$D1168*IFERROR(INDEX(Produtos!$L$6:$L$505,MATCH($C1168,Produtos!$B$6:$B$505,0)),0))</f>
        <v/>
      </c>
      <c r="K1168" s="17">
        <f>IF(I1168="","",IF($B1168="Venda",I1168-J1168,IF($B1168="Devolução de venda",-I1168-J1168,0)))</f>
        <v/>
      </c>
      <c r="L1168" s="20">
        <f>IF($A1168="","",IF($G1168&lt;&gt;"",$G1168,$A1168))</f>
        <v/>
      </c>
      <c r="M1168" s="17">
        <f>IF(I1168="","",IF($B1168="Venda",I1168,IF(OR($B1168="Compra",$B1168="Devolução de venda"),-I1168,0)))</f>
        <v/>
      </c>
    </row>
    <row r="1169">
      <c r="A1169" s="22" t="n"/>
      <c r="B1169" s="14" t="n"/>
      <c r="C1169" s="14" t="n"/>
      <c r="D1169" s="14" t="n"/>
      <c r="E1169" s="15" t="n"/>
      <c r="F1169" s="14" t="n"/>
      <c r="G1169" s="22" t="n"/>
      <c r="H1169" s="14" t="n"/>
      <c r="I1169" s="17">
        <f>IF(OR($B1169="",$C1169="",N($D1169)=0),"",IF(OR($B1169="Ajuste para mais",$B1169="Ajuste para menos"),0,$D1169*IF(N($E1169)&lt;&gt;0,$E1169,IF(OR($B1169="Venda",$B1169="Devolução de venda"),IFERROR(INDEX(Produtos!$D$6:$D$505,MATCH($C1169,Produtos!$B$6:$B$505,0)),0),0))))</f>
        <v/>
      </c>
      <c r="J1169" s="17">
        <f>IF(OR($B1169="",$C1169="",N($D1169)=0),"",IF($B1169="Venda",1,IF($B1169="Devolução de venda",-1,0))*$D1169*IFERROR(INDEX(Produtos!$L$6:$L$505,MATCH($C1169,Produtos!$B$6:$B$505,0)),0))</f>
        <v/>
      </c>
      <c r="K1169" s="17">
        <f>IF(I1169="","",IF($B1169="Venda",I1169-J1169,IF($B1169="Devolução de venda",-I1169-J1169,0)))</f>
        <v/>
      </c>
      <c r="L1169" s="20">
        <f>IF($A1169="","",IF($G1169&lt;&gt;"",$G1169,$A1169))</f>
        <v/>
      </c>
      <c r="M1169" s="17">
        <f>IF(I1169="","",IF($B1169="Venda",I1169,IF(OR($B1169="Compra",$B1169="Devolução de venda"),-I1169,0)))</f>
        <v/>
      </c>
    </row>
    <row r="1170">
      <c r="A1170" s="22" t="n"/>
      <c r="B1170" s="14" t="n"/>
      <c r="C1170" s="14" t="n"/>
      <c r="D1170" s="14" t="n"/>
      <c r="E1170" s="15" t="n"/>
      <c r="F1170" s="14" t="n"/>
      <c r="G1170" s="22" t="n"/>
      <c r="H1170" s="14" t="n"/>
      <c r="I1170" s="17">
        <f>IF(OR($B1170="",$C1170="",N($D1170)=0),"",IF(OR($B1170="Ajuste para mais",$B1170="Ajuste para menos"),0,$D1170*IF(N($E1170)&lt;&gt;0,$E1170,IF(OR($B1170="Venda",$B1170="Devolução de venda"),IFERROR(INDEX(Produtos!$D$6:$D$505,MATCH($C1170,Produtos!$B$6:$B$505,0)),0),0))))</f>
        <v/>
      </c>
      <c r="J1170" s="17">
        <f>IF(OR($B1170="",$C1170="",N($D1170)=0),"",IF($B1170="Venda",1,IF($B1170="Devolução de venda",-1,0))*$D1170*IFERROR(INDEX(Produtos!$L$6:$L$505,MATCH($C1170,Produtos!$B$6:$B$505,0)),0))</f>
        <v/>
      </c>
      <c r="K1170" s="17">
        <f>IF(I1170="","",IF($B1170="Venda",I1170-J1170,IF($B1170="Devolução de venda",-I1170-J1170,0)))</f>
        <v/>
      </c>
      <c r="L1170" s="20">
        <f>IF($A1170="","",IF($G1170&lt;&gt;"",$G1170,$A1170))</f>
        <v/>
      </c>
      <c r="M1170" s="17">
        <f>IF(I1170="","",IF($B1170="Venda",I1170,IF(OR($B1170="Compra",$B1170="Devolução de venda"),-I1170,0)))</f>
        <v/>
      </c>
    </row>
    <row r="1171">
      <c r="A1171" s="22" t="n"/>
      <c r="B1171" s="14" t="n"/>
      <c r="C1171" s="14" t="n"/>
      <c r="D1171" s="14" t="n"/>
      <c r="E1171" s="15" t="n"/>
      <c r="F1171" s="14" t="n"/>
      <c r="G1171" s="22" t="n"/>
      <c r="H1171" s="14" t="n"/>
      <c r="I1171" s="17">
        <f>IF(OR($B1171="",$C1171="",N($D1171)=0),"",IF(OR($B1171="Ajuste para mais",$B1171="Ajuste para menos"),0,$D1171*IF(N($E1171)&lt;&gt;0,$E1171,IF(OR($B1171="Venda",$B1171="Devolução de venda"),IFERROR(INDEX(Produtos!$D$6:$D$505,MATCH($C1171,Produtos!$B$6:$B$505,0)),0),0))))</f>
        <v/>
      </c>
      <c r="J1171" s="17">
        <f>IF(OR($B1171="",$C1171="",N($D1171)=0),"",IF($B1171="Venda",1,IF($B1171="Devolução de venda",-1,0))*$D1171*IFERROR(INDEX(Produtos!$L$6:$L$505,MATCH($C1171,Produtos!$B$6:$B$505,0)),0))</f>
        <v/>
      </c>
      <c r="K1171" s="17">
        <f>IF(I1171="","",IF($B1171="Venda",I1171-J1171,IF($B1171="Devolução de venda",-I1171-J1171,0)))</f>
        <v/>
      </c>
      <c r="L1171" s="20">
        <f>IF($A1171="","",IF($G1171&lt;&gt;"",$G1171,$A1171))</f>
        <v/>
      </c>
      <c r="M1171" s="17">
        <f>IF(I1171="","",IF($B1171="Venda",I1171,IF(OR($B1171="Compra",$B1171="Devolução de venda"),-I1171,0)))</f>
        <v/>
      </c>
    </row>
    <row r="1172">
      <c r="A1172" s="22" t="n"/>
      <c r="B1172" s="14" t="n"/>
      <c r="C1172" s="14" t="n"/>
      <c r="D1172" s="14" t="n"/>
      <c r="E1172" s="15" t="n"/>
      <c r="F1172" s="14" t="n"/>
      <c r="G1172" s="22" t="n"/>
      <c r="H1172" s="14" t="n"/>
      <c r="I1172" s="17">
        <f>IF(OR($B1172="",$C1172="",N($D1172)=0),"",IF(OR($B1172="Ajuste para mais",$B1172="Ajuste para menos"),0,$D1172*IF(N($E1172)&lt;&gt;0,$E1172,IF(OR($B1172="Venda",$B1172="Devolução de venda"),IFERROR(INDEX(Produtos!$D$6:$D$505,MATCH($C1172,Produtos!$B$6:$B$505,0)),0),0))))</f>
        <v/>
      </c>
      <c r="J1172" s="17">
        <f>IF(OR($B1172="",$C1172="",N($D1172)=0),"",IF($B1172="Venda",1,IF($B1172="Devolução de venda",-1,0))*$D1172*IFERROR(INDEX(Produtos!$L$6:$L$505,MATCH($C1172,Produtos!$B$6:$B$505,0)),0))</f>
        <v/>
      </c>
      <c r="K1172" s="17">
        <f>IF(I1172="","",IF($B1172="Venda",I1172-J1172,IF($B1172="Devolução de venda",-I1172-J1172,0)))</f>
        <v/>
      </c>
      <c r="L1172" s="20">
        <f>IF($A1172="","",IF($G1172&lt;&gt;"",$G1172,$A1172))</f>
        <v/>
      </c>
      <c r="M1172" s="17">
        <f>IF(I1172="","",IF($B1172="Venda",I1172,IF(OR($B1172="Compra",$B1172="Devolução de venda"),-I1172,0)))</f>
        <v/>
      </c>
    </row>
    <row r="1173">
      <c r="A1173" s="22" t="n"/>
      <c r="B1173" s="14" t="n"/>
      <c r="C1173" s="14" t="n"/>
      <c r="D1173" s="14" t="n"/>
      <c r="E1173" s="15" t="n"/>
      <c r="F1173" s="14" t="n"/>
      <c r="G1173" s="22" t="n"/>
      <c r="H1173" s="14" t="n"/>
      <c r="I1173" s="17">
        <f>IF(OR($B1173="",$C1173="",N($D1173)=0),"",IF(OR($B1173="Ajuste para mais",$B1173="Ajuste para menos"),0,$D1173*IF(N($E1173)&lt;&gt;0,$E1173,IF(OR($B1173="Venda",$B1173="Devolução de venda"),IFERROR(INDEX(Produtos!$D$6:$D$505,MATCH($C1173,Produtos!$B$6:$B$505,0)),0),0))))</f>
        <v/>
      </c>
      <c r="J1173" s="17">
        <f>IF(OR($B1173="",$C1173="",N($D1173)=0),"",IF($B1173="Venda",1,IF($B1173="Devolução de venda",-1,0))*$D1173*IFERROR(INDEX(Produtos!$L$6:$L$505,MATCH($C1173,Produtos!$B$6:$B$505,0)),0))</f>
        <v/>
      </c>
      <c r="K1173" s="17">
        <f>IF(I1173="","",IF($B1173="Venda",I1173-J1173,IF($B1173="Devolução de venda",-I1173-J1173,0)))</f>
        <v/>
      </c>
      <c r="L1173" s="20">
        <f>IF($A1173="","",IF($G1173&lt;&gt;"",$G1173,$A1173))</f>
        <v/>
      </c>
      <c r="M1173" s="17">
        <f>IF(I1173="","",IF($B1173="Venda",I1173,IF(OR($B1173="Compra",$B1173="Devolução de venda"),-I1173,0)))</f>
        <v/>
      </c>
    </row>
    <row r="1174">
      <c r="A1174" s="22" t="n"/>
      <c r="B1174" s="14" t="n"/>
      <c r="C1174" s="14" t="n"/>
      <c r="D1174" s="14" t="n"/>
      <c r="E1174" s="15" t="n"/>
      <c r="F1174" s="14" t="n"/>
      <c r="G1174" s="22" t="n"/>
      <c r="H1174" s="14" t="n"/>
      <c r="I1174" s="17">
        <f>IF(OR($B1174="",$C1174="",N($D1174)=0),"",IF(OR($B1174="Ajuste para mais",$B1174="Ajuste para menos"),0,$D1174*IF(N($E1174)&lt;&gt;0,$E1174,IF(OR($B1174="Venda",$B1174="Devolução de venda"),IFERROR(INDEX(Produtos!$D$6:$D$505,MATCH($C1174,Produtos!$B$6:$B$505,0)),0),0))))</f>
        <v/>
      </c>
      <c r="J1174" s="17">
        <f>IF(OR($B1174="",$C1174="",N($D1174)=0),"",IF($B1174="Venda",1,IF($B1174="Devolução de venda",-1,0))*$D1174*IFERROR(INDEX(Produtos!$L$6:$L$505,MATCH($C1174,Produtos!$B$6:$B$505,0)),0))</f>
        <v/>
      </c>
      <c r="K1174" s="17">
        <f>IF(I1174="","",IF($B1174="Venda",I1174-J1174,IF($B1174="Devolução de venda",-I1174-J1174,0)))</f>
        <v/>
      </c>
      <c r="L1174" s="20">
        <f>IF($A1174="","",IF($G1174&lt;&gt;"",$G1174,$A1174))</f>
        <v/>
      </c>
      <c r="M1174" s="17">
        <f>IF(I1174="","",IF($B1174="Venda",I1174,IF(OR($B1174="Compra",$B1174="Devolução de venda"),-I1174,0)))</f>
        <v/>
      </c>
    </row>
    <row r="1175">
      <c r="A1175" s="22" t="n"/>
      <c r="B1175" s="14" t="n"/>
      <c r="C1175" s="14" t="n"/>
      <c r="D1175" s="14" t="n"/>
      <c r="E1175" s="15" t="n"/>
      <c r="F1175" s="14" t="n"/>
      <c r="G1175" s="22" t="n"/>
      <c r="H1175" s="14" t="n"/>
      <c r="I1175" s="17">
        <f>IF(OR($B1175="",$C1175="",N($D1175)=0),"",IF(OR($B1175="Ajuste para mais",$B1175="Ajuste para menos"),0,$D1175*IF(N($E1175)&lt;&gt;0,$E1175,IF(OR($B1175="Venda",$B1175="Devolução de venda"),IFERROR(INDEX(Produtos!$D$6:$D$505,MATCH($C1175,Produtos!$B$6:$B$505,0)),0),0))))</f>
        <v/>
      </c>
      <c r="J1175" s="17">
        <f>IF(OR($B1175="",$C1175="",N($D1175)=0),"",IF($B1175="Venda",1,IF($B1175="Devolução de venda",-1,0))*$D1175*IFERROR(INDEX(Produtos!$L$6:$L$505,MATCH($C1175,Produtos!$B$6:$B$505,0)),0))</f>
        <v/>
      </c>
      <c r="K1175" s="17">
        <f>IF(I1175="","",IF($B1175="Venda",I1175-J1175,IF($B1175="Devolução de venda",-I1175-J1175,0)))</f>
        <v/>
      </c>
      <c r="L1175" s="20">
        <f>IF($A1175="","",IF($G1175&lt;&gt;"",$G1175,$A1175))</f>
        <v/>
      </c>
      <c r="M1175" s="17">
        <f>IF(I1175="","",IF($B1175="Venda",I1175,IF(OR($B1175="Compra",$B1175="Devolução de venda"),-I1175,0)))</f>
        <v/>
      </c>
    </row>
    <row r="1176">
      <c r="A1176" s="22" t="n"/>
      <c r="B1176" s="14" t="n"/>
      <c r="C1176" s="14" t="n"/>
      <c r="D1176" s="14" t="n"/>
      <c r="E1176" s="15" t="n"/>
      <c r="F1176" s="14" t="n"/>
      <c r="G1176" s="22" t="n"/>
      <c r="H1176" s="14" t="n"/>
      <c r="I1176" s="17">
        <f>IF(OR($B1176="",$C1176="",N($D1176)=0),"",IF(OR($B1176="Ajuste para mais",$B1176="Ajuste para menos"),0,$D1176*IF(N($E1176)&lt;&gt;0,$E1176,IF(OR($B1176="Venda",$B1176="Devolução de venda"),IFERROR(INDEX(Produtos!$D$6:$D$505,MATCH($C1176,Produtos!$B$6:$B$505,0)),0),0))))</f>
        <v/>
      </c>
      <c r="J1176" s="17">
        <f>IF(OR($B1176="",$C1176="",N($D1176)=0),"",IF($B1176="Venda",1,IF($B1176="Devolução de venda",-1,0))*$D1176*IFERROR(INDEX(Produtos!$L$6:$L$505,MATCH($C1176,Produtos!$B$6:$B$505,0)),0))</f>
        <v/>
      </c>
      <c r="K1176" s="17">
        <f>IF(I1176="","",IF($B1176="Venda",I1176-J1176,IF($B1176="Devolução de venda",-I1176-J1176,0)))</f>
        <v/>
      </c>
      <c r="L1176" s="20">
        <f>IF($A1176="","",IF($G1176&lt;&gt;"",$G1176,$A1176))</f>
        <v/>
      </c>
      <c r="M1176" s="17">
        <f>IF(I1176="","",IF($B1176="Venda",I1176,IF(OR($B1176="Compra",$B1176="Devolução de venda"),-I1176,0)))</f>
        <v/>
      </c>
    </row>
    <row r="1177">
      <c r="A1177" s="22" t="n"/>
      <c r="B1177" s="14" t="n"/>
      <c r="C1177" s="14" t="n"/>
      <c r="D1177" s="14" t="n"/>
      <c r="E1177" s="15" t="n"/>
      <c r="F1177" s="14" t="n"/>
      <c r="G1177" s="22" t="n"/>
      <c r="H1177" s="14" t="n"/>
      <c r="I1177" s="17">
        <f>IF(OR($B1177="",$C1177="",N($D1177)=0),"",IF(OR($B1177="Ajuste para mais",$B1177="Ajuste para menos"),0,$D1177*IF(N($E1177)&lt;&gt;0,$E1177,IF(OR($B1177="Venda",$B1177="Devolução de venda"),IFERROR(INDEX(Produtos!$D$6:$D$505,MATCH($C1177,Produtos!$B$6:$B$505,0)),0),0))))</f>
        <v/>
      </c>
      <c r="J1177" s="17">
        <f>IF(OR($B1177="",$C1177="",N($D1177)=0),"",IF($B1177="Venda",1,IF($B1177="Devolução de venda",-1,0))*$D1177*IFERROR(INDEX(Produtos!$L$6:$L$505,MATCH($C1177,Produtos!$B$6:$B$505,0)),0))</f>
        <v/>
      </c>
      <c r="K1177" s="17">
        <f>IF(I1177="","",IF($B1177="Venda",I1177-J1177,IF($B1177="Devolução de venda",-I1177-J1177,0)))</f>
        <v/>
      </c>
      <c r="L1177" s="20">
        <f>IF($A1177="","",IF($G1177&lt;&gt;"",$G1177,$A1177))</f>
        <v/>
      </c>
      <c r="M1177" s="17">
        <f>IF(I1177="","",IF($B1177="Venda",I1177,IF(OR($B1177="Compra",$B1177="Devolução de venda"),-I1177,0)))</f>
        <v/>
      </c>
    </row>
    <row r="1178">
      <c r="A1178" s="22" t="n"/>
      <c r="B1178" s="14" t="n"/>
      <c r="C1178" s="14" t="n"/>
      <c r="D1178" s="14" t="n"/>
      <c r="E1178" s="15" t="n"/>
      <c r="F1178" s="14" t="n"/>
      <c r="G1178" s="22" t="n"/>
      <c r="H1178" s="14" t="n"/>
      <c r="I1178" s="17">
        <f>IF(OR($B1178="",$C1178="",N($D1178)=0),"",IF(OR($B1178="Ajuste para mais",$B1178="Ajuste para menos"),0,$D1178*IF(N($E1178)&lt;&gt;0,$E1178,IF(OR($B1178="Venda",$B1178="Devolução de venda"),IFERROR(INDEX(Produtos!$D$6:$D$505,MATCH($C1178,Produtos!$B$6:$B$505,0)),0),0))))</f>
        <v/>
      </c>
      <c r="J1178" s="17">
        <f>IF(OR($B1178="",$C1178="",N($D1178)=0),"",IF($B1178="Venda",1,IF($B1178="Devolução de venda",-1,0))*$D1178*IFERROR(INDEX(Produtos!$L$6:$L$505,MATCH($C1178,Produtos!$B$6:$B$505,0)),0))</f>
        <v/>
      </c>
      <c r="K1178" s="17">
        <f>IF(I1178="","",IF($B1178="Venda",I1178-J1178,IF($B1178="Devolução de venda",-I1178-J1178,0)))</f>
        <v/>
      </c>
      <c r="L1178" s="20">
        <f>IF($A1178="","",IF($G1178&lt;&gt;"",$G1178,$A1178))</f>
        <v/>
      </c>
      <c r="M1178" s="17">
        <f>IF(I1178="","",IF($B1178="Venda",I1178,IF(OR($B1178="Compra",$B1178="Devolução de venda"),-I1178,0)))</f>
        <v/>
      </c>
    </row>
    <row r="1179">
      <c r="A1179" s="22" t="n"/>
      <c r="B1179" s="14" t="n"/>
      <c r="C1179" s="14" t="n"/>
      <c r="D1179" s="14" t="n"/>
      <c r="E1179" s="15" t="n"/>
      <c r="F1179" s="14" t="n"/>
      <c r="G1179" s="22" t="n"/>
      <c r="H1179" s="14" t="n"/>
      <c r="I1179" s="17">
        <f>IF(OR($B1179="",$C1179="",N($D1179)=0),"",IF(OR($B1179="Ajuste para mais",$B1179="Ajuste para menos"),0,$D1179*IF(N($E1179)&lt;&gt;0,$E1179,IF(OR($B1179="Venda",$B1179="Devolução de venda"),IFERROR(INDEX(Produtos!$D$6:$D$505,MATCH($C1179,Produtos!$B$6:$B$505,0)),0),0))))</f>
        <v/>
      </c>
      <c r="J1179" s="17">
        <f>IF(OR($B1179="",$C1179="",N($D1179)=0),"",IF($B1179="Venda",1,IF($B1179="Devolução de venda",-1,0))*$D1179*IFERROR(INDEX(Produtos!$L$6:$L$505,MATCH($C1179,Produtos!$B$6:$B$505,0)),0))</f>
        <v/>
      </c>
      <c r="K1179" s="17">
        <f>IF(I1179="","",IF($B1179="Venda",I1179-J1179,IF($B1179="Devolução de venda",-I1179-J1179,0)))</f>
        <v/>
      </c>
      <c r="L1179" s="20">
        <f>IF($A1179="","",IF($G1179&lt;&gt;"",$G1179,$A1179))</f>
        <v/>
      </c>
      <c r="M1179" s="17">
        <f>IF(I1179="","",IF($B1179="Venda",I1179,IF(OR($B1179="Compra",$B1179="Devolução de venda"),-I1179,0)))</f>
        <v/>
      </c>
    </row>
    <row r="1180">
      <c r="A1180" s="22" t="n"/>
      <c r="B1180" s="14" t="n"/>
      <c r="C1180" s="14" t="n"/>
      <c r="D1180" s="14" t="n"/>
      <c r="E1180" s="15" t="n"/>
      <c r="F1180" s="14" t="n"/>
      <c r="G1180" s="22" t="n"/>
      <c r="H1180" s="14" t="n"/>
      <c r="I1180" s="17">
        <f>IF(OR($B1180="",$C1180="",N($D1180)=0),"",IF(OR($B1180="Ajuste para mais",$B1180="Ajuste para menos"),0,$D1180*IF(N($E1180)&lt;&gt;0,$E1180,IF(OR($B1180="Venda",$B1180="Devolução de venda"),IFERROR(INDEX(Produtos!$D$6:$D$505,MATCH($C1180,Produtos!$B$6:$B$505,0)),0),0))))</f>
        <v/>
      </c>
      <c r="J1180" s="17">
        <f>IF(OR($B1180="",$C1180="",N($D1180)=0),"",IF($B1180="Venda",1,IF($B1180="Devolução de venda",-1,0))*$D1180*IFERROR(INDEX(Produtos!$L$6:$L$505,MATCH($C1180,Produtos!$B$6:$B$505,0)),0))</f>
        <v/>
      </c>
      <c r="K1180" s="17">
        <f>IF(I1180="","",IF($B1180="Venda",I1180-J1180,IF($B1180="Devolução de venda",-I1180-J1180,0)))</f>
        <v/>
      </c>
      <c r="L1180" s="20">
        <f>IF($A1180="","",IF($G1180&lt;&gt;"",$G1180,$A1180))</f>
        <v/>
      </c>
      <c r="M1180" s="17">
        <f>IF(I1180="","",IF($B1180="Venda",I1180,IF(OR($B1180="Compra",$B1180="Devolução de venda"),-I1180,0)))</f>
        <v/>
      </c>
    </row>
    <row r="1181">
      <c r="A1181" s="22" t="n"/>
      <c r="B1181" s="14" t="n"/>
      <c r="C1181" s="14" t="n"/>
      <c r="D1181" s="14" t="n"/>
      <c r="E1181" s="15" t="n"/>
      <c r="F1181" s="14" t="n"/>
      <c r="G1181" s="22" t="n"/>
      <c r="H1181" s="14" t="n"/>
      <c r="I1181" s="17">
        <f>IF(OR($B1181="",$C1181="",N($D1181)=0),"",IF(OR($B1181="Ajuste para mais",$B1181="Ajuste para menos"),0,$D1181*IF(N($E1181)&lt;&gt;0,$E1181,IF(OR($B1181="Venda",$B1181="Devolução de venda"),IFERROR(INDEX(Produtos!$D$6:$D$505,MATCH($C1181,Produtos!$B$6:$B$505,0)),0),0))))</f>
        <v/>
      </c>
      <c r="J1181" s="17">
        <f>IF(OR($B1181="",$C1181="",N($D1181)=0),"",IF($B1181="Venda",1,IF($B1181="Devolução de venda",-1,0))*$D1181*IFERROR(INDEX(Produtos!$L$6:$L$505,MATCH($C1181,Produtos!$B$6:$B$505,0)),0))</f>
        <v/>
      </c>
      <c r="K1181" s="17">
        <f>IF(I1181="","",IF($B1181="Venda",I1181-J1181,IF($B1181="Devolução de venda",-I1181-J1181,0)))</f>
        <v/>
      </c>
      <c r="L1181" s="20">
        <f>IF($A1181="","",IF($G1181&lt;&gt;"",$G1181,$A1181))</f>
        <v/>
      </c>
      <c r="M1181" s="17">
        <f>IF(I1181="","",IF($B1181="Venda",I1181,IF(OR($B1181="Compra",$B1181="Devolução de venda"),-I1181,0)))</f>
        <v/>
      </c>
    </row>
    <row r="1182">
      <c r="A1182" s="22" t="n"/>
      <c r="B1182" s="14" t="n"/>
      <c r="C1182" s="14" t="n"/>
      <c r="D1182" s="14" t="n"/>
      <c r="E1182" s="15" t="n"/>
      <c r="F1182" s="14" t="n"/>
      <c r="G1182" s="22" t="n"/>
      <c r="H1182" s="14" t="n"/>
      <c r="I1182" s="17">
        <f>IF(OR($B1182="",$C1182="",N($D1182)=0),"",IF(OR($B1182="Ajuste para mais",$B1182="Ajuste para menos"),0,$D1182*IF(N($E1182)&lt;&gt;0,$E1182,IF(OR($B1182="Venda",$B1182="Devolução de venda"),IFERROR(INDEX(Produtos!$D$6:$D$505,MATCH($C1182,Produtos!$B$6:$B$505,0)),0),0))))</f>
        <v/>
      </c>
      <c r="J1182" s="17">
        <f>IF(OR($B1182="",$C1182="",N($D1182)=0),"",IF($B1182="Venda",1,IF($B1182="Devolução de venda",-1,0))*$D1182*IFERROR(INDEX(Produtos!$L$6:$L$505,MATCH($C1182,Produtos!$B$6:$B$505,0)),0))</f>
        <v/>
      </c>
      <c r="K1182" s="17">
        <f>IF(I1182="","",IF($B1182="Venda",I1182-J1182,IF($B1182="Devolução de venda",-I1182-J1182,0)))</f>
        <v/>
      </c>
      <c r="L1182" s="20">
        <f>IF($A1182="","",IF($G1182&lt;&gt;"",$G1182,$A1182))</f>
        <v/>
      </c>
      <c r="M1182" s="17">
        <f>IF(I1182="","",IF($B1182="Venda",I1182,IF(OR($B1182="Compra",$B1182="Devolução de venda"),-I1182,0)))</f>
        <v/>
      </c>
    </row>
    <row r="1183">
      <c r="A1183" s="22" t="n"/>
      <c r="B1183" s="14" t="n"/>
      <c r="C1183" s="14" t="n"/>
      <c r="D1183" s="14" t="n"/>
      <c r="E1183" s="15" t="n"/>
      <c r="F1183" s="14" t="n"/>
      <c r="G1183" s="22" t="n"/>
      <c r="H1183" s="14" t="n"/>
      <c r="I1183" s="17">
        <f>IF(OR($B1183="",$C1183="",N($D1183)=0),"",IF(OR($B1183="Ajuste para mais",$B1183="Ajuste para menos"),0,$D1183*IF(N($E1183)&lt;&gt;0,$E1183,IF(OR($B1183="Venda",$B1183="Devolução de venda"),IFERROR(INDEX(Produtos!$D$6:$D$505,MATCH($C1183,Produtos!$B$6:$B$505,0)),0),0))))</f>
        <v/>
      </c>
      <c r="J1183" s="17">
        <f>IF(OR($B1183="",$C1183="",N($D1183)=0),"",IF($B1183="Venda",1,IF($B1183="Devolução de venda",-1,0))*$D1183*IFERROR(INDEX(Produtos!$L$6:$L$505,MATCH($C1183,Produtos!$B$6:$B$505,0)),0))</f>
        <v/>
      </c>
      <c r="K1183" s="17">
        <f>IF(I1183="","",IF($B1183="Venda",I1183-J1183,IF($B1183="Devolução de venda",-I1183-J1183,0)))</f>
        <v/>
      </c>
      <c r="L1183" s="20">
        <f>IF($A1183="","",IF($G1183&lt;&gt;"",$G1183,$A1183))</f>
        <v/>
      </c>
      <c r="M1183" s="17">
        <f>IF(I1183="","",IF($B1183="Venda",I1183,IF(OR($B1183="Compra",$B1183="Devolução de venda"),-I1183,0)))</f>
        <v/>
      </c>
    </row>
    <row r="1184">
      <c r="A1184" s="22" t="n"/>
      <c r="B1184" s="14" t="n"/>
      <c r="C1184" s="14" t="n"/>
      <c r="D1184" s="14" t="n"/>
      <c r="E1184" s="15" t="n"/>
      <c r="F1184" s="14" t="n"/>
      <c r="G1184" s="22" t="n"/>
      <c r="H1184" s="14" t="n"/>
      <c r="I1184" s="17">
        <f>IF(OR($B1184="",$C1184="",N($D1184)=0),"",IF(OR($B1184="Ajuste para mais",$B1184="Ajuste para menos"),0,$D1184*IF(N($E1184)&lt;&gt;0,$E1184,IF(OR($B1184="Venda",$B1184="Devolução de venda"),IFERROR(INDEX(Produtos!$D$6:$D$505,MATCH($C1184,Produtos!$B$6:$B$505,0)),0),0))))</f>
        <v/>
      </c>
      <c r="J1184" s="17">
        <f>IF(OR($B1184="",$C1184="",N($D1184)=0),"",IF($B1184="Venda",1,IF($B1184="Devolução de venda",-1,0))*$D1184*IFERROR(INDEX(Produtos!$L$6:$L$505,MATCH($C1184,Produtos!$B$6:$B$505,0)),0))</f>
        <v/>
      </c>
      <c r="K1184" s="17">
        <f>IF(I1184="","",IF($B1184="Venda",I1184-J1184,IF($B1184="Devolução de venda",-I1184-J1184,0)))</f>
        <v/>
      </c>
      <c r="L1184" s="20">
        <f>IF($A1184="","",IF($G1184&lt;&gt;"",$G1184,$A1184))</f>
        <v/>
      </c>
      <c r="M1184" s="17">
        <f>IF(I1184="","",IF($B1184="Venda",I1184,IF(OR($B1184="Compra",$B1184="Devolução de venda"),-I1184,0)))</f>
        <v/>
      </c>
    </row>
    <row r="1185">
      <c r="A1185" s="22" t="n"/>
      <c r="B1185" s="14" t="n"/>
      <c r="C1185" s="14" t="n"/>
      <c r="D1185" s="14" t="n"/>
      <c r="E1185" s="15" t="n"/>
      <c r="F1185" s="14" t="n"/>
      <c r="G1185" s="22" t="n"/>
      <c r="H1185" s="14" t="n"/>
      <c r="I1185" s="17">
        <f>IF(OR($B1185="",$C1185="",N($D1185)=0),"",IF(OR($B1185="Ajuste para mais",$B1185="Ajuste para menos"),0,$D1185*IF(N($E1185)&lt;&gt;0,$E1185,IF(OR($B1185="Venda",$B1185="Devolução de venda"),IFERROR(INDEX(Produtos!$D$6:$D$505,MATCH($C1185,Produtos!$B$6:$B$505,0)),0),0))))</f>
        <v/>
      </c>
      <c r="J1185" s="17">
        <f>IF(OR($B1185="",$C1185="",N($D1185)=0),"",IF($B1185="Venda",1,IF($B1185="Devolução de venda",-1,0))*$D1185*IFERROR(INDEX(Produtos!$L$6:$L$505,MATCH($C1185,Produtos!$B$6:$B$505,0)),0))</f>
        <v/>
      </c>
      <c r="K1185" s="17">
        <f>IF(I1185="","",IF($B1185="Venda",I1185-J1185,IF($B1185="Devolução de venda",-I1185-J1185,0)))</f>
        <v/>
      </c>
      <c r="L1185" s="20">
        <f>IF($A1185="","",IF($G1185&lt;&gt;"",$G1185,$A1185))</f>
        <v/>
      </c>
      <c r="M1185" s="17">
        <f>IF(I1185="","",IF($B1185="Venda",I1185,IF(OR($B1185="Compra",$B1185="Devolução de venda"),-I1185,0)))</f>
        <v/>
      </c>
    </row>
    <row r="1186">
      <c r="A1186" s="22" t="n"/>
      <c r="B1186" s="14" t="n"/>
      <c r="C1186" s="14" t="n"/>
      <c r="D1186" s="14" t="n"/>
      <c r="E1186" s="15" t="n"/>
      <c r="F1186" s="14" t="n"/>
      <c r="G1186" s="22" t="n"/>
      <c r="H1186" s="14" t="n"/>
      <c r="I1186" s="17">
        <f>IF(OR($B1186="",$C1186="",N($D1186)=0),"",IF(OR($B1186="Ajuste para mais",$B1186="Ajuste para menos"),0,$D1186*IF(N($E1186)&lt;&gt;0,$E1186,IF(OR($B1186="Venda",$B1186="Devolução de venda"),IFERROR(INDEX(Produtos!$D$6:$D$505,MATCH($C1186,Produtos!$B$6:$B$505,0)),0),0))))</f>
        <v/>
      </c>
      <c r="J1186" s="17">
        <f>IF(OR($B1186="",$C1186="",N($D1186)=0),"",IF($B1186="Venda",1,IF($B1186="Devolução de venda",-1,0))*$D1186*IFERROR(INDEX(Produtos!$L$6:$L$505,MATCH($C1186,Produtos!$B$6:$B$505,0)),0))</f>
        <v/>
      </c>
      <c r="K1186" s="17">
        <f>IF(I1186="","",IF($B1186="Venda",I1186-J1186,IF($B1186="Devolução de venda",-I1186-J1186,0)))</f>
        <v/>
      </c>
      <c r="L1186" s="20">
        <f>IF($A1186="","",IF($G1186&lt;&gt;"",$G1186,$A1186))</f>
        <v/>
      </c>
      <c r="M1186" s="17">
        <f>IF(I1186="","",IF($B1186="Venda",I1186,IF(OR($B1186="Compra",$B1186="Devolução de venda"),-I1186,0)))</f>
        <v/>
      </c>
    </row>
    <row r="1187">
      <c r="A1187" s="22" t="n"/>
      <c r="B1187" s="14" t="n"/>
      <c r="C1187" s="14" t="n"/>
      <c r="D1187" s="14" t="n"/>
      <c r="E1187" s="15" t="n"/>
      <c r="F1187" s="14" t="n"/>
      <c r="G1187" s="22" t="n"/>
      <c r="H1187" s="14" t="n"/>
      <c r="I1187" s="17">
        <f>IF(OR($B1187="",$C1187="",N($D1187)=0),"",IF(OR($B1187="Ajuste para mais",$B1187="Ajuste para menos"),0,$D1187*IF(N($E1187)&lt;&gt;0,$E1187,IF(OR($B1187="Venda",$B1187="Devolução de venda"),IFERROR(INDEX(Produtos!$D$6:$D$505,MATCH($C1187,Produtos!$B$6:$B$505,0)),0),0))))</f>
        <v/>
      </c>
      <c r="J1187" s="17">
        <f>IF(OR($B1187="",$C1187="",N($D1187)=0),"",IF($B1187="Venda",1,IF($B1187="Devolução de venda",-1,0))*$D1187*IFERROR(INDEX(Produtos!$L$6:$L$505,MATCH($C1187,Produtos!$B$6:$B$505,0)),0))</f>
        <v/>
      </c>
      <c r="K1187" s="17">
        <f>IF(I1187="","",IF($B1187="Venda",I1187-J1187,IF($B1187="Devolução de venda",-I1187-J1187,0)))</f>
        <v/>
      </c>
      <c r="L1187" s="20">
        <f>IF($A1187="","",IF($G1187&lt;&gt;"",$G1187,$A1187))</f>
        <v/>
      </c>
      <c r="M1187" s="17">
        <f>IF(I1187="","",IF($B1187="Venda",I1187,IF(OR($B1187="Compra",$B1187="Devolução de venda"),-I1187,0)))</f>
        <v/>
      </c>
    </row>
    <row r="1188">
      <c r="A1188" s="22" t="n"/>
      <c r="B1188" s="14" t="n"/>
      <c r="C1188" s="14" t="n"/>
      <c r="D1188" s="14" t="n"/>
      <c r="E1188" s="15" t="n"/>
      <c r="F1188" s="14" t="n"/>
      <c r="G1188" s="22" t="n"/>
      <c r="H1188" s="14" t="n"/>
      <c r="I1188" s="17">
        <f>IF(OR($B1188="",$C1188="",N($D1188)=0),"",IF(OR($B1188="Ajuste para mais",$B1188="Ajuste para menos"),0,$D1188*IF(N($E1188)&lt;&gt;0,$E1188,IF(OR($B1188="Venda",$B1188="Devolução de venda"),IFERROR(INDEX(Produtos!$D$6:$D$505,MATCH($C1188,Produtos!$B$6:$B$505,0)),0),0))))</f>
        <v/>
      </c>
      <c r="J1188" s="17">
        <f>IF(OR($B1188="",$C1188="",N($D1188)=0),"",IF($B1188="Venda",1,IF($B1188="Devolução de venda",-1,0))*$D1188*IFERROR(INDEX(Produtos!$L$6:$L$505,MATCH($C1188,Produtos!$B$6:$B$505,0)),0))</f>
        <v/>
      </c>
      <c r="K1188" s="17">
        <f>IF(I1188="","",IF($B1188="Venda",I1188-J1188,IF($B1188="Devolução de venda",-I1188-J1188,0)))</f>
        <v/>
      </c>
      <c r="L1188" s="20">
        <f>IF($A1188="","",IF($G1188&lt;&gt;"",$G1188,$A1188))</f>
        <v/>
      </c>
      <c r="M1188" s="17">
        <f>IF(I1188="","",IF($B1188="Venda",I1188,IF(OR($B1188="Compra",$B1188="Devolução de venda"),-I1188,0)))</f>
        <v/>
      </c>
    </row>
    <row r="1189">
      <c r="A1189" s="22" t="n"/>
      <c r="B1189" s="14" t="n"/>
      <c r="C1189" s="14" t="n"/>
      <c r="D1189" s="14" t="n"/>
      <c r="E1189" s="15" t="n"/>
      <c r="F1189" s="14" t="n"/>
      <c r="G1189" s="22" t="n"/>
      <c r="H1189" s="14" t="n"/>
      <c r="I1189" s="17">
        <f>IF(OR($B1189="",$C1189="",N($D1189)=0),"",IF(OR($B1189="Ajuste para mais",$B1189="Ajuste para menos"),0,$D1189*IF(N($E1189)&lt;&gt;0,$E1189,IF(OR($B1189="Venda",$B1189="Devolução de venda"),IFERROR(INDEX(Produtos!$D$6:$D$505,MATCH($C1189,Produtos!$B$6:$B$505,0)),0),0))))</f>
        <v/>
      </c>
      <c r="J1189" s="17">
        <f>IF(OR($B1189="",$C1189="",N($D1189)=0),"",IF($B1189="Venda",1,IF($B1189="Devolução de venda",-1,0))*$D1189*IFERROR(INDEX(Produtos!$L$6:$L$505,MATCH($C1189,Produtos!$B$6:$B$505,0)),0))</f>
        <v/>
      </c>
      <c r="K1189" s="17">
        <f>IF(I1189="","",IF($B1189="Venda",I1189-J1189,IF($B1189="Devolução de venda",-I1189-J1189,0)))</f>
        <v/>
      </c>
      <c r="L1189" s="20">
        <f>IF($A1189="","",IF($G1189&lt;&gt;"",$G1189,$A1189))</f>
        <v/>
      </c>
      <c r="M1189" s="17">
        <f>IF(I1189="","",IF($B1189="Venda",I1189,IF(OR($B1189="Compra",$B1189="Devolução de venda"),-I1189,0)))</f>
        <v/>
      </c>
    </row>
    <row r="1190">
      <c r="A1190" s="22" t="n"/>
      <c r="B1190" s="14" t="n"/>
      <c r="C1190" s="14" t="n"/>
      <c r="D1190" s="14" t="n"/>
      <c r="E1190" s="15" t="n"/>
      <c r="F1190" s="14" t="n"/>
      <c r="G1190" s="22" t="n"/>
      <c r="H1190" s="14" t="n"/>
      <c r="I1190" s="17">
        <f>IF(OR($B1190="",$C1190="",N($D1190)=0),"",IF(OR($B1190="Ajuste para mais",$B1190="Ajuste para menos"),0,$D1190*IF(N($E1190)&lt;&gt;0,$E1190,IF(OR($B1190="Venda",$B1190="Devolução de venda"),IFERROR(INDEX(Produtos!$D$6:$D$505,MATCH($C1190,Produtos!$B$6:$B$505,0)),0),0))))</f>
        <v/>
      </c>
      <c r="J1190" s="17">
        <f>IF(OR($B1190="",$C1190="",N($D1190)=0),"",IF($B1190="Venda",1,IF($B1190="Devolução de venda",-1,0))*$D1190*IFERROR(INDEX(Produtos!$L$6:$L$505,MATCH($C1190,Produtos!$B$6:$B$505,0)),0))</f>
        <v/>
      </c>
      <c r="K1190" s="17">
        <f>IF(I1190="","",IF($B1190="Venda",I1190-J1190,IF($B1190="Devolução de venda",-I1190-J1190,0)))</f>
        <v/>
      </c>
      <c r="L1190" s="20">
        <f>IF($A1190="","",IF($G1190&lt;&gt;"",$G1190,$A1190))</f>
        <v/>
      </c>
      <c r="M1190" s="17">
        <f>IF(I1190="","",IF($B1190="Venda",I1190,IF(OR($B1190="Compra",$B1190="Devolução de venda"),-I1190,0)))</f>
        <v/>
      </c>
    </row>
    <row r="1191">
      <c r="A1191" s="22" t="n"/>
      <c r="B1191" s="14" t="n"/>
      <c r="C1191" s="14" t="n"/>
      <c r="D1191" s="14" t="n"/>
      <c r="E1191" s="15" t="n"/>
      <c r="F1191" s="14" t="n"/>
      <c r="G1191" s="22" t="n"/>
      <c r="H1191" s="14" t="n"/>
      <c r="I1191" s="17">
        <f>IF(OR($B1191="",$C1191="",N($D1191)=0),"",IF(OR($B1191="Ajuste para mais",$B1191="Ajuste para menos"),0,$D1191*IF(N($E1191)&lt;&gt;0,$E1191,IF(OR($B1191="Venda",$B1191="Devolução de venda"),IFERROR(INDEX(Produtos!$D$6:$D$505,MATCH($C1191,Produtos!$B$6:$B$505,0)),0),0))))</f>
        <v/>
      </c>
      <c r="J1191" s="17">
        <f>IF(OR($B1191="",$C1191="",N($D1191)=0),"",IF($B1191="Venda",1,IF($B1191="Devolução de venda",-1,0))*$D1191*IFERROR(INDEX(Produtos!$L$6:$L$505,MATCH($C1191,Produtos!$B$6:$B$505,0)),0))</f>
        <v/>
      </c>
      <c r="K1191" s="17">
        <f>IF(I1191="","",IF($B1191="Venda",I1191-J1191,IF($B1191="Devolução de venda",-I1191-J1191,0)))</f>
        <v/>
      </c>
      <c r="L1191" s="20">
        <f>IF($A1191="","",IF($G1191&lt;&gt;"",$G1191,$A1191))</f>
        <v/>
      </c>
      <c r="M1191" s="17">
        <f>IF(I1191="","",IF($B1191="Venda",I1191,IF(OR($B1191="Compra",$B1191="Devolução de venda"),-I1191,0)))</f>
        <v/>
      </c>
    </row>
    <row r="1192">
      <c r="A1192" s="22" t="n"/>
      <c r="B1192" s="14" t="n"/>
      <c r="C1192" s="14" t="n"/>
      <c r="D1192" s="14" t="n"/>
      <c r="E1192" s="15" t="n"/>
      <c r="F1192" s="14" t="n"/>
      <c r="G1192" s="22" t="n"/>
      <c r="H1192" s="14" t="n"/>
      <c r="I1192" s="17">
        <f>IF(OR($B1192="",$C1192="",N($D1192)=0),"",IF(OR($B1192="Ajuste para mais",$B1192="Ajuste para menos"),0,$D1192*IF(N($E1192)&lt;&gt;0,$E1192,IF(OR($B1192="Venda",$B1192="Devolução de venda"),IFERROR(INDEX(Produtos!$D$6:$D$505,MATCH($C1192,Produtos!$B$6:$B$505,0)),0),0))))</f>
        <v/>
      </c>
      <c r="J1192" s="17">
        <f>IF(OR($B1192="",$C1192="",N($D1192)=0),"",IF($B1192="Venda",1,IF($B1192="Devolução de venda",-1,0))*$D1192*IFERROR(INDEX(Produtos!$L$6:$L$505,MATCH($C1192,Produtos!$B$6:$B$505,0)),0))</f>
        <v/>
      </c>
      <c r="K1192" s="17">
        <f>IF(I1192="","",IF($B1192="Venda",I1192-J1192,IF($B1192="Devolução de venda",-I1192-J1192,0)))</f>
        <v/>
      </c>
      <c r="L1192" s="20">
        <f>IF($A1192="","",IF($G1192&lt;&gt;"",$G1192,$A1192))</f>
        <v/>
      </c>
      <c r="M1192" s="17">
        <f>IF(I1192="","",IF($B1192="Venda",I1192,IF(OR($B1192="Compra",$B1192="Devolução de venda"),-I1192,0)))</f>
        <v/>
      </c>
    </row>
    <row r="1193">
      <c r="A1193" s="22" t="n"/>
      <c r="B1193" s="14" t="n"/>
      <c r="C1193" s="14" t="n"/>
      <c r="D1193" s="14" t="n"/>
      <c r="E1193" s="15" t="n"/>
      <c r="F1193" s="14" t="n"/>
      <c r="G1193" s="22" t="n"/>
      <c r="H1193" s="14" t="n"/>
      <c r="I1193" s="17">
        <f>IF(OR($B1193="",$C1193="",N($D1193)=0),"",IF(OR($B1193="Ajuste para mais",$B1193="Ajuste para menos"),0,$D1193*IF(N($E1193)&lt;&gt;0,$E1193,IF(OR($B1193="Venda",$B1193="Devolução de venda"),IFERROR(INDEX(Produtos!$D$6:$D$505,MATCH($C1193,Produtos!$B$6:$B$505,0)),0),0))))</f>
        <v/>
      </c>
      <c r="J1193" s="17">
        <f>IF(OR($B1193="",$C1193="",N($D1193)=0),"",IF($B1193="Venda",1,IF($B1193="Devolução de venda",-1,0))*$D1193*IFERROR(INDEX(Produtos!$L$6:$L$505,MATCH($C1193,Produtos!$B$6:$B$505,0)),0))</f>
        <v/>
      </c>
      <c r="K1193" s="17">
        <f>IF(I1193="","",IF($B1193="Venda",I1193-J1193,IF($B1193="Devolução de venda",-I1193-J1193,0)))</f>
        <v/>
      </c>
      <c r="L1193" s="20">
        <f>IF($A1193="","",IF($G1193&lt;&gt;"",$G1193,$A1193))</f>
        <v/>
      </c>
      <c r="M1193" s="17">
        <f>IF(I1193="","",IF($B1193="Venda",I1193,IF(OR($B1193="Compra",$B1193="Devolução de venda"),-I1193,0)))</f>
        <v/>
      </c>
    </row>
    <row r="1194">
      <c r="A1194" s="22" t="n"/>
      <c r="B1194" s="14" t="n"/>
      <c r="C1194" s="14" t="n"/>
      <c r="D1194" s="14" t="n"/>
      <c r="E1194" s="15" t="n"/>
      <c r="F1194" s="14" t="n"/>
      <c r="G1194" s="22" t="n"/>
      <c r="H1194" s="14" t="n"/>
      <c r="I1194" s="17">
        <f>IF(OR($B1194="",$C1194="",N($D1194)=0),"",IF(OR($B1194="Ajuste para mais",$B1194="Ajuste para menos"),0,$D1194*IF(N($E1194)&lt;&gt;0,$E1194,IF(OR($B1194="Venda",$B1194="Devolução de venda"),IFERROR(INDEX(Produtos!$D$6:$D$505,MATCH($C1194,Produtos!$B$6:$B$505,0)),0),0))))</f>
        <v/>
      </c>
      <c r="J1194" s="17">
        <f>IF(OR($B1194="",$C1194="",N($D1194)=0),"",IF($B1194="Venda",1,IF($B1194="Devolução de venda",-1,0))*$D1194*IFERROR(INDEX(Produtos!$L$6:$L$505,MATCH($C1194,Produtos!$B$6:$B$505,0)),0))</f>
        <v/>
      </c>
      <c r="K1194" s="17">
        <f>IF(I1194="","",IF($B1194="Venda",I1194-J1194,IF($B1194="Devolução de venda",-I1194-J1194,0)))</f>
        <v/>
      </c>
      <c r="L1194" s="20">
        <f>IF($A1194="","",IF($G1194&lt;&gt;"",$G1194,$A1194))</f>
        <v/>
      </c>
      <c r="M1194" s="17">
        <f>IF(I1194="","",IF($B1194="Venda",I1194,IF(OR($B1194="Compra",$B1194="Devolução de venda"),-I1194,0)))</f>
        <v/>
      </c>
    </row>
    <row r="1195">
      <c r="A1195" s="22" t="n"/>
      <c r="B1195" s="14" t="n"/>
      <c r="C1195" s="14" t="n"/>
      <c r="D1195" s="14" t="n"/>
      <c r="E1195" s="15" t="n"/>
      <c r="F1195" s="14" t="n"/>
      <c r="G1195" s="22" t="n"/>
      <c r="H1195" s="14" t="n"/>
      <c r="I1195" s="17">
        <f>IF(OR($B1195="",$C1195="",N($D1195)=0),"",IF(OR($B1195="Ajuste para mais",$B1195="Ajuste para menos"),0,$D1195*IF(N($E1195)&lt;&gt;0,$E1195,IF(OR($B1195="Venda",$B1195="Devolução de venda"),IFERROR(INDEX(Produtos!$D$6:$D$505,MATCH($C1195,Produtos!$B$6:$B$505,0)),0),0))))</f>
        <v/>
      </c>
      <c r="J1195" s="17">
        <f>IF(OR($B1195="",$C1195="",N($D1195)=0),"",IF($B1195="Venda",1,IF($B1195="Devolução de venda",-1,0))*$D1195*IFERROR(INDEX(Produtos!$L$6:$L$505,MATCH($C1195,Produtos!$B$6:$B$505,0)),0))</f>
        <v/>
      </c>
      <c r="K1195" s="17">
        <f>IF(I1195="","",IF($B1195="Venda",I1195-J1195,IF($B1195="Devolução de venda",-I1195-J1195,0)))</f>
        <v/>
      </c>
      <c r="L1195" s="20">
        <f>IF($A1195="","",IF($G1195&lt;&gt;"",$G1195,$A1195))</f>
        <v/>
      </c>
      <c r="M1195" s="17">
        <f>IF(I1195="","",IF($B1195="Venda",I1195,IF(OR($B1195="Compra",$B1195="Devolução de venda"),-I1195,0)))</f>
        <v/>
      </c>
    </row>
    <row r="1196">
      <c r="A1196" s="22" t="n"/>
      <c r="B1196" s="14" t="n"/>
      <c r="C1196" s="14" t="n"/>
      <c r="D1196" s="14" t="n"/>
      <c r="E1196" s="15" t="n"/>
      <c r="F1196" s="14" t="n"/>
      <c r="G1196" s="22" t="n"/>
      <c r="H1196" s="14" t="n"/>
      <c r="I1196" s="17">
        <f>IF(OR($B1196="",$C1196="",N($D1196)=0),"",IF(OR($B1196="Ajuste para mais",$B1196="Ajuste para menos"),0,$D1196*IF(N($E1196)&lt;&gt;0,$E1196,IF(OR($B1196="Venda",$B1196="Devolução de venda"),IFERROR(INDEX(Produtos!$D$6:$D$505,MATCH($C1196,Produtos!$B$6:$B$505,0)),0),0))))</f>
        <v/>
      </c>
      <c r="J1196" s="17">
        <f>IF(OR($B1196="",$C1196="",N($D1196)=0),"",IF($B1196="Venda",1,IF($B1196="Devolução de venda",-1,0))*$D1196*IFERROR(INDEX(Produtos!$L$6:$L$505,MATCH($C1196,Produtos!$B$6:$B$505,0)),0))</f>
        <v/>
      </c>
      <c r="K1196" s="17">
        <f>IF(I1196="","",IF($B1196="Venda",I1196-J1196,IF($B1196="Devolução de venda",-I1196-J1196,0)))</f>
        <v/>
      </c>
      <c r="L1196" s="20">
        <f>IF($A1196="","",IF($G1196&lt;&gt;"",$G1196,$A1196))</f>
        <v/>
      </c>
      <c r="M1196" s="17">
        <f>IF(I1196="","",IF($B1196="Venda",I1196,IF(OR($B1196="Compra",$B1196="Devolução de venda"),-I1196,0)))</f>
        <v/>
      </c>
    </row>
    <row r="1197">
      <c r="A1197" s="22" t="n"/>
      <c r="B1197" s="14" t="n"/>
      <c r="C1197" s="14" t="n"/>
      <c r="D1197" s="14" t="n"/>
      <c r="E1197" s="15" t="n"/>
      <c r="F1197" s="14" t="n"/>
      <c r="G1197" s="22" t="n"/>
      <c r="H1197" s="14" t="n"/>
      <c r="I1197" s="17">
        <f>IF(OR($B1197="",$C1197="",N($D1197)=0),"",IF(OR($B1197="Ajuste para mais",$B1197="Ajuste para menos"),0,$D1197*IF(N($E1197)&lt;&gt;0,$E1197,IF(OR($B1197="Venda",$B1197="Devolução de venda"),IFERROR(INDEX(Produtos!$D$6:$D$505,MATCH($C1197,Produtos!$B$6:$B$505,0)),0),0))))</f>
        <v/>
      </c>
      <c r="J1197" s="17">
        <f>IF(OR($B1197="",$C1197="",N($D1197)=0),"",IF($B1197="Venda",1,IF($B1197="Devolução de venda",-1,0))*$D1197*IFERROR(INDEX(Produtos!$L$6:$L$505,MATCH($C1197,Produtos!$B$6:$B$505,0)),0))</f>
        <v/>
      </c>
      <c r="K1197" s="17">
        <f>IF(I1197="","",IF($B1197="Venda",I1197-J1197,IF($B1197="Devolução de venda",-I1197-J1197,0)))</f>
        <v/>
      </c>
      <c r="L1197" s="20">
        <f>IF($A1197="","",IF($G1197&lt;&gt;"",$G1197,$A1197))</f>
        <v/>
      </c>
      <c r="M1197" s="17">
        <f>IF(I1197="","",IF($B1197="Venda",I1197,IF(OR($B1197="Compra",$B1197="Devolução de venda"),-I1197,0)))</f>
        <v/>
      </c>
    </row>
    <row r="1198">
      <c r="A1198" s="22" t="n"/>
      <c r="B1198" s="14" t="n"/>
      <c r="C1198" s="14" t="n"/>
      <c r="D1198" s="14" t="n"/>
      <c r="E1198" s="15" t="n"/>
      <c r="F1198" s="14" t="n"/>
      <c r="G1198" s="22" t="n"/>
      <c r="H1198" s="14" t="n"/>
      <c r="I1198" s="17">
        <f>IF(OR($B1198="",$C1198="",N($D1198)=0),"",IF(OR($B1198="Ajuste para mais",$B1198="Ajuste para menos"),0,$D1198*IF(N($E1198)&lt;&gt;0,$E1198,IF(OR($B1198="Venda",$B1198="Devolução de venda"),IFERROR(INDEX(Produtos!$D$6:$D$505,MATCH($C1198,Produtos!$B$6:$B$505,0)),0),0))))</f>
        <v/>
      </c>
      <c r="J1198" s="17">
        <f>IF(OR($B1198="",$C1198="",N($D1198)=0),"",IF($B1198="Venda",1,IF($B1198="Devolução de venda",-1,0))*$D1198*IFERROR(INDEX(Produtos!$L$6:$L$505,MATCH($C1198,Produtos!$B$6:$B$505,0)),0))</f>
        <v/>
      </c>
      <c r="K1198" s="17">
        <f>IF(I1198="","",IF($B1198="Venda",I1198-J1198,IF($B1198="Devolução de venda",-I1198-J1198,0)))</f>
        <v/>
      </c>
      <c r="L1198" s="20">
        <f>IF($A1198="","",IF($G1198&lt;&gt;"",$G1198,$A1198))</f>
        <v/>
      </c>
      <c r="M1198" s="17">
        <f>IF(I1198="","",IF($B1198="Venda",I1198,IF(OR($B1198="Compra",$B1198="Devolução de venda"),-I1198,0)))</f>
        <v/>
      </c>
    </row>
    <row r="1199">
      <c r="A1199" s="22" t="n"/>
      <c r="B1199" s="14" t="n"/>
      <c r="C1199" s="14" t="n"/>
      <c r="D1199" s="14" t="n"/>
      <c r="E1199" s="15" t="n"/>
      <c r="F1199" s="14" t="n"/>
      <c r="G1199" s="22" t="n"/>
      <c r="H1199" s="14" t="n"/>
      <c r="I1199" s="17">
        <f>IF(OR($B1199="",$C1199="",N($D1199)=0),"",IF(OR($B1199="Ajuste para mais",$B1199="Ajuste para menos"),0,$D1199*IF(N($E1199)&lt;&gt;0,$E1199,IF(OR($B1199="Venda",$B1199="Devolução de venda"),IFERROR(INDEX(Produtos!$D$6:$D$505,MATCH($C1199,Produtos!$B$6:$B$505,0)),0),0))))</f>
        <v/>
      </c>
      <c r="J1199" s="17">
        <f>IF(OR($B1199="",$C1199="",N($D1199)=0),"",IF($B1199="Venda",1,IF($B1199="Devolução de venda",-1,0))*$D1199*IFERROR(INDEX(Produtos!$L$6:$L$505,MATCH($C1199,Produtos!$B$6:$B$505,0)),0))</f>
        <v/>
      </c>
      <c r="K1199" s="17">
        <f>IF(I1199="","",IF($B1199="Venda",I1199-J1199,IF($B1199="Devolução de venda",-I1199-J1199,0)))</f>
        <v/>
      </c>
      <c r="L1199" s="20">
        <f>IF($A1199="","",IF($G1199&lt;&gt;"",$G1199,$A1199))</f>
        <v/>
      </c>
      <c r="M1199" s="17">
        <f>IF(I1199="","",IF($B1199="Venda",I1199,IF(OR($B1199="Compra",$B1199="Devolução de venda"),-I1199,0)))</f>
        <v/>
      </c>
    </row>
    <row r="1200">
      <c r="A1200" s="22" t="n"/>
      <c r="B1200" s="14" t="n"/>
      <c r="C1200" s="14" t="n"/>
      <c r="D1200" s="14" t="n"/>
      <c r="E1200" s="15" t="n"/>
      <c r="F1200" s="14" t="n"/>
      <c r="G1200" s="22" t="n"/>
      <c r="H1200" s="14" t="n"/>
      <c r="I1200" s="17">
        <f>IF(OR($B1200="",$C1200="",N($D1200)=0),"",IF(OR($B1200="Ajuste para mais",$B1200="Ajuste para menos"),0,$D1200*IF(N($E1200)&lt;&gt;0,$E1200,IF(OR($B1200="Venda",$B1200="Devolução de venda"),IFERROR(INDEX(Produtos!$D$6:$D$505,MATCH($C1200,Produtos!$B$6:$B$505,0)),0),0))))</f>
        <v/>
      </c>
      <c r="J1200" s="17">
        <f>IF(OR($B1200="",$C1200="",N($D1200)=0),"",IF($B1200="Venda",1,IF($B1200="Devolução de venda",-1,0))*$D1200*IFERROR(INDEX(Produtos!$L$6:$L$505,MATCH($C1200,Produtos!$B$6:$B$505,0)),0))</f>
        <v/>
      </c>
      <c r="K1200" s="17">
        <f>IF(I1200="","",IF($B1200="Venda",I1200-J1200,IF($B1200="Devolução de venda",-I1200-J1200,0)))</f>
        <v/>
      </c>
      <c r="L1200" s="20">
        <f>IF($A1200="","",IF($G1200&lt;&gt;"",$G1200,$A1200))</f>
        <v/>
      </c>
      <c r="M1200" s="17">
        <f>IF(I1200="","",IF($B1200="Venda",I1200,IF(OR($B1200="Compra",$B1200="Devolução de venda"),-I1200,0)))</f>
        <v/>
      </c>
    </row>
    <row r="1201">
      <c r="A1201" s="22" t="n"/>
      <c r="B1201" s="14" t="n"/>
      <c r="C1201" s="14" t="n"/>
      <c r="D1201" s="14" t="n"/>
      <c r="E1201" s="15" t="n"/>
      <c r="F1201" s="14" t="n"/>
      <c r="G1201" s="22" t="n"/>
      <c r="H1201" s="14" t="n"/>
      <c r="I1201" s="17">
        <f>IF(OR($B1201="",$C1201="",N($D1201)=0),"",IF(OR($B1201="Ajuste para mais",$B1201="Ajuste para menos"),0,$D1201*IF(N($E1201)&lt;&gt;0,$E1201,IF(OR($B1201="Venda",$B1201="Devolução de venda"),IFERROR(INDEX(Produtos!$D$6:$D$505,MATCH($C1201,Produtos!$B$6:$B$505,0)),0),0))))</f>
        <v/>
      </c>
      <c r="J1201" s="17">
        <f>IF(OR($B1201="",$C1201="",N($D1201)=0),"",IF($B1201="Venda",1,IF($B1201="Devolução de venda",-1,0))*$D1201*IFERROR(INDEX(Produtos!$L$6:$L$505,MATCH($C1201,Produtos!$B$6:$B$505,0)),0))</f>
        <v/>
      </c>
      <c r="K1201" s="17">
        <f>IF(I1201="","",IF($B1201="Venda",I1201-J1201,IF($B1201="Devolução de venda",-I1201-J1201,0)))</f>
        <v/>
      </c>
      <c r="L1201" s="20">
        <f>IF($A1201="","",IF($G1201&lt;&gt;"",$G1201,$A1201))</f>
        <v/>
      </c>
      <c r="M1201" s="17">
        <f>IF(I1201="","",IF($B1201="Venda",I1201,IF(OR($B1201="Compra",$B1201="Devolução de venda"),-I1201,0)))</f>
        <v/>
      </c>
    </row>
    <row r="1202">
      <c r="A1202" s="22" t="n"/>
      <c r="B1202" s="14" t="n"/>
      <c r="C1202" s="14" t="n"/>
      <c r="D1202" s="14" t="n"/>
      <c r="E1202" s="15" t="n"/>
      <c r="F1202" s="14" t="n"/>
      <c r="G1202" s="22" t="n"/>
      <c r="H1202" s="14" t="n"/>
      <c r="I1202" s="17">
        <f>IF(OR($B1202="",$C1202="",N($D1202)=0),"",IF(OR($B1202="Ajuste para mais",$B1202="Ajuste para menos"),0,$D1202*IF(N($E1202)&lt;&gt;0,$E1202,IF(OR($B1202="Venda",$B1202="Devolução de venda"),IFERROR(INDEX(Produtos!$D$6:$D$505,MATCH($C1202,Produtos!$B$6:$B$505,0)),0),0))))</f>
        <v/>
      </c>
      <c r="J1202" s="17">
        <f>IF(OR($B1202="",$C1202="",N($D1202)=0),"",IF($B1202="Venda",1,IF($B1202="Devolução de venda",-1,0))*$D1202*IFERROR(INDEX(Produtos!$L$6:$L$505,MATCH($C1202,Produtos!$B$6:$B$505,0)),0))</f>
        <v/>
      </c>
      <c r="K1202" s="17">
        <f>IF(I1202="","",IF($B1202="Venda",I1202-J1202,IF($B1202="Devolução de venda",-I1202-J1202,0)))</f>
        <v/>
      </c>
      <c r="L1202" s="20">
        <f>IF($A1202="","",IF($G1202&lt;&gt;"",$G1202,$A1202))</f>
        <v/>
      </c>
      <c r="M1202" s="17">
        <f>IF(I1202="","",IF($B1202="Venda",I1202,IF(OR($B1202="Compra",$B1202="Devolução de venda"),-I1202,0)))</f>
        <v/>
      </c>
    </row>
    <row r="1203">
      <c r="A1203" s="22" t="n"/>
      <c r="B1203" s="14" t="n"/>
      <c r="C1203" s="14" t="n"/>
      <c r="D1203" s="14" t="n"/>
      <c r="E1203" s="15" t="n"/>
      <c r="F1203" s="14" t="n"/>
      <c r="G1203" s="22" t="n"/>
      <c r="H1203" s="14" t="n"/>
      <c r="I1203" s="17">
        <f>IF(OR($B1203="",$C1203="",N($D1203)=0),"",IF(OR($B1203="Ajuste para mais",$B1203="Ajuste para menos"),0,$D1203*IF(N($E1203)&lt;&gt;0,$E1203,IF(OR($B1203="Venda",$B1203="Devolução de venda"),IFERROR(INDEX(Produtos!$D$6:$D$505,MATCH($C1203,Produtos!$B$6:$B$505,0)),0),0))))</f>
        <v/>
      </c>
      <c r="J1203" s="17">
        <f>IF(OR($B1203="",$C1203="",N($D1203)=0),"",IF($B1203="Venda",1,IF($B1203="Devolução de venda",-1,0))*$D1203*IFERROR(INDEX(Produtos!$L$6:$L$505,MATCH($C1203,Produtos!$B$6:$B$505,0)),0))</f>
        <v/>
      </c>
      <c r="K1203" s="17">
        <f>IF(I1203="","",IF($B1203="Venda",I1203-J1203,IF($B1203="Devolução de venda",-I1203-J1203,0)))</f>
        <v/>
      </c>
      <c r="L1203" s="20">
        <f>IF($A1203="","",IF($G1203&lt;&gt;"",$G1203,$A1203))</f>
        <v/>
      </c>
      <c r="M1203" s="17">
        <f>IF(I1203="","",IF($B1203="Venda",I1203,IF(OR($B1203="Compra",$B1203="Devolução de venda"),-I1203,0)))</f>
        <v/>
      </c>
    </row>
    <row r="1204">
      <c r="A1204" s="22" t="n"/>
      <c r="B1204" s="14" t="n"/>
      <c r="C1204" s="14" t="n"/>
      <c r="D1204" s="14" t="n"/>
      <c r="E1204" s="15" t="n"/>
      <c r="F1204" s="14" t="n"/>
      <c r="G1204" s="22" t="n"/>
      <c r="H1204" s="14" t="n"/>
      <c r="I1204" s="17">
        <f>IF(OR($B1204="",$C1204="",N($D1204)=0),"",IF(OR($B1204="Ajuste para mais",$B1204="Ajuste para menos"),0,$D1204*IF(N($E1204)&lt;&gt;0,$E1204,IF(OR($B1204="Venda",$B1204="Devolução de venda"),IFERROR(INDEX(Produtos!$D$6:$D$505,MATCH($C1204,Produtos!$B$6:$B$505,0)),0),0))))</f>
        <v/>
      </c>
      <c r="J1204" s="17">
        <f>IF(OR($B1204="",$C1204="",N($D1204)=0),"",IF($B1204="Venda",1,IF($B1204="Devolução de venda",-1,0))*$D1204*IFERROR(INDEX(Produtos!$L$6:$L$505,MATCH($C1204,Produtos!$B$6:$B$505,0)),0))</f>
        <v/>
      </c>
      <c r="K1204" s="17">
        <f>IF(I1204="","",IF($B1204="Venda",I1204-J1204,IF($B1204="Devolução de venda",-I1204-J1204,0)))</f>
        <v/>
      </c>
      <c r="L1204" s="20">
        <f>IF($A1204="","",IF($G1204&lt;&gt;"",$G1204,$A1204))</f>
        <v/>
      </c>
      <c r="M1204" s="17">
        <f>IF(I1204="","",IF($B1204="Venda",I1204,IF(OR($B1204="Compra",$B1204="Devolução de venda"),-I1204,0)))</f>
        <v/>
      </c>
    </row>
    <row r="1205">
      <c r="A1205" s="22" t="n"/>
      <c r="B1205" s="14" t="n"/>
      <c r="C1205" s="14" t="n"/>
      <c r="D1205" s="14" t="n"/>
      <c r="E1205" s="15" t="n"/>
      <c r="F1205" s="14" t="n"/>
      <c r="G1205" s="22" t="n"/>
      <c r="H1205" s="14" t="n"/>
      <c r="I1205" s="17">
        <f>IF(OR($B1205="",$C1205="",N($D1205)=0),"",IF(OR($B1205="Ajuste para mais",$B1205="Ajuste para menos"),0,$D1205*IF(N($E1205)&lt;&gt;0,$E1205,IF(OR($B1205="Venda",$B1205="Devolução de venda"),IFERROR(INDEX(Produtos!$D$6:$D$505,MATCH($C1205,Produtos!$B$6:$B$505,0)),0),0))))</f>
        <v/>
      </c>
      <c r="J1205" s="17">
        <f>IF(OR($B1205="",$C1205="",N($D1205)=0),"",IF($B1205="Venda",1,IF($B1205="Devolução de venda",-1,0))*$D1205*IFERROR(INDEX(Produtos!$L$6:$L$505,MATCH($C1205,Produtos!$B$6:$B$505,0)),0))</f>
        <v/>
      </c>
      <c r="K1205" s="17">
        <f>IF(I1205="","",IF($B1205="Venda",I1205-J1205,IF($B1205="Devolução de venda",-I1205-J1205,0)))</f>
        <v/>
      </c>
      <c r="L1205" s="20">
        <f>IF($A1205="","",IF($G1205&lt;&gt;"",$G1205,$A1205))</f>
        <v/>
      </c>
      <c r="M1205" s="17">
        <f>IF(I1205="","",IF($B1205="Venda",I1205,IF(OR($B1205="Compra",$B1205="Devolução de venda"),-I1205,0)))</f>
        <v/>
      </c>
    </row>
    <row r="1206">
      <c r="A1206" s="22" t="n"/>
      <c r="B1206" s="14" t="n"/>
      <c r="C1206" s="14" t="n"/>
      <c r="D1206" s="14" t="n"/>
      <c r="E1206" s="15" t="n"/>
      <c r="F1206" s="14" t="n"/>
      <c r="G1206" s="22" t="n"/>
      <c r="H1206" s="14" t="n"/>
      <c r="I1206" s="17">
        <f>IF(OR($B1206="",$C1206="",N($D1206)=0),"",IF(OR($B1206="Ajuste para mais",$B1206="Ajuste para menos"),0,$D1206*IF(N($E1206)&lt;&gt;0,$E1206,IF(OR($B1206="Venda",$B1206="Devolução de venda"),IFERROR(INDEX(Produtos!$D$6:$D$505,MATCH($C1206,Produtos!$B$6:$B$505,0)),0),0))))</f>
        <v/>
      </c>
      <c r="J1206" s="17">
        <f>IF(OR($B1206="",$C1206="",N($D1206)=0),"",IF($B1206="Venda",1,IF($B1206="Devolução de venda",-1,0))*$D1206*IFERROR(INDEX(Produtos!$L$6:$L$505,MATCH($C1206,Produtos!$B$6:$B$505,0)),0))</f>
        <v/>
      </c>
      <c r="K1206" s="17">
        <f>IF(I1206="","",IF($B1206="Venda",I1206-J1206,IF($B1206="Devolução de venda",-I1206-J1206,0)))</f>
        <v/>
      </c>
      <c r="L1206" s="20">
        <f>IF($A1206="","",IF($G1206&lt;&gt;"",$G1206,$A1206))</f>
        <v/>
      </c>
      <c r="M1206" s="17">
        <f>IF(I1206="","",IF($B1206="Venda",I1206,IF(OR($B1206="Compra",$B1206="Devolução de venda"),-I1206,0)))</f>
        <v/>
      </c>
    </row>
    <row r="1207">
      <c r="A1207" s="22" t="n"/>
      <c r="B1207" s="14" t="n"/>
      <c r="C1207" s="14" t="n"/>
      <c r="D1207" s="14" t="n"/>
      <c r="E1207" s="15" t="n"/>
      <c r="F1207" s="14" t="n"/>
      <c r="G1207" s="22" t="n"/>
      <c r="H1207" s="14" t="n"/>
      <c r="I1207" s="17">
        <f>IF(OR($B1207="",$C1207="",N($D1207)=0),"",IF(OR($B1207="Ajuste para mais",$B1207="Ajuste para menos"),0,$D1207*IF(N($E1207)&lt;&gt;0,$E1207,IF(OR($B1207="Venda",$B1207="Devolução de venda"),IFERROR(INDEX(Produtos!$D$6:$D$505,MATCH($C1207,Produtos!$B$6:$B$505,0)),0),0))))</f>
        <v/>
      </c>
      <c r="J1207" s="17">
        <f>IF(OR($B1207="",$C1207="",N($D1207)=0),"",IF($B1207="Venda",1,IF($B1207="Devolução de venda",-1,0))*$D1207*IFERROR(INDEX(Produtos!$L$6:$L$505,MATCH($C1207,Produtos!$B$6:$B$505,0)),0))</f>
        <v/>
      </c>
      <c r="K1207" s="17">
        <f>IF(I1207="","",IF($B1207="Venda",I1207-J1207,IF($B1207="Devolução de venda",-I1207-J1207,0)))</f>
        <v/>
      </c>
      <c r="L1207" s="20">
        <f>IF($A1207="","",IF($G1207&lt;&gt;"",$G1207,$A1207))</f>
        <v/>
      </c>
      <c r="M1207" s="17">
        <f>IF(I1207="","",IF($B1207="Venda",I1207,IF(OR($B1207="Compra",$B1207="Devolução de venda"),-I1207,0)))</f>
        <v/>
      </c>
    </row>
    <row r="1208">
      <c r="A1208" s="22" t="n"/>
      <c r="B1208" s="14" t="n"/>
      <c r="C1208" s="14" t="n"/>
      <c r="D1208" s="14" t="n"/>
      <c r="E1208" s="15" t="n"/>
      <c r="F1208" s="14" t="n"/>
      <c r="G1208" s="22" t="n"/>
      <c r="H1208" s="14" t="n"/>
      <c r="I1208" s="17">
        <f>IF(OR($B1208="",$C1208="",N($D1208)=0),"",IF(OR($B1208="Ajuste para mais",$B1208="Ajuste para menos"),0,$D1208*IF(N($E1208)&lt;&gt;0,$E1208,IF(OR($B1208="Venda",$B1208="Devolução de venda"),IFERROR(INDEX(Produtos!$D$6:$D$505,MATCH($C1208,Produtos!$B$6:$B$505,0)),0),0))))</f>
        <v/>
      </c>
      <c r="J1208" s="17">
        <f>IF(OR($B1208="",$C1208="",N($D1208)=0),"",IF($B1208="Venda",1,IF($B1208="Devolução de venda",-1,0))*$D1208*IFERROR(INDEX(Produtos!$L$6:$L$505,MATCH($C1208,Produtos!$B$6:$B$505,0)),0))</f>
        <v/>
      </c>
      <c r="K1208" s="17">
        <f>IF(I1208="","",IF($B1208="Venda",I1208-J1208,IF($B1208="Devolução de venda",-I1208-J1208,0)))</f>
        <v/>
      </c>
      <c r="L1208" s="20">
        <f>IF($A1208="","",IF($G1208&lt;&gt;"",$G1208,$A1208))</f>
        <v/>
      </c>
      <c r="M1208" s="17">
        <f>IF(I1208="","",IF($B1208="Venda",I1208,IF(OR($B1208="Compra",$B1208="Devolução de venda"),-I1208,0)))</f>
        <v/>
      </c>
    </row>
    <row r="1209">
      <c r="A1209" s="22" t="n"/>
      <c r="B1209" s="14" t="n"/>
      <c r="C1209" s="14" t="n"/>
      <c r="D1209" s="14" t="n"/>
      <c r="E1209" s="15" t="n"/>
      <c r="F1209" s="14" t="n"/>
      <c r="G1209" s="22" t="n"/>
      <c r="H1209" s="14" t="n"/>
      <c r="I1209" s="17">
        <f>IF(OR($B1209="",$C1209="",N($D1209)=0),"",IF(OR($B1209="Ajuste para mais",$B1209="Ajuste para menos"),0,$D1209*IF(N($E1209)&lt;&gt;0,$E1209,IF(OR($B1209="Venda",$B1209="Devolução de venda"),IFERROR(INDEX(Produtos!$D$6:$D$505,MATCH($C1209,Produtos!$B$6:$B$505,0)),0),0))))</f>
        <v/>
      </c>
      <c r="J1209" s="17">
        <f>IF(OR($B1209="",$C1209="",N($D1209)=0),"",IF($B1209="Venda",1,IF($B1209="Devolução de venda",-1,0))*$D1209*IFERROR(INDEX(Produtos!$L$6:$L$505,MATCH($C1209,Produtos!$B$6:$B$505,0)),0))</f>
        <v/>
      </c>
      <c r="K1209" s="17">
        <f>IF(I1209="","",IF($B1209="Venda",I1209-J1209,IF($B1209="Devolução de venda",-I1209-J1209,0)))</f>
        <v/>
      </c>
      <c r="L1209" s="20">
        <f>IF($A1209="","",IF($G1209&lt;&gt;"",$G1209,$A1209))</f>
        <v/>
      </c>
      <c r="M1209" s="17">
        <f>IF(I1209="","",IF($B1209="Venda",I1209,IF(OR($B1209="Compra",$B1209="Devolução de venda"),-I1209,0)))</f>
        <v/>
      </c>
    </row>
    <row r="1210">
      <c r="A1210" s="22" t="n"/>
      <c r="B1210" s="14" t="n"/>
      <c r="C1210" s="14" t="n"/>
      <c r="D1210" s="14" t="n"/>
      <c r="E1210" s="15" t="n"/>
      <c r="F1210" s="14" t="n"/>
      <c r="G1210" s="22" t="n"/>
      <c r="H1210" s="14" t="n"/>
      <c r="I1210" s="17">
        <f>IF(OR($B1210="",$C1210="",N($D1210)=0),"",IF(OR($B1210="Ajuste para mais",$B1210="Ajuste para menos"),0,$D1210*IF(N($E1210)&lt;&gt;0,$E1210,IF(OR($B1210="Venda",$B1210="Devolução de venda"),IFERROR(INDEX(Produtos!$D$6:$D$505,MATCH($C1210,Produtos!$B$6:$B$505,0)),0),0))))</f>
        <v/>
      </c>
      <c r="J1210" s="17">
        <f>IF(OR($B1210="",$C1210="",N($D1210)=0),"",IF($B1210="Venda",1,IF($B1210="Devolução de venda",-1,0))*$D1210*IFERROR(INDEX(Produtos!$L$6:$L$505,MATCH($C1210,Produtos!$B$6:$B$505,0)),0))</f>
        <v/>
      </c>
      <c r="K1210" s="17">
        <f>IF(I1210="","",IF($B1210="Venda",I1210-J1210,IF($B1210="Devolução de venda",-I1210-J1210,0)))</f>
        <v/>
      </c>
      <c r="L1210" s="20">
        <f>IF($A1210="","",IF($G1210&lt;&gt;"",$G1210,$A1210))</f>
        <v/>
      </c>
      <c r="M1210" s="17">
        <f>IF(I1210="","",IF($B1210="Venda",I1210,IF(OR($B1210="Compra",$B1210="Devolução de venda"),-I1210,0)))</f>
        <v/>
      </c>
    </row>
    <row r="1211">
      <c r="A1211" s="22" t="n"/>
      <c r="B1211" s="14" t="n"/>
      <c r="C1211" s="14" t="n"/>
      <c r="D1211" s="14" t="n"/>
      <c r="E1211" s="15" t="n"/>
      <c r="F1211" s="14" t="n"/>
      <c r="G1211" s="22" t="n"/>
      <c r="H1211" s="14" t="n"/>
      <c r="I1211" s="17">
        <f>IF(OR($B1211="",$C1211="",N($D1211)=0),"",IF(OR($B1211="Ajuste para mais",$B1211="Ajuste para menos"),0,$D1211*IF(N($E1211)&lt;&gt;0,$E1211,IF(OR($B1211="Venda",$B1211="Devolução de venda"),IFERROR(INDEX(Produtos!$D$6:$D$505,MATCH($C1211,Produtos!$B$6:$B$505,0)),0),0))))</f>
        <v/>
      </c>
      <c r="J1211" s="17">
        <f>IF(OR($B1211="",$C1211="",N($D1211)=0),"",IF($B1211="Venda",1,IF($B1211="Devolução de venda",-1,0))*$D1211*IFERROR(INDEX(Produtos!$L$6:$L$505,MATCH($C1211,Produtos!$B$6:$B$505,0)),0))</f>
        <v/>
      </c>
      <c r="K1211" s="17">
        <f>IF(I1211="","",IF($B1211="Venda",I1211-J1211,IF($B1211="Devolução de venda",-I1211-J1211,0)))</f>
        <v/>
      </c>
      <c r="L1211" s="20">
        <f>IF($A1211="","",IF($G1211&lt;&gt;"",$G1211,$A1211))</f>
        <v/>
      </c>
      <c r="M1211" s="17">
        <f>IF(I1211="","",IF($B1211="Venda",I1211,IF(OR($B1211="Compra",$B1211="Devolução de venda"),-I1211,0)))</f>
        <v/>
      </c>
    </row>
    <row r="1212">
      <c r="A1212" s="22" t="n"/>
      <c r="B1212" s="14" t="n"/>
      <c r="C1212" s="14" t="n"/>
      <c r="D1212" s="14" t="n"/>
      <c r="E1212" s="15" t="n"/>
      <c r="F1212" s="14" t="n"/>
      <c r="G1212" s="22" t="n"/>
      <c r="H1212" s="14" t="n"/>
      <c r="I1212" s="17">
        <f>IF(OR($B1212="",$C1212="",N($D1212)=0),"",IF(OR($B1212="Ajuste para mais",$B1212="Ajuste para menos"),0,$D1212*IF(N($E1212)&lt;&gt;0,$E1212,IF(OR($B1212="Venda",$B1212="Devolução de venda"),IFERROR(INDEX(Produtos!$D$6:$D$505,MATCH($C1212,Produtos!$B$6:$B$505,0)),0),0))))</f>
        <v/>
      </c>
      <c r="J1212" s="17">
        <f>IF(OR($B1212="",$C1212="",N($D1212)=0),"",IF($B1212="Venda",1,IF($B1212="Devolução de venda",-1,0))*$D1212*IFERROR(INDEX(Produtos!$L$6:$L$505,MATCH($C1212,Produtos!$B$6:$B$505,0)),0))</f>
        <v/>
      </c>
      <c r="K1212" s="17">
        <f>IF(I1212="","",IF($B1212="Venda",I1212-J1212,IF($B1212="Devolução de venda",-I1212-J1212,0)))</f>
        <v/>
      </c>
      <c r="L1212" s="20">
        <f>IF($A1212="","",IF($G1212&lt;&gt;"",$G1212,$A1212))</f>
        <v/>
      </c>
      <c r="M1212" s="17">
        <f>IF(I1212="","",IF($B1212="Venda",I1212,IF(OR($B1212="Compra",$B1212="Devolução de venda"),-I1212,0)))</f>
        <v/>
      </c>
    </row>
    <row r="1213">
      <c r="A1213" s="22" t="n"/>
      <c r="B1213" s="14" t="n"/>
      <c r="C1213" s="14" t="n"/>
      <c r="D1213" s="14" t="n"/>
      <c r="E1213" s="15" t="n"/>
      <c r="F1213" s="14" t="n"/>
      <c r="G1213" s="22" t="n"/>
      <c r="H1213" s="14" t="n"/>
      <c r="I1213" s="17">
        <f>IF(OR($B1213="",$C1213="",N($D1213)=0),"",IF(OR($B1213="Ajuste para mais",$B1213="Ajuste para menos"),0,$D1213*IF(N($E1213)&lt;&gt;0,$E1213,IF(OR($B1213="Venda",$B1213="Devolução de venda"),IFERROR(INDEX(Produtos!$D$6:$D$505,MATCH($C1213,Produtos!$B$6:$B$505,0)),0),0))))</f>
        <v/>
      </c>
      <c r="J1213" s="17">
        <f>IF(OR($B1213="",$C1213="",N($D1213)=0),"",IF($B1213="Venda",1,IF($B1213="Devolução de venda",-1,0))*$D1213*IFERROR(INDEX(Produtos!$L$6:$L$505,MATCH($C1213,Produtos!$B$6:$B$505,0)),0))</f>
        <v/>
      </c>
      <c r="K1213" s="17">
        <f>IF(I1213="","",IF($B1213="Venda",I1213-J1213,IF($B1213="Devolução de venda",-I1213-J1213,0)))</f>
        <v/>
      </c>
      <c r="L1213" s="20">
        <f>IF($A1213="","",IF($G1213&lt;&gt;"",$G1213,$A1213))</f>
        <v/>
      </c>
      <c r="M1213" s="17">
        <f>IF(I1213="","",IF($B1213="Venda",I1213,IF(OR($B1213="Compra",$B1213="Devolução de venda"),-I1213,0)))</f>
        <v/>
      </c>
    </row>
    <row r="1214">
      <c r="A1214" s="22" t="n"/>
      <c r="B1214" s="14" t="n"/>
      <c r="C1214" s="14" t="n"/>
      <c r="D1214" s="14" t="n"/>
      <c r="E1214" s="15" t="n"/>
      <c r="F1214" s="14" t="n"/>
      <c r="G1214" s="22" t="n"/>
      <c r="H1214" s="14" t="n"/>
      <c r="I1214" s="17">
        <f>IF(OR($B1214="",$C1214="",N($D1214)=0),"",IF(OR($B1214="Ajuste para mais",$B1214="Ajuste para menos"),0,$D1214*IF(N($E1214)&lt;&gt;0,$E1214,IF(OR($B1214="Venda",$B1214="Devolução de venda"),IFERROR(INDEX(Produtos!$D$6:$D$505,MATCH($C1214,Produtos!$B$6:$B$505,0)),0),0))))</f>
        <v/>
      </c>
      <c r="J1214" s="17">
        <f>IF(OR($B1214="",$C1214="",N($D1214)=0),"",IF($B1214="Venda",1,IF($B1214="Devolução de venda",-1,0))*$D1214*IFERROR(INDEX(Produtos!$L$6:$L$505,MATCH($C1214,Produtos!$B$6:$B$505,0)),0))</f>
        <v/>
      </c>
      <c r="K1214" s="17">
        <f>IF(I1214="","",IF($B1214="Venda",I1214-J1214,IF($B1214="Devolução de venda",-I1214-J1214,0)))</f>
        <v/>
      </c>
      <c r="L1214" s="20">
        <f>IF($A1214="","",IF($G1214&lt;&gt;"",$G1214,$A1214))</f>
        <v/>
      </c>
      <c r="M1214" s="17">
        <f>IF(I1214="","",IF($B1214="Venda",I1214,IF(OR($B1214="Compra",$B1214="Devolução de venda"),-I1214,0)))</f>
        <v/>
      </c>
    </row>
    <row r="1215">
      <c r="A1215" s="22" t="n"/>
      <c r="B1215" s="14" t="n"/>
      <c r="C1215" s="14" t="n"/>
      <c r="D1215" s="14" t="n"/>
      <c r="E1215" s="15" t="n"/>
      <c r="F1215" s="14" t="n"/>
      <c r="G1215" s="22" t="n"/>
      <c r="H1215" s="14" t="n"/>
      <c r="I1215" s="17">
        <f>IF(OR($B1215="",$C1215="",N($D1215)=0),"",IF(OR($B1215="Ajuste para mais",$B1215="Ajuste para menos"),0,$D1215*IF(N($E1215)&lt;&gt;0,$E1215,IF(OR($B1215="Venda",$B1215="Devolução de venda"),IFERROR(INDEX(Produtos!$D$6:$D$505,MATCH($C1215,Produtos!$B$6:$B$505,0)),0),0))))</f>
        <v/>
      </c>
      <c r="J1215" s="17">
        <f>IF(OR($B1215="",$C1215="",N($D1215)=0),"",IF($B1215="Venda",1,IF($B1215="Devolução de venda",-1,0))*$D1215*IFERROR(INDEX(Produtos!$L$6:$L$505,MATCH($C1215,Produtos!$B$6:$B$505,0)),0))</f>
        <v/>
      </c>
      <c r="K1215" s="17">
        <f>IF(I1215="","",IF($B1215="Venda",I1215-J1215,IF($B1215="Devolução de venda",-I1215-J1215,0)))</f>
        <v/>
      </c>
      <c r="L1215" s="20">
        <f>IF($A1215="","",IF($G1215&lt;&gt;"",$G1215,$A1215))</f>
        <v/>
      </c>
      <c r="M1215" s="17">
        <f>IF(I1215="","",IF($B1215="Venda",I1215,IF(OR($B1215="Compra",$B1215="Devolução de venda"),-I1215,0)))</f>
        <v/>
      </c>
    </row>
    <row r="1216">
      <c r="A1216" s="22" t="n"/>
      <c r="B1216" s="14" t="n"/>
      <c r="C1216" s="14" t="n"/>
      <c r="D1216" s="14" t="n"/>
      <c r="E1216" s="15" t="n"/>
      <c r="F1216" s="14" t="n"/>
      <c r="G1216" s="22" t="n"/>
      <c r="H1216" s="14" t="n"/>
      <c r="I1216" s="17">
        <f>IF(OR($B1216="",$C1216="",N($D1216)=0),"",IF(OR($B1216="Ajuste para mais",$B1216="Ajuste para menos"),0,$D1216*IF(N($E1216)&lt;&gt;0,$E1216,IF(OR($B1216="Venda",$B1216="Devolução de venda"),IFERROR(INDEX(Produtos!$D$6:$D$505,MATCH($C1216,Produtos!$B$6:$B$505,0)),0),0))))</f>
        <v/>
      </c>
      <c r="J1216" s="17">
        <f>IF(OR($B1216="",$C1216="",N($D1216)=0),"",IF($B1216="Venda",1,IF($B1216="Devolução de venda",-1,0))*$D1216*IFERROR(INDEX(Produtos!$L$6:$L$505,MATCH($C1216,Produtos!$B$6:$B$505,0)),0))</f>
        <v/>
      </c>
      <c r="K1216" s="17">
        <f>IF(I1216="","",IF($B1216="Venda",I1216-J1216,IF($B1216="Devolução de venda",-I1216-J1216,0)))</f>
        <v/>
      </c>
      <c r="L1216" s="20">
        <f>IF($A1216="","",IF($G1216&lt;&gt;"",$G1216,$A1216))</f>
        <v/>
      </c>
      <c r="M1216" s="17">
        <f>IF(I1216="","",IF($B1216="Venda",I1216,IF(OR($B1216="Compra",$B1216="Devolução de venda"),-I1216,0)))</f>
        <v/>
      </c>
    </row>
    <row r="1217">
      <c r="A1217" s="22" t="n"/>
      <c r="B1217" s="14" t="n"/>
      <c r="C1217" s="14" t="n"/>
      <c r="D1217" s="14" t="n"/>
      <c r="E1217" s="15" t="n"/>
      <c r="F1217" s="14" t="n"/>
      <c r="G1217" s="22" t="n"/>
      <c r="H1217" s="14" t="n"/>
      <c r="I1217" s="17">
        <f>IF(OR($B1217="",$C1217="",N($D1217)=0),"",IF(OR($B1217="Ajuste para mais",$B1217="Ajuste para menos"),0,$D1217*IF(N($E1217)&lt;&gt;0,$E1217,IF(OR($B1217="Venda",$B1217="Devolução de venda"),IFERROR(INDEX(Produtos!$D$6:$D$505,MATCH($C1217,Produtos!$B$6:$B$505,0)),0),0))))</f>
        <v/>
      </c>
      <c r="J1217" s="17">
        <f>IF(OR($B1217="",$C1217="",N($D1217)=0),"",IF($B1217="Venda",1,IF($B1217="Devolução de venda",-1,0))*$D1217*IFERROR(INDEX(Produtos!$L$6:$L$505,MATCH($C1217,Produtos!$B$6:$B$505,0)),0))</f>
        <v/>
      </c>
      <c r="K1217" s="17">
        <f>IF(I1217="","",IF($B1217="Venda",I1217-J1217,IF($B1217="Devolução de venda",-I1217-J1217,0)))</f>
        <v/>
      </c>
      <c r="L1217" s="20">
        <f>IF($A1217="","",IF($G1217&lt;&gt;"",$G1217,$A1217))</f>
        <v/>
      </c>
      <c r="M1217" s="17">
        <f>IF(I1217="","",IF($B1217="Venda",I1217,IF(OR($B1217="Compra",$B1217="Devolução de venda"),-I1217,0)))</f>
        <v/>
      </c>
    </row>
    <row r="1218">
      <c r="A1218" s="22" t="n"/>
      <c r="B1218" s="14" t="n"/>
      <c r="C1218" s="14" t="n"/>
      <c r="D1218" s="14" t="n"/>
      <c r="E1218" s="15" t="n"/>
      <c r="F1218" s="14" t="n"/>
      <c r="G1218" s="22" t="n"/>
      <c r="H1218" s="14" t="n"/>
      <c r="I1218" s="17">
        <f>IF(OR($B1218="",$C1218="",N($D1218)=0),"",IF(OR($B1218="Ajuste para mais",$B1218="Ajuste para menos"),0,$D1218*IF(N($E1218)&lt;&gt;0,$E1218,IF(OR($B1218="Venda",$B1218="Devolução de venda"),IFERROR(INDEX(Produtos!$D$6:$D$505,MATCH($C1218,Produtos!$B$6:$B$505,0)),0),0))))</f>
        <v/>
      </c>
      <c r="J1218" s="17">
        <f>IF(OR($B1218="",$C1218="",N($D1218)=0),"",IF($B1218="Venda",1,IF($B1218="Devolução de venda",-1,0))*$D1218*IFERROR(INDEX(Produtos!$L$6:$L$505,MATCH($C1218,Produtos!$B$6:$B$505,0)),0))</f>
        <v/>
      </c>
      <c r="K1218" s="17">
        <f>IF(I1218="","",IF($B1218="Venda",I1218-J1218,IF($B1218="Devolução de venda",-I1218-J1218,0)))</f>
        <v/>
      </c>
      <c r="L1218" s="20">
        <f>IF($A1218="","",IF($G1218&lt;&gt;"",$G1218,$A1218))</f>
        <v/>
      </c>
      <c r="M1218" s="17">
        <f>IF(I1218="","",IF($B1218="Venda",I1218,IF(OR($B1218="Compra",$B1218="Devolução de venda"),-I1218,0)))</f>
        <v/>
      </c>
    </row>
    <row r="1219">
      <c r="A1219" s="22" t="n"/>
      <c r="B1219" s="14" t="n"/>
      <c r="C1219" s="14" t="n"/>
      <c r="D1219" s="14" t="n"/>
      <c r="E1219" s="15" t="n"/>
      <c r="F1219" s="14" t="n"/>
      <c r="G1219" s="22" t="n"/>
      <c r="H1219" s="14" t="n"/>
      <c r="I1219" s="17">
        <f>IF(OR($B1219="",$C1219="",N($D1219)=0),"",IF(OR($B1219="Ajuste para mais",$B1219="Ajuste para menos"),0,$D1219*IF(N($E1219)&lt;&gt;0,$E1219,IF(OR($B1219="Venda",$B1219="Devolução de venda"),IFERROR(INDEX(Produtos!$D$6:$D$505,MATCH($C1219,Produtos!$B$6:$B$505,0)),0),0))))</f>
        <v/>
      </c>
      <c r="J1219" s="17">
        <f>IF(OR($B1219="",$C1219="",N($D1219)=0),"",IF($B1219="Venda",1,IF($B1219="Devolução de venda",-1,0))*$D1219*IFERROR(INDEX(Produtos!$L$6:$L$505,MATCH($C1219,Produtos!$B$6:$B$505,0)),0))</f>
        <v/>
      </c>
      <c r="K1219" s="17">
        <f>IF(I1219="","",IF($B1219="Venda",I1219-J1219,IF($B1219="Devolução de venda",-I1219-J1219,0)))</f>
        <v/>
      </c>
      <c r="L1219" s="20">
        <f>IF($A1219="","",IF($G1219&lt;&gt;"",$G1219,$A1219))</f>
        <v/>
      </c>
      <c r="M1219" s="17">
        <f>IF(I1219="","",IF($B1219="Venda",I1219,IF(OR($B1219="Compra",$B1219="Devolução de venda"),-I1219,0)))</f>
        <v/>
      </c>
    </row>
    <row r="1220">
      <c r="A1220" s="22" t="n"/>
      <c r="B1220" s="14" t="n"/>
      <c r="C1220" s="14" t="n"/>
      <c r="D1220" s="14" t="n"/>
      <c r="E1220" s="15" t="n"/>
      <c r="F1220" s="14" t="n"/>
      <c r="G1220" s="22" t="n"/>
      <c r="H1220" s="14" t="n"/>
      <c r="I1220" s="17">
        <f>IF(OR($B1220="",$C1220="",N($D1220)=0),"",IF(OR($B1220="Ajuste para mais",$B1220="Ajuste para menos"),0,$D1220*IF(N($E1220)&lt;&gt;0,$E1220,IF(OR($B1220="Venda",$B1220="Devolução de venda"),IFERROR(INDEX(Produtos!$D$6:$D$505,MATCH($C1220,Produtos!$B$6:$B$505,0)),0),0))))</f>
        <v/>
      </c>
      <c r="J1220" s="17">
        <f>IF(OR($B1220="",$C1220="",N($D1220)=0),"",IF($B1220="Venda",1,IF($B1220="Devolução de venda",-1,0))*$D1220*IFERROR(INDEX(Produtos!$L$6:$L$505,MATCH($C1220,Produtos!$B$6:$B$505,0)),0))</f>
        <v/>
      </c>
      <c r="K1220" s="17">
        <f>IF(I1220="","",IF($B1220="Venda",I1220-J1220,IF($B1220="Devolução de venda",-I1220-J1220,0)))</f>
        <v/>
      </c>
      <c r="L1220" s="20">
        <f>IF($A1220="","",IF($G1220&lt;&gt;"",$G1220,$A1220))</f>
        <v/>
      </c>
      <c r="M1220" s="17">
        <f>IF(I1220="","",IF($B1220="Venda",I1220,IF(OR($B1220="Compra",$B1220="Devolução de venda"),-I1220,0)))</f>
        <v/>
      </c>
    </row>
    <row r="1221">
      <c r="A1221" s="22" t="n"/>
      <c r="B1221" s="14" t="n"/>
      <c r="C1221" s="14" t="n"/>
      <c r="D1221" s="14" t="n"/>
      <c r="E1221" s="15" t="n"/>
      <c r="F1221" s="14" t="n"/>
      <c r="G1221" s="22" t="n"/>
      <c r="H1221" s="14" t="n"/>
      <c r="I1221" s="17">
        <f>IF(OR($B1221="",$C1221="",N($D1221)=0),"",IF(OR($B1221="Ajuste para mais",$B1221="Ajuste para menos"),0,$D1221*IF(N($E1221)&lt;&gt;0,$E1221,IF(OR($B1221="Venda",$B1221="Devolução de venda"),IFERROR(INDEX(Produtos!$D$6:$D$505,MATCH($C1221,Produtos!$B$6:$B$505,0)),0),0))))</f>
        <v/>
      </c>
      <c r="J1221" s="17">
        <f>IF(OR($B1221="",$C1221="",N($D1221)=0),"",IF($B1221="Venda",1,IF($B1221="Devolução de venda",-1,0))*$D1221*IFERROR(INDEX(Produtos!$L$6:$L$505,MATCH($C1221,Produtos!$B$6:$B$505,0)),0))</f>
        <v/>
      </c>
      <c r="K1221" s="17">
        <f>IF(I1221="","",IF($B1221="Venda",I1221-J1221,IF($B1221="Devolução de venda",-I1221-J1221,0)))</f>
        <v/>
      </c>
      <c r="L1221" s="20">
        <f>IF($A1221="","",IF($G1221&lt;&gt;"",$G1221,$A1221))</f>
        <v/>
      </c>
      <c r="M1221" s="17">
        <f>IF(I1221="","",IF($B1221="Venda",I1221,IF(OR($B1221="Compra",$B1221="Devolução de venda"),-I1221,0)))</f>
        <v/>
      </c>
    </row>
    <row r="1222">
      <c r="A1222" s="22" t="n"/>
      <c r="B1222" s="14" t="n"/>
      <c r="C1222" s="14" t="n"/>
      <c r="D1222" s="14" t="n"/>
      <c r="E1222" s="15" t="n"/>
      <c r="F1222" s="14" t="n"/>
      <c r="G1222" s="22" t="n"/>
      <c r="H1222" s="14" t="n"/>
      <c r="I1222" s="17">
        <f>IF(OR($B1222="",$C1222="",N($D1222)=0),"",IF(OR($B1222="Ajuste para mais",$B1222="Ajuste para menos"),0,$D1222*IF(N($E1222)&lt;&gt;0,$E1222,IF(OR($B1222="Venda",$B1222="Devolução de venda"),IFERROR(INDEX(Produtos!$D$6:$D$505,MATCH($C1222,Produtos!$B$6:$B$505,0)),0),0))))</f>
        <v/>
      </c>
      <c r="J1222" s="17">
        <f>IF(OR($B1222="",$C1222="",N($D1222)=0),"",IF($B1222="Venda",1,IF($B1222="Devolução de venda",-1,0))*$D1222*IFERROR(INDEX(Produtos!$L$6:$L$505,MATCH($C1222,Produtos!$B$6:$B$505,0)),0))</f>
        <v/>
      </c>
      <c r="K1222" s="17">
        <f>IF(I1222="","",IF($B1222="Venda",I1222-J1222,IF($B1222="Devolução de venda",-I1222-J1222,0)))</f>
        <v/>
      </c>
      <c r="L1222" s="20">
        <f>IF($A1222="","",IF($G1222&lt;&gt;"",$G1222,$A1222))</f>
        <v/>
      </c>
      <c r="M1222" s="17">
        <f>IF(I1222="","",IF($B1222="Venda",I1222,IF(OR($B1222="Compra",$B1222="Devolução de venda"),-I1222,0)))</f>
        <v/>
      </c>
    </row>
    <row r="1223">
      <c r="A1223" s="22" t="n"/>
      <c r="B1223" s="14" t="n"/>
      <c r="C1223" s="14" t="n"/>
      <c r="D1223" s="14" t="n"/>
      <c r="E1223" s="15" t="n"/>
      <c r="F1223" s="14" t="n"/>
      <c r="G1223" s="22" t="n"/>
      <c r="H1223" s="14" t="n"/>
      <c r="I1223" s="17">
        <f>IF(OR($B1223="",$C1223="",N($D1223)=0),"",IF(OR($B1223="Ajuste para mais",$B1223="Ajuste para menos"),0,$D1223*IF(N($E1223)&lt;&gt;0,$E1223,IF(OR($B1223="Venda",$B1223="Devolução de venda"),IFERROR(INDEX(Produtos!$D$6:$D$505,MATCH($C1223,Produtos!$B$6:$B$505,0)),0),0))))</f>
        <v/>
      </c>
      <c r="J1223" s="17">
        <f>IF(OR($B1223="",$C1223="",N($D1223)=0),"",IF($B1223="Venda",1,IF($B1223="Devolução de venda",-1,0))*$D1223*IFERROR(INDEX(Produtos!$L$6:$L$505,MATCH($C1223,Produtos!$B$6:$B$505,0)),0))</f>
        <v/>
      </c>
      <c r="K1223" s="17">
        <f>IF(I1223="","",IF($B1223="Venda",I1223-J1223,IF($B1223="Devolução de venda",-I1223-J1223,0)))</f>
        <v/>
      </c>
      <c r="L1223" s="20">
        <f>IF($A1223="","",IF($G1223&lt;&gt;"",$G1223,$A1223))</f>
        <v/>
      </c>
      <c r="M1223" s="17">
        <f>IF(I1223="","",IF($B1223="Venda",I1223,IF(OR($B1223="Compra",$B1223="Devolução de venda"),-I1223,0)))</f>
        <v/>
      </c>
    </row>
    <row r="1224">
      <c r="A1224" s="22" t="n"/>
      <c r="B1224" s="14" t="n"/>
      <c r="C1224" s="14" t="n"/>
      <c r="D1224" s="14" t="n"/>
      <c r="E1224" s="15" t="n"/>
      <c r="F1224" s="14" t="n"/>
      <c r="G1224" s="22" t="n"/>
      <c r="H1224" s="14" t="n"/>
      <c r="I1224" s="17">
        <f>IF(OR($B1224="",$C1224="",N($D1224)=0),"",IF(OR($B1224="Ajuste para mais",$B1224="Ajuste para menos"),0,$D1224*IF(N($E1224)&lt;&gt;0,$E1224,IF(OR($B1224="Venda",$B1224="Devolução de venda"),IFERROR(INDEX(Produtos!$D$6:$D$505,MATCH($C1224,Produtos!$B$6:$B$505,0)),0),0))))</f>
        <v/>
      </c>
      <c r="J1224" s="17">
        <f>IF(OR($B1224="",$C1224="",N($D1224)=0),"",IF($B1224="Venda",1,IF($B1224="Devolução de venda",-1,0))*$D1224*IFERROR(INDEX(Produtos!$L$6:$L$505,MATCH($C1224,Produtos!$B$6:$B$505,0)),0))</f>
        <v/>
      </c>
      <c r="K1224" s="17">
        <f>IF(I1224="","",IF($B1224="Venda",I1224-J1224,IF($B1224="Devolução de venda",-I1224-J1224,0)))</f>
        <v/>
      </c>
      <c r="L1224" s="20">
        <f>IF($A1224="","",IF($G1224&lt;&gt;"",$G1224,$A1224))</f>
        <v/>
      </c>
      <c r="M1224" s="17">
        <f>IF(I1224="","",IF($B1224="Venda",I1224,IF(OR($B1224="Compra",$B1224="Devolução de venda"),-I1224,0)))</f>
        <v/>
      </c>
    </row>
    <row r="1225">
      <c r="A1225" s="22" t="n"/>
      <c r="B1225" s="14" t="n"/>
      <c r="C1225" s="14" t="n"/>
      <c r="D1225" s="14" t="n"/>
      <c r="E1225" s="15" t="n"/>
      <c r="F1225" s="14" t="n"/>
      <c r="G1225" s="22" t="n"/>
      <c r="H1225" s="14" t="n"/>
      <c r="I1225" s="17">
        <f>IF(OR($B1225="",$C1225="",N($D1225)=0),"",IF(OR($B1225="Ajuste para mais",$B1225="Ajuste para menos"),0,$D1225*IF(N($E1225)&lt;&gt;0,$E1225,IF(OR($B1225="Venda",$B1225="Devolução de venda"),IFERROR(INDEX(Produtos!$D$6:$D$505,MATCH($C1225,Produtos!$B$6:$B$505,0)),0),0))))</f>
        <v/>
      </c>
      <c r="J1225" s="17">
        <f>IF(OR($B1225="",$C1225="",N($D1225)=0),"",IF($B1225="Venda",1,IF($B1225="Devolução de venda",-1,0))*$D1225*IFERROR(INDEX(Produtos!$L$6:$L$505,MATCH($C1225,Produtos!$B$6:$B$505,0)),0))</f>
        <v/>
      </c>
      <c r="K1225" s="17">
        <f>IF(I1225="","",IF($B1225="Venda",I1225-J1225,IF($B1225="Devolução de venda",-I1225-J1225,0)))</f>
        <v/>
      </c>
      <c r="L1225" s="20">
        <f>IF($A1225="","",IF($G1225&lt;&gt;"",$G1225,$A1225))</f>
        <v/>
      </c>
      <c r="M1225" s="17">
        <f>IF(I1225="","",IF($B1225="Venda",I1225,IF(OR($B1225="Compra",$B1225="Devolução de venda"),-I1225,0)))</f>
        <v/>
      </c>
    </row>
    <row r="1226">
      <c r="A1226" s="22" t="n"/>
      <c r="B1226" s="14" t="n"/>
      <c r="C1226" s="14" t="n"/>
      <c r="D1226" s="14" t="n"/>
      <c r="E1226" s="15" t="n"/>
      <c r="F1226" s="14" t="n"/>
      <c r="G1226" s="22" t="n"/>
      <c r="H1226" s="14" t="n"/>
      <c r="I1226" s="17">
        <f>IF(OR($B1226="",$C1226="",N($D1226)=0),"",IF(OR($B1226="Ajuste para mais",$B1226="Ajuste para menos"),0,$D1226*IF(N($E1226)&lt;&gt;0,$E1226,IF(OR($B1226="Venda",$B1226="Devolução de venda"),IFERROR(INDEX(Produtos!$D$6:$D$505,MATCH($C1226,Produtos!$B$6:$B$505,0)),0),0))))</f>
        <v/>
      </c>
      <c r="J1226" s="17">
        <f>IF(OR($B1226="",$C1226="",N($D1226)=0),"",IF($B1226="Venda",1,IF($B1226="Devolução de venda",-1,0))*$D1226*IFERROR(INDEX(Produtos!$L$6:$L$505,MATCH($C1226,Produtos!$B$6:$B$505,0)),0))</f>
        <v/>
      </c>
      <c r="K1226" s="17">
        <f>IF(I1226="","",IF($B1226="Venda",I1226-J1226,IF($B1226="Devolução de venda",-I1226-J1226,0)))</f>
        <v/>
      </c>
      <c r="L1226" s="20">
        <f>IF($A1226="","",IF($G1226&lt;&gt;"",$G1226,$A1226))</f>
        <v/>
      </c>
      <c r="M1226" s="17">
        <f>IF(I1226="","",IF($B1226="Venda",I1226,IF(OR($B1226="Compra",$B1226="Devolução de venda"),-I1226,0)))</f>
        <v/>
      </c>
    </row>
    <row r="1227">
      <c r="A1227" s="22" t="n"/>
      <c r="B1227" s="14" t="n"/>
      <c r="C1227" s="14" t="n"/>
      <c r="D1227" s="14" t="n"/>
      <c r="E1227" s="15" t="n"/>
      <c r="F1227" s="14" t="n"/>
      <c r="G1227" s="22" t="n"/>
      <c r="H1227" s="14" t="n"/>
      <c r="I1227" s="17">
        <f>IF(OR($B1227="",$C1227="",N($D1227)=0),"",IF(OR($B1227="Ajuste para mais",$B1227="Ajuste para menos"),0,$D1227*IF(N($E1227)&lt;&gt;0,$E1227,IF(OR($B1227="Venda",$B1227="Devolução de venda"),IFERROR(INDEX(Produtos!$D$6:$D$505,MATCH($C1227,Produtos!$B$6:$B$505,0)),0),0))))</f>
        <v/>
      </c>
      <c r="J1227" s="17">
        <f>IF(OR($B1227="",$C1227="",N($D1227)=0),"",IF($B1227="Venda",1,IF($B1227="Devolução de venda",-1,0))*$D1227*IFERROR(INDEX(Produtos!$L$6:$L$505,MATCH($C1227,Produtos!$B$6:$B$505,0)),0))</f>
        <v/>
      </c>
      <c r="K1227" s="17">
        <f>IF(I1227="","",IF($B1227="Venda",I1227-J1227,IF($B1227="Devolução de venda",-I1227-J1227,0)))</f>
        <v/>
      </c>
      <c r="L1227" s="20">
        <f>IF($A1227="","",IF($G1227&lt;&gt;"",$G1227,$A1227))</f>
        <v/>
      </c>
      <c r="M1227" s="17">
        <f>IF(I1227="","",IF($B1227="Venda",I1227,IF(OR($B1227="Compra",$B1227="Devolução de venda"),-I1227,0)))</f>
        <v/>
      </c>
    </row>
    <row r="1228">
      <c r="A1228" s="22" t="n"/>
      <c r="B1228" s="14" t="n"/>
      <c r="C1228" s="14" t="n"/>
      <c r="D1228" s="14" t="n"/>
      <c r="E1228" s="15" t="n"/>
      <c r="F1228" s="14" t="n"/>
      <c r="G1228" s="22" t="n"/>
      <c r="H1228" s="14" t="n"/>
      <c r="I1228" s="17">
        <f>IF(OR($B1228="",$C1228="",N($D1228)=0),"",IF(OR($B1228="Ajuste para mais",$B1228="Ajuste para menos"),0,$D1228*IF(N($E1228)&lt;&gt;0,$E1228,IF(OR($B1228="Venda",$B1228="Devolução de venda"),IFERROR(INDEX(Produtos!$D$6:$D$505,MATCH($C1228,Produtos!$B$6:$B$505,0)),0),0))))</f>
        <v/>
      </c>
      <c r="J1228" s="17">
        <f>IF(OR($B1228="",$C1228="",N($D1228)=0),"",IF($B1228="Venda",1,IF($B1228="Devolução de venda",-1,0))*$D1228*IFERROR(INDEX(Produtos!$L$6:$L$505,MATCH($C1228,Produtos!$B$6:$B$505,0)),0))</f>
        <v/>
      </c>
      <c r="K1228" s="17">
        <f>IF(I1228="","",IF($B1228="Venda",I1228-J1228,IF($B1228="Devolução de venda",-I1228-J1228,0)))</f>
        <v/>
      </c>
      <c r="L1228" s="20">
        <f>IF($A1228="","",IF($G1228&lt;&gt;"",$G1228,$A1228))</f>
        <v/>
      </c>
      <c r="M1228" s="17">
        <f>IF(I1228="","",IF($B1228="Venda",I1228,IF(OR($B1228="Compra",$B1228="Devolução de venda"),-I1228,0)))</f>
        <v/>
      </c>
    </row>
    <row r="1229">
      <c r="A1229" s="22" t="n"/>
      <c r="B1229" s="14" t="n"/>
      <c r="C1229" s="14" t="n"/>
      <c r="D1229" s="14" t="n"/>
      <c r="E1229" s="15" t="n"/>
      <c r="F1229" s="14" t="n"/>
      <c r="G1229" s="22" t="n"/>
      <c r="H1229" s="14" t="n"/>
      <c r="I1229" s="17">
        <f>IF(OR($B1229="",$C1229="",N($D1229)=0),"",IF(OR($B1229="Ajuste para mais",$B1229="Ajuste para menos"),0,$D1229*IF(N($E1229)&lt;&gt;0,$E1229,IF(OR($B1229="Venda",$B1229="Devolução de venda"),IFERROR(INDEX(Produtos!$D$6:$D$505,MATCH($C1229,Produtos!$B$6:$B$505,0)),0),0))))</f>
        <v/>
      </c>
      <c r="J1229" s="17">
        <f>IF(OR($B1229="",$C1229="",N($D1229)=0),"",IF($B1229="Venda",1,IF($B1229="Devolução de venda",-1,0))*$D1229*IFERROR(INDEX(Produtos!$L$6:$L$505,MATCH($C1229,Produtos!$B$6:$B$505,0)),0))</f>
        <v/>
      </c>
      <c r="K1229" s="17">
        <f>IF(I1229="","",IF($B1229="Venda",I1229-J1229,IF($B1229="Devolução de venda",-I1229-J1229,0)))</f>
        <v/>
      </c>
      <c r="L1229" s="20">
        <f>IF($A1229="","",IF($G1229&lt;&gt;"",$G1229,$A1229))</f>
        <v/>
      </c>
      <c r="M1229" s="17">
        <f>IF(I1229="","",IF($B1229="Venda",I1229,IF(OR($B1229="Compra",$B1229="Devolução de venda"),-I1229,0)))</f>
        <v/>
      </c>
    </row>
    <row r="1230">
      <c r="A1230" s="22" t="n"/>
      <c r="B1230" s="14" t="n"/>
      <c r="C1230" s="14" t="n"/>
      <c r="D1230" s="14" t="n"/>
      <c r="E1230" s="15" t="n"/>
      <c r="F1230" s="14" t="n"/>
      <c r="G1230" s="22" t="n"/>
      <c r="H1230" s="14" t="n"/>
      <c r="I1230" s="17">
        <f>IF(OR($B1230="",$C1230="",N($D1230)=0),"",IF(OR($B1230="Ajuste para mais",$B1230="Ajuste para menos"),0,$D1230*IF(N($E1230)&lt;&gt;0,$E1230,IF(OR($B1230="Venda",$B1230="Devolução de venda"),IFERROR(INDEX(Produtos!$D$6:$D$505,MATCH($C1230,Produtos!$B$6:$B$505,0)),0),0))))</f>
        <v/>
      </c>
      <c r="J1230" s="17">
        <f>IF(OR($B1230="",$C1230="",N($D1230)=0),"",IF($B1230="Venda",1,IF($B1230="Devolução de venda",-1,0))*$D1230*IFERROR(INDEX(Produtos!$L$6:$L$505,MATCH($C1230,Produtos!$B$6:$B$505,0)),0))</f>
        <v/>
      </c>
      <c r="K1230" s="17">
        <f>IF(I1230="","",IF($B1230="Venda",I1230-J1230,IF($B1230="Devolução de venda",-I1230-J1230,0)))</f>
        <v/>
      </c>
      <c r="L1230" s="20">
        <f>IF($A1230="","",IF($G1230&lt;&gt;"",$G1230,$A1230))</f>
        <v/>
      </c>
      <c r="M1230" s="17">
        <f>IF(I1230="","",IF($B1230="Venda",I1230,IF(OR($B1230="Compra",$B1230="Devolução de venda"),-I1230,0)))</f>
        <v/>
      </c>
    </row>
    <row r="1231">
      <c r="A1231" s="22" t="n"/>
      <c r="B1231" s="14" t="n"/>
      <c r="C1231" s="14" t="n"/>
      <c r="D1231" s="14" t="n"/>
      <c r="E1231" s="15" t="n"/>
      <c r="F1231" s="14" t="n"/>
      <c r="G1231" s="22" t="n"/>
      <c r="H1231" s="14" t="n"/>
      <c r="I1231" s="17">
        <f>IF(OR($B1231="",$C1231="",N($D1231)=0),"",IF(OR($B1231="Ajuste para mais",$B1231="Ajuste para menos"),0,$D1231*IF(N($E1231)&lt;&gt;0,$E1231,IF(OR($B1231="Venda",$B1231="Devolução de venda"),IFERROR(INDEX(Produtos!$D$6:$D$505,MATCH($C1231,Produtos!$B$6:$B$505,0)),0),0))))</f>
        <v/>
      </c>
      <c r="J1231" s="17">
        <f>IF(OR($B1231="",$C1231="",N($D1231)=0),"",IF($B1231="Venda",1,IF($B1231="Devolução de venda",-1,0))*$D1231*IFERROR(INDEX(Produtos!$L$6:$L$505,MATCH($C1231,Produtos!$B$6:$B$505,0)),0))</f>
        <v/>
      </c>
      <c r="K1231" s="17">
        <f>IF(I1231="","",IF($B1231="Venda",I1231-J1231,IF($B1231="Devolução de venda",-I1231-J1231,0)))</f>
        <v/>
      </c>
      <c r="L1231" s="20">
        <f>IF($A1231="","",IF($G1231&lt;&gt;"",$G1231,$A1231))</f>
        <v/>
      </c>
      <c r="M1231" s="17">
        <f>IF(I1231="","",IF($B1231="Venda",I1231,IF(OR($B1231="Compra",$B1231="Devolução de venda"),-I1231,0)))</f>
        <v/>
      </c>
    </row>
    <row r="1232">
      <c r="A1232" s="22" t="n"/>
      <c r="B1232" s="14" t="n"/>
      <c r="C1232" s="14" t="n"/>
      <c r="D1232" s="14" t="n"/>
      <c r="E1232" s="15" t="n"/>
      <c r="F1232" s="14" t="n"/>
      <c r="G1232" s="22" t="n"/>
      <c r="H1232" s="14" t="n"/>
      <c r="I1232" s="17">
        <f>IF(OR($B1232="",$C1232="",N($D1232)=0),"",IF(OR($B1232="Ajuste para mais",$B1232="Ajuste para menos"),0,$D1232*IF(N($E1232)&lt;&gt;0,$E1232,IF(OR($B1232="Venda",$B1232="Devolução de venda"),IFERROR(INDEX(Produtos!$D$6:$D$505,MATCH($C1232,Produtos!$B$6:$B$505,0)),0),0))))</f>
        <v/>
      </c>
      <c r="J1232" s="17">
        <f>IF(OR($B1232="",$C1232="",N($D1232)=0),"",IF($B1232="Venda",1,IF($B1232="Devolução de venda",-1,0))*$D1232*IFERROR(INDEX(Produtos!$L$6:$L$505,MATCH($C1232,Produtos!$B$6:$B$505,0)),0))</f>
        <v/>
      </c>
      <c r="K1232" s="17">
        <f>IF(I1232="","",IF($B1232="Venda",I1232-J1232,IF($B1232="Devolução de venda",-I1232-J1232,0)))</f>
        <v/>
      </c>
      <c r="L1232" s="20">
        <f>IF($A1232="","",IF($G1232&lt;&gt;"",$G1232,$A1232))</f>
        <v/>
      </c>
      <c r="M1232" s="17">
        <f>IF(I1232="","",IF($B1232="Venda",I1232,IF(OR($B1232="Compra",$B1232="Devolução de venda"),-I1232,0)))</f>
        <v/>
      </c>
    </row>
    <row r="1233">
      <c r="A1233" s="22" t="n"/>
      <c r="B1233" s="14" t="n"/>
      <c r="C1233" s="14" t="n"/>
      <c r="D1233" s="14" t="n"/>
      <c r="E1233" s="15" t="n"/>
      <c r="F1233" s="14" t="n"/>
      <c r="G1233" s="22" t="n"/>
      <c r="H1233" s="14" t="n"/>
      <c r="I1233" s="17">
        <f>IF(OR($B1233="",$C1233="",N($D1233)=0),"",IF(OR($B1233="Ajuste para mais",$B1233="Ajuste para menos"),0,$D1233*IF(N($E1233)&lt;&gt;0,$E1233,IF(OR($B1233="Venda",$B1233="Devolução de venda"),IFERROR(INDEX(Produtos!$D$6:$D$505,MATCH($C1233,Produtos!$B$6:$B$505,0)),0),0))))</f>
        <v/>
      </c>
      <c r="J1233" s="17">
        <f>IF(OR($B1233="",$C1233="",N($D1233)=0),"",IF($B1233="Venda",1,IF($B1233="Devolução de venda",-1,0))*$D1233*IFERROR(INDEX(Produtos!$L$6:$L$505,MATCH($C1233,Produtos!$B$6:$B$505,0)),0))</f>
        <v/>
      </c>
      <c r="K1233" s="17">
        <f>IF(I1233="","",IF($B1233="Venda",I1233-J1233,IF($B1233="Devolução de venda",-I1233-J1233,0)))</f>
        <v/>
      </c>
      <c r="L1233" s="20">
        <f>IF($A1233="","",IF($G1233&lt;&gt;"",$G1233,$A1233))</f>
        <v/>
      </c>
      <c r="M1233" s="17">
        <f>IF(I1233="","",IF($B1233="Venda",I1233,IF(OR($B1233="Compra",$B1233="Devolução de venda"),-I1233,0)))</f>
        <v/>
      </c>
    </row>
    <row r="1234">
      <c r="A1234" s="22" t="n"/>
      <c r="B1234" s="14" t="n"/>
      <c r="C1234" s="14" t="n"/>
      <c r="D1234" s="14" t="n"/>
      <c r="E1234" s="15" t="n"/>
      <c r="F1234" s="14" t="n"/>
      <c r="G1234" s="22" t="n"/>
      <c r="H1234" s="14" t="n"/>
      <c r="I1234" s="17">
        <f>IF(OR($B1234="",$C1234="",N($D1234)=0),"",IF(OR($B1234="Ajuste para mais",$B1234="Ajuste para menos"),0,$D1234*IF(N($E1234)&lt;&gt;0,$E1234,IF(OR($B1234="Venda",$B1234="Devolução de venda"),IFERROR(INDEX(Produtos!$D$6:$D$505,MATCH($C1234,Produtos!$B$6:$B$505,0)),0),0))))</f>
        <v/>
      </c>
      <c r="J1234" s="17">
        <f>IF(OR($B1234="",$C1234="",N($D1234)=0),"",IF($B1234="Venda",1,IF($B1234="Devolução de venda",-1,0))*$D1234*IFERROR(INDEX(Produtos!$L$6:$L$505,MATCH($C1234,Produtos!$B$6:$B$505,0)),0))</f>
        <v/>
      </c>
      <c r="K1234" s="17">
        <f>IF(I1234="","",IF($B1234="Venda",I1234-J1234,IF($B1234="Devolução de venda",-I1234-J1234,0)))</f>
        <v/>
      </c>
      <c r="L1234" s="20">
        <f>IF($A1234="","",IF($G1234&lt;&gt;"",$G1234,$A1234))</f>
        <v/>
      </c>
      <c r="M1234" s="17">
        <f>IF(I1234="","",IF($B1234="Venda",I1234,IF(OR($B1234="Compra",$B1234="Devolução de venda"),-I1234,0)))</f>
        <v/>
      </c>
    </row>
    <row r="1235">
      <c r="A1235" s="22" t="n"/>
      <c r="B1235" s="14" t="n"/>
      <c r="C1235" s="14" t="n"/>
      <c r="D1235" s="14" t="n"/>
      <c r="E1235" s="15" t="n"/>
      <c r="F1235" s="14" t="n"/>
      <c r="G1235" s="22" t="n"/>
      <c r="H1235" s="14" t="n"/>
      <c r="I1235" s="17">
        <f>IF(OR($B1235="",$C1235="",N($D1235)=0),"",IF(OR($B1235="Ajuste para mais",$B1235="Ajuste para menos"),0,$D1235*IF(N($E1235)&lt;&gt;0,$E1235,IF(OR($B1235="Venda",$B1235="Devolução de venda"),IFERROR(INDEX(Produtos!$D$6:$D$505,MATCH($C1235,Produtos!$B$6:$B$505,0)),0),0))))</f>
        <v/>
      </c>
      <c r="J1235" s="17">
        <f>IF(OR($B1235="",$C1235="",N($D1235)=0),"",IF($B1235="Venda",1,IF($B1235="Devolução de venda",-1,0))*$D1235*IFERROR(INDEX(Produtos!$L$6:$L$505,MATCH($C1235,Produtos!$B$6:$B$505,0)),0))</f>
        <v/>
      </c>
      <c r="K1235" s="17">
        <f>IF(I1235="","",IF($B1235="Venda",I1235-J1235,IF($B1235="Devolução de venda",-I1235-J1235,0)))</f>
        <v/>
      </c>
      <c r="L1235" s="20">
        <f>IF($A1235="","",IF($G1235&lt;&gt;"",$G1235,$A1235))</f>
        <v/>
      </c>
      <c r="M1235" s="17">
        <f>IF(I1235="","",IF($B1235="Venda",I1235,IF(OR($B1235="Compra",$B1235="Devolução de venda"),-I1235,0)))</f>
        <v/>
      </c>
    </row>
    <row r="1236">
      <c r="A1236" s="22" t="n"/>
      <c r="B1236" s="14" t="n"/>
      <c r="C1236" s="14" t="n"/>
      <c r="D1236" s="14" t="n"/>
      <c r="E1236" s="15" t="n"/>
      <c r="F1236" s="14" t="n"/>
      <c r="G1236" s="22" t="n"/>
      <c r="H1236" s="14" t="n"/>
      <c r="I1236" s="17">
        <f>IF(OR($B1236="",$C1236="",N($D1236)=0),"",IF(OR($B1236="Ajuste para mais",$B1236="Ajuste para menos"),0,$D1236*IF(N($E1236)&lt;&gt;0,$E1236,IF(OR($B1236="Venda",$B1236="Devolução de venda"),IFERROR(INDEX(Produtos!$D$6:$D$505,MATCH($C1236,Produtos!$B$6:$B$505,0)),0),0))))</f>
        <v/>
      </c>
      <c r="J1236" s="17">
        <f>IF(OR($B1236="",$C1236="",N($D1236)=0),"",IF($B1236="Venda",1,IF($B1236="Devolução de venda",-1,0))*$D1236*IFERROR(INDEX(Produtos!$L$6:$L$505,MATCH($C1236,Produtos!$B$6:$B$505,0)),0))</f>
        <v/>
      </c>
      <c r="K1236" s="17">
        <f>IF(I1236="","",IF($B1236="Venda",I1236-J1236,IF($B1236="Devolução de venda",-I1236-J1236,0)))</f>
        <v/>
      </c>
      <c r="L1236" s="20">
        <f>IF($A1236="","",IF($G1236&lt;&gt;"",$G1236,$A1236))</f>
        <v/>
      </c>
      <c r="M1236" s="17">
        <f>IF(I1236="","",IF($B1236="Venda",I1236,IF(OR($B1236="Compra",$B1236="Devolução de venda"),-I1236,0)))</f>
        <v/>
      </c>
    </row>
    <row r="1237">
      <c r="A1237" s="22" t="n"/>
      <c r="B1237" s="14" t="n"/>
      <c r="C1237" s="14" t="n"/>
      <c r="D1237" s="14" t="n"/>
      <c r="E1237" s="15" t="n"/>
      <c r="F1237" s="14" t="n"/>
      <c r="G1237" s="22" t="n"/>
      <c r="H1237" s="14" t="n"/>
      <c r="I1237" s="17">
        <f>IF(OR($B1237="",$C1237="",N($D1237)=0),"",IF(OR($B1237="Ajuste para mais",$B1237="Ajuste para menos"),0,$D1237*IF(N($E1237)&lt;&gt;0,$E1237,IF(OR($B1237="Venda",$B1237="Devolução de venda"),IFERROR(INDEX(Produtos!$D$6:$D$505,MATCH($C1237,Produtos!$B$6:$B$505,0)),0),0))))</f>
        <v/>
      </c>
      <c r="J1237" s="17">
        <f>IF(OR($B1237="",$C1237="",N($D1237)=0),"",IF($B1237="Venda",1,IF($B1237="Devolução de venda",-1,0))*$D1237*IFERROR(INDEX(Produtos!$L$6:$L$505,MATCH($C1237,Produtos!$B$6:$B$505,0)),0))</f>
        <v/>
      </c>
      <c r="K1237" s="17">
        <f>IF(I1237="","",IF($B1237="Venda",I1237-J1237,IF($B1237="Devolução de venda",-I1237-J1237,0)))</f>
        <v/>
      </c>
      <c r="L1237" s="20">
        <f>IF($A1237="","",IF($G1237&lt;&gt;"",$G1237,$A1237))</f>
        <v/>
      </c>
      <c r="M1237" s="17">
        <f>IF(I1237="","",IF($B1237="Venda",I1237,IF(OR($B1237="Compra",$B1237="Devolução de venda"),-I1237,0)))</f>
        <v/>
      </c>
    </row>
    <row r="1238">
      <c r="A1238" s="22" t="n"/>
      <c r="B1238" s="14" t="n"/>
      <c r="C1238" s="14" t="n"/>
      <c r="D1238" s="14" t="n"/>
      <c r="E1238" s="15" t="n"/>
      <c r="F1238" s="14" t="n"/>
      <c r="G1238" s="22" t="n"/>
      <c r="H1238" s="14" t="n"/>
      <c r="I1238" s="17">
        <f>IF(OR($B1238="",$C1238="",N($D1238)=0),"",IF(OR($B1238="Ajuste para mais",$B1238="Ajuste para menos"),0,$D1238*IF(N($E1238)&lt;&gt;0,$E1238,IF(OR($B1238="Venda",$B1238="Devolução de venda"),IFERROR(INDEX(Produtos!$D$6:$D$505,MATCH($C1238,Produtos!$B$6:$B$505,0)),0),0))))</f>
        <v/>
      </c>
      <c r="J1238" s="17">
        <f>IF(OR($B1238="",$C1238="",N($D1238)=0),"",IF($B1238="Venda",1,IF($B1238="Devolução de venda",-1,0))*$D1238*IFERROR(INDEX(Produtos!$L$6:$L$505,MATCH($C1238,Produtos!$B$6:$B$505,0)),0))</f>
        <v/>
      </c>
      <c r="K1238" s="17">
        <f>IF(I1238="","",IF($B1238="Venda",I1238-J1238,IF($B1238="Devolução de venda",-I1238-J1238,0)))</f>
        <v/>
      </c>
      <c r="L1238" s="20">
        <f>IF($A1238="","",IF($G1238&lt;&gt;"",$G1238,$A1238))</f>
        <v/>
      </c>
      <c r="M1238" s="17">
        <f>IF(I1238="","",IF($B1238="Venda",I1238,IF(OR($B1238="Compra",$B1238="Devolução de venda"),-I1238,0)))</f>
        <v/>
      </c>
    </row>
    <row r="1239">
      <c r="A1239" s="22" t="n"/>
      <c r="B1239" s="14" t="n"/>
      <c r="C1239" s="14" t="n"/>
      <c r="D1239" s="14" t="n"/>
      <c r="E1239" s="15" t="n"/>
      <c r="F1239" s="14" t="n"/>
      <c r="G1239" s="22" t="n"/>
      <c r="H1239" s="14" t="n"/>
      <c r="I1239" s="17">
        <f>IF(OR($B1239="",$C1239="",N($D1239)=0),"",IF(OR($B1239="Ajuste para mais",$B1239="Ajuste para menos"),0,$D1239*IF(N($E1239)&lt;&gt;0,$E1239,IF(OR($B1239="Venda",$B1239="Devolução de venda"),IFERROR(INDEX(Produtos!$D$6:$D$505,MATCH($C1239,Produtos!$B$6:$B$505,0)),0),0))))</f>
        <v/>
      </c>
      <c r="J1239" s="17">
        <f>IF(OR($B1239="",$C1239="",N($D1239)=0),"",IF($B1239="Venda",1,IF($B1239="Devolução de venda",-1,0))*$D1239*IFERROR(INDEX(Produtos!$L$6:$L$505,MATCH($C1239,Produtos!$B$6:$B$505,0)),0))</f>
        <v/>
      </c>
      <c r="K1239" s="17">
        <f>IF(I1239="","",IF($B1239="Venda",I1239-J1239,IF($B1239="Devolução de venda",-I1239-J1239,0)))</f>
        <v/>
      </c>
      <c r="L1239" s="20">
        <f>IF($A1239="","",IF($G1239&lt;&gt;"",$G1239,$A1239))</f>
        <v/>
      </c>
      <c r="M1239" s="17">
        <f>IF(I1239="","",IF($B1239="Venda",I1239,IF(OR($B1239="Compra",$B1239="Devolução de venda"),-I1239,0)))</f>
        <v/>
      </c>
    </row>
    <row r="1240">
      <c r="A1240" s="22" t="n"/>
      <c r="B1240" s="14" t="n"/>
      <c r="C1240" s="14" t="n"/>
      <c r="D1240" s="14" t="n"/>
      <c r="E1240" s="15" t="n"/>
      <c r="F1240" s="14" t="n"/>
      <c r="G1240" s="22" t="n"/>
      <c r="H1240" s="14" t="n"/>
      <c r="I1240" s="17">
        <f>IF(OR($B1240="",$C1240="",N($D1240)=0),"",IF(OR($B1240="Ajuste para mais",$B1240="Ajuste para menos"),0,$D1240*IF(N($E1240)&lt;&gt;0,$E1240,IF(OR($B1240="Venda",$B1240="Devolução de venda"),IFERROR(INDEX(Produtos!$D$6:$D$505,MATCH($C1240,Produtos!$B$6:$B$505,0)),0),0))))</f>
        <v/>
      </c>
      <c r="J1240" s="17">
        <f>IF(OR($B1240="",$C1240="",N($D1240)=0),"",IF($B1240="Venda",1,IF($B1240="Devolução de venda",-1,0))*$D1240*IFERROR(INDEX(Produtos!$L$6:$L$505,MATCH($C1240,Produtos!$B$6:$B$505,0)),0))</f>
        <v/>
      </c>
      <c r="K1240" s="17">
        <f>IF(I1240="","",IF($B1240="Venda",I1240-J1240,IF($B1240="Devolução de venda",-I1240-J1240,0)))</f>
        <v/>
      </c>
      <c r="L1240" s="20">
        <f>IF($A1240="","",IF($G1240&lt;&gt;"",$G1240,$A1240))</f>
        <v/>
      </c>
      <c r="M1240" s="17">
        <f>IF(I1240="","",IF($B1240="Venda",I1240,IF(OR($B1240="Compra",$B1240="Devolução de venda"),-I1240,0)))</f>
        <v/>
      </c>
    </row>
    <row r="1241">
      <c r="A1241" s="22" t="n"/>
      <c r="B1241" s="14" t="n"/>
      <c r="C1241" s="14" t="n"/>
      <c r="D1241" s="14" t="n"/>
      <c r="E1241" s="15" t="n"/>
      <c r="F1241" s="14" t="n"/>
      <c r="G1241" s="22" t="n"/>
      <c r="H1241" s="14" t="n"/>
      <c r="I1241" s="17">
        <f>IF(OR($B1241="",$C1241="",N($D1241)=0),"",IF(OR($B1241="Ajuste para mais",$B1241="Ajuste para menos"),0,$D1241*IF(N($E1241)&lt;&gt;0,$E1241,IF(OR($B1241="Venda",$B1241="Devolução de venda"),IFERROR(INDEX(Produtos!$D$6:$D$505,MATCH($C1241,Produtos!$B$6:$B$505,0)),0),0))))</f>
        <v/>
      </c>
      <c r="J1241" s="17">
        <f>IF(OR($B1241="",$C1241="",N($D1241)=0),"",IF($B1241="Venda",1,IF($B1241="Devolução de venda",-1,0))*$D1241*IFERROR(INDEX(Produtos!$L$6:$L$505,MATCH($C1241,Produtos!$B$6:$B$505,0)),0))</f>
        <v/>
      </c>
      <c r="K1241" s="17">
        <f>IF(I1241="","",IF($B1241="Venda",I1241-J1241,IF($B1241="Devolução de venda",-I1241-J1241,0)))</f>
        <v/>
      </c>
      <c r="L1241" s="20">
        <f>IF($A1241="","",IF($G1241&lt;&gt;"",$G1241,$A1241))</f>
        <v/>
      </c>
      <c r="M1241" s="17">
        <f>IF(I1241="","",IF($B1241="Venda",I1241,IF(OR($B1241="Compra",$B1241="Devolução de venda"),-I1241,0)))</f>
        <v/>
      </c>
    </row>
    <row r="1242">
      <c r="A1242" s="22" t="n"/>
      <c r="B1242" s="14" t="n"/>
      <c r="C1242" s="14" t="n"/>
      <c r="D1242" s="14" t="n"/>
      <c r="E1242" s="15" t="n"/>
      <c r="F1242" s="14" t="n"/>
      <c r="G1242" s="22" t="n"/>
      <c r="H1242" s="14" t="n"/>
      <c r="I1242" s="17">
        <f>IF(OR($B1242="",$C1242="",N($D1242)=0),"",IF(OR($B1242="Ajuste para mais",$B1242="Ajuste para menos"),0,$D1242*IF(N($E1242)&lt;&gt;0,$E1242,IF(OR($B1242="Venda",$B1242="Devolução de venda"),IFERROR(INDEX(Produtos!$D$6:$D$505,MATCH($C1242,Produtos!$B$6:$B$505,0)),0),0))))</f>
        <v/>
      </c>
      <c r="J1242" s="17">
        <f>IF(OR($B1242="",$C1242="",N($D1242)=0),"",IF($B1242="Venda",1,IF($B1242="Devolução de venda",-1,0))*$D1242*IFERROR(INDEX(Produtos!$L$6:$L$505,MATCH($C1242,Produtos!$B$6:$B$505,0)),0))</f>
        <v/>
      </c>
      <c r="K1242" s="17">
        <f>IF(I1242="","",IF($B1242="Venda",I1242-J1242,IF($B1242="Devolução de venda",-I1242-J1242,0)))</f>
        <v/>
      </c>
      <c r="L1242" s="20">
        <f>IF($A1242="","",IF($G1242&lt;&gt;"",$G1242,$A1242))</f>
        <v/>
      </c>
      <c r="M1242" s="17">
        <f>IF(I1242="","",IF($B1242="Venda",I1242,IF(OR($B1242="Compra",$B1242="Devolução de venda"),-I1242,0)))</f>
        <v/>
      </c>
    </row>
    <row r="1243">
      <c r="A1243" s="22" t="n"/>
      <c r="B1243" s="14" t="n"/>
      <c r="C1243" s="14" t="n"/>
      <c r="D1243" s="14" t="n"/>
      <c r="E1243" s="15" t="n"/>
      <c r="F1243" s="14" t="n"/>
      <c r="G1243" s="22" t="n"/>
      <c r="H1243" s="14" t="n"/>
      <c r="I1243" s="17">
        <f>IF(OR($B1243="",$C1243="",N($D1243)=0),"",IF(OR($B1243="Ajuste para mais",$B1243="Ajuste para menos"),0,$D1243*IF(N($E1243)&lt;&gt;0,$E1243,IF(OR($B1243="Venda",$B1243="Devolução de venda"),IFERROR(INDEX(Produtos!$D$6:$D$505,MATCH($C1243,Produtos!$B$6:$B$505,0)),0),0))))</f>
        <v/>
      </c>
      <c r="J1243" s="17">
        <f>IF(OR($B1243="",$C1243="",N($D1243)=0),"",IF($B1243="Venda",1,IF($B1243="Devolução de venda",-1,0))*$D1243*IFERROR(INDEX(Produtos!$L$6:$L$505,MATCH($C1243,Produtos!$B$6:$B$505,0)),0))</f>
        <v/>
      </c>
      <c r="K1243" s="17">
        <f>IF(I1243="","",IF($B1243="Venda",I1243-J1243,IF($B1243="Devolução de venda",-I1243-J1243,0)))</f>
        <v/>
      </c>
      <c r="L1243" s="20">
        <f>IF($A1243="","",IF($G1243&lt;&gt;"",$G1243,$A1243))</f>
        <v/>
      </c>
      <c r="M1243" s="17">
        <f>IF(I1243="","",IF($B1243="Venda",I1243,IF(OR($B1243="Compra",$B1243="Devolução de venda"),-I1243,0)))</f>
        <v/>
      </c>
    </row>
    <row r="1244">
      <c r="A1244" s="22" t="n"/>
      <c r="B1244" s="14" t="n"/>
      <c r="C1244" s="14" t="n"/>
      <c r="D1244" s="14" t="n"/>
      <c r="E1244" s="15" t="n"/>
      <c r="F1244" s="14" t="n"/>
      <c r="G1244" s="22" t="n"/>
      <c r="H1244" s="14" t="n"/>
      <c r="I1244" s="17">
        <f>IF(OR($B1244="",$C1244="",N($D1244)=0),"",IF(OR($B1244="Ajuste para mais",$B1244="Ajuste para menos"),0,$D1244*IF(N($E1244)&lt;&gt;0,$E1244,IF(OR($B1244="Venda",$B1244="Devolução de venda"),IFERROR(INDEX(Produtos!$D$6:$D$505,MATCH($C1244,Produtos!$B$6:$B$505,0)),0),0))))</f>
        <v/>
      </c>
      <c r="J1244" s="17">
        <f>IF(OR($B1244="",$C1244="",N($D1244)=0),"",IF($B1244="Venda",1,IF($B1244="Devolução de venda",-1,0))*$D1244*IFERROR(INDEX(Produtos!$L$6:$L$505,MATCH($C1244,Produtos!$B$6:$B$505,0)),0))</f>
        <v/>
      </c>
      <c r="K1244" s="17">
        <f>IF(I1244="","",IF($B1244="Venda",I1244-J1244,IF($B1244="Devolução de venda",-I1244-J1244,0)))</f>
        <v/>
      </c>
      <c r="L1244" s="20">
        <f>IF($A1244="","",IF($G1244&lt;&gt;"",$G1244,$A1244))</f>
        <v/>
      </c>
      <c r="M1244" s="17">
        <f>IF(I1244="","",IF($B1244="Venda",I1244,IF(OR($B1244="Compra",$B1244="Devolução de venda"),-I1244,0)))</f>
        <v/>
      </c>
    </row>
    <row r="1245">
      <c r="A1245" s="22" t="n"/>
      <c r="B1245" s="14" t="n"/>
      <c r="C1245" s="14" t="n"/>
      <c r="D1245" s="14" t="n"/>
      <c r="E1245" s="15" t="n"/>
      <c r="F1245" s="14" t="n"/>
      <c r="G1245" s="22" t="n"/>
      <c r="H1245" s="14" t="n"/>
      <c r="I1245" s="17">
        <f>IF(OR($B1245="",$C1245="",N($D1245)=0),"",IF(OR($B1245="Ajuste para mais",$B1245="Ajuste para menos"),0,$D1245*IF(N($E1245)&lt;&gt;0,$E1245,IF(OR($B1245="Venda",$B1245="Devolução de venda"),IFERROR(INDEX(Produtos!$D$6:$D$505,MATCH($C1245,Produtos!$B$6:$B$505,0)),0),0))))</f>
        <v/>
      </c>
      <c r="J1245" s="17">
        <f>IF(OR($B1245="",$C1245="",N($D1245)=0),"",IF($B1245="Venda",1,IF($B1245="Devolução de venda",-1,0))*$D1245*IFERROR(INDEX(Produtos!$L$6:$L$505,MATCH($C1245,Produtos!$B$6:$B$505,0)),0))</f>
        <v/>
      </c>
      <c r="K1245" s="17">
        <f>IF(I1245="","",IF($B1245="Venda",I1245-J1245,IF($B1245="Devolução de venda",-I1245-J1245,0)))</f>
        <v/>
      </c>
      <c r="L1245" s="20">
        <f>IF($A1245="","",IF($G1245&lt;&gt;"",$G1245,$A1245))</f>
        <v/>
      </c>
      <c r="M1245" s="17">
        <f>IF(I1245="","",IF($B1245="Venda",I1245,IF(OR($B1245="Compra",$B1245="Devolução de venda"),-I1245,0)))</f>
        <v/>
      </c>
    </row>
    <row r="1246">
      <c r="A1246" s="22" t="n"/>
      <c r="B1246" s="14" t="n"/>
      <c r="C1246" s="14" t="n"/>
      <c r="D1246" s="14" t="n"/>
      <c r="E1246" s="15" t="n"/>
      <c r="F1246" s="14" t="n"/>
      <c r="G1246" s="22" t="n"/>
      <c r="H1246" s="14" t="n"/>
      <c r="I1246" s="17">
        <f>IF(OR($B1246="",$C1246="",N($D1246)=0),"",IF(OR($B1246="Ajuste para mais",$B1246="Ajuste para menos"),0,$D1246*IF(N($E1246)&lt;&gt;0,$E1246,IF(OR($B1246="Venda",$B1246="Devolução de venda"),IFERROR(INDEX(Produtos!$D$6:$D$505,MATCH($C1246,Produtos!$B$6:$B$505,0)),0),0))))</f>
        <v/>
      </c>
      <c r="J1246" s="17">
        <f>IF(OR($B1246="",$C1246="",N($D1246)=0),"",IF($B1246="Venda",1,IF($B1246="Devolução de venda",-1,0))*$D1246*IFERROR(INDEX(Produtos!$L$6:$L$505,MATCH($C1246,Produtos!$B$6:$B$505,0)),0))</f>
        <v/>
      </c>
      <c r="K1246" s="17">
        <f>IF(I1246="","",IF($B1246="Venda",I1246-J1246,IF($B1246="Devolução de venda",-I1246-J1246,0)))</f>
        <v/>
      </c>
      <c r="L1246" s="20">
        <f>IF($A1246="","",IF($G1246&lt;&gt;"",$G1246,$A1246))</f>
        <v/>
      </c>
      <c r="M1246" s="17">
        <f>IF(I1246="","",IF($B1246="Venda",I1246,IF(OR($B1246="Compra",$B1246="Devolução de venda"),-I1246,0)))</f>
        <v/>
      </c>
    </row>
    <row r="1247">
      <c r="A1247" s="22" t="n"/>
      <c r="B1247" s="14" t="n"/>
      <c r="C1247" s="14" t="n"/>
      <c r="D1247" s="14" t="n"/>
      <c r="E1247" s="15" t="n"/>
      <c r="F1247" s="14" t="n"/>
      <c r="G1247" s="22" t="n"/>
      <c r="H1247" s="14" t="n"/>
      <c r="I1247" s="17">
        <f>IF(OR($B1247="",$C1247="",N($D1247)=0),"",IF(OR($B1247="Ajuste para mais",$B1247="Ajuste para menos"),0,$D1247*IF(N($E1247)&lt;&gt;0,$E1247,IF(OR($B1247="Venda",$B1247="Devolução de venda"),IFERROR(INDEX(Produtos!$D$6:$D$505,MATCH($C1247,Produtos!$B$6:$B$505,0)),0),0))))</f>
        <v/>
      </c>
      <c r="J1247" s="17">
        <f>IF(OR($B1247="",$C1247="",N($D1247)=0),"",IF($B1247="Venda",1,IF($B1247="Devolução de venda",-1,0))*$D1247*IFERROR(INDEX(Produtos!$L$6:$L$505,MATCH($C1247,Produtos!$B$6:$B$505,0)),0))</f>
        <v/>
      </c>
      <c r="K1247" s="17">
        <f>IF(I1247="","",IF($B1247="Venda",I1247-J1247,IF($B1247="Devolução de venda",-I1247-J1247,0)))</f>
        <v/>
      </c>
      <c r="L1247" s="20">
        <f>IF($A1247="","",IF($G1247&lt;&gt;"",$G1247,$A1247))</f>
        <v/>
      </c>
      <c r="M1247" s="17">
        <f>IF(I1247="","",IF($B1247="Venda",I1247,IF(OR($B1247="Compra",$B1247="Devolução de venda"),-I1247,0)))</f>
        <v/>
      </c>
    </row>
    <row r="1248">
      <c r="A1248" s="22" t="n"/>
      <c r="B1248" s="14" t="n"/>
      <c r="C1248" s="14" t="n"/>
      <c r="D1248" s="14" t="n"/>
      <c r="E1248" s="15" t="n"/>
      <c r="F1248" s="14" t="n"/>
      <c r="G1248" s="22" t="n"/>
      <c r="H1248" s="14" t="n"/>
      <c r="I1248" s="17">
        <f>IF(OR($B1248="",$C1248="",N($D1248)=0),"",IF(OR($B1248="Ajuste para mais",$B1248="Ajuste para menos"),0,$D1248*IF(N($E1248)&lt;&gt;0,$E1248,IF(OR($B1248="Venda",$B1248="Devolução de venda"),IFERROR(INDEX(Produtos!$D$6:$D$505,MATCH($C1248,Produtos!$B$6:$B$505,0)),0),0))))</f>
        <v/>
      </c>
      <c r="J1248" s="17">
        <f>IF(OR($B1248="",$C1248="",N($D1248)=0),"",IF($B1248="Venda",1,IF($B1248="Devolução de venda",-1,0))*$D1248*IFERROR(INDEX(Produtos!$L$6:$L$505,MATCH($C1248,Produtos!$B$6:$B$505,0)),0))</f>
        <v/>
      </c>
      <c r="K1248" s="17">
        <f>IF(I1248="","",IF($B1248="Venda",I1248-J1248,IF($B1248="Devolução de venda",-I1248-J1248,0)))</f>
        <v/>
      </c>
      <c r="L1248" s="20">
        <f>IF($A1248="","",IF($G1248&lt;&gt;"",$G1248,$A1248))</f>
        <v/>
      </c>
      <c r="M1248" s="17">
        <f>IF(I1248="","",IF($B1248="Venda",I1248,IF(OR($B1248="Compra",$B1248="Devolução de venda"),-I1248,0)))</f>
        <v/>
      </c>
    </row>
    <row r="1249">
      <c r="A1249" s="22" t="n"/>
      <c r="B1249" s="14" t="n"/>
      <c r="C1249" s="14" t="n"/>
      <c r="D1249" s="14" t="n"/>
      <c r="E1249" s="15" t="n"/>
      <c r="F1249" s="14" t="n"/>
      <c r="G1249" s="22" t="n"/>
      <c r="H1249" s="14" t="n"/>
      <c r="I1249" s="17">
        <f>IF(OR($B1249="",$C1249="",N($D1249)=0),"",IF(OR($B1249="Ajuste para mais",$B1249="Ajuste para menos"),0,$D1249*IF(N($E1249)&lt;&gt;0,$E1249,IF(OR($B1249="Venda",$B1249="Devolução de venda"),IFERROR(INDEX(Produtos!$D$6:$D$505,MATCH($C1249,Produtos!$B$6:$B$505,0)),0),0))))</f>
        <v/>
      </c>
      <c r="J1249" s="17">
        <f>IF(OR($B1249="",$C1249="",N($D1249)=0),"",IF($B1249="Venda",1,IF($B1249="Devolução de venda",-1,0))*$D1249*IFERROR(INDEX(Produtos!$L$6:$L$505,MATCH($C1249,Produtos!$B$6:$B$505,0)),0))</f>
        <v/>
      </c>
      <c r="K1249" s="17">
        <f>IF(I1249="","",IF($B1249="Venda",I1249-J1249,IF($B1249="Devolução de venda",-I1249-J1249,0)))</f>
        <v/>
      </c>
      <c r="L1249" s="20">
        <f>IF($A1249="","",IF($G1249&lt;&gt;"",$G1249,$A1249))</f>
        <v/>
      </c>
      <c r="M1249" s="17">
        <f>IF(I1249="","",IF($B1249="Venda",I1249,IF(OR($B1249="Compra",$B1249="Devolução de venda"),-I1249,0)))</f>
        <v/>
      </c>
    </row>
    <row r="1250">
      <c r="A1250" s="22" t="n"/>
      <c r="B1250" s="14" t="n"/>
      <c r="C1250" s="14" t="n"/>
      <c r="D1250" s="14" t="n"/>
      <c r="E1250" s="15" t="n"/>
      <c r="F1250" s="14" t="n"/>
      <c r="G1250" s="22" t="n"/>
      <c r="H1250" s="14" t="n"/>
      <c r="I1250" s="17">
        <f>IF(OR($B1250="",$C1250="",N($D1250)=0),"",IF(OR($B1250="Ajuste para mais",$B1250="Ajuste para menos"),0,$D1250*IF(N($E1250)&lt;&gt;0,$E1250,IF(OR($B1250="Venda",$B1250="Devolução de venda"),IFERROR(INDEX(Produtos!$D$6:$D$505,MATCH($C1250,Produtos!$B$6:$B$505,0)),0),0))))</f>
        <v/>
      </c>
      <c r="J1250" s="17">
        <f>IF(OR($B1250="",$C1250="",N($D1250)=0),"",IF($B1250="Venda",1,IF($B1250="Devolução de venda",-1,0))*$D1250*IFERROR(INDEX(Produtos!$L$6:$L$505,MATCH($C1250,Produtos!$B$6:$B$505,0)),0))</f>
        <v/>
      </c>
      <c r="K1250" s="17">
        <f>IF(I1250="","",IF($B1250="Venda",I1250-J1250,IF($B1250="Devolução de venda",-I1250-J1250,0)))</f>
        <v/>
      </c>
      <c r="L1250" s="20">
        <f>IF($A1250="","",IF($G1250&lt;&gt;"",$G1250,$A1250))</f>
        <v/>
      </c>
      <c r="M1250" s="17">
        <f>IF(I1250="","",IF($B1250="Venda",I1250,IF(OR($B1250="Compra",$B1250="Devolução de venda"),-I1250,0)))</f>
        <v/>
      </c>
    </row>
    <row r="1251">
      <c r="A1251" s="22" t="n"/>
      <c r="B1251" s="14" t="n"/>
      <c r="C1251" s="14" t="n"/>
      <c r="D1251" s="14" t="n"/>
      <c r="E1251" s="15" t="n"/>
      <c r="F1251" s="14" t="n"/>
      <c r="G1251" s="22" t="n"/>
      <c r="H1251" s="14" t="n"/>
      <c r="I1251" s="17">
        <f>IF(OR($B1251="",$C1251="",N($D1251)=0),"",IF(OR($B1251="Ajuste para mais",$B1251="Ajuste para menos"),0,$D1251*IF(N($E1251)&lt;&gt;0,$E1251,IF(OR($B1251="Venda",$B1251="Devolução de venda"),IFERROR(INDEX(Produtos!$D$6:$D$505,MATCH($C1251,Produtos!$B$6:$B$505,0)),0),0))))</f>
        <v/>
      </c>
      <c r="J1251" s="17">
        <f>IF(OR($B1251="",$C1251="",N($D1251)=0),"",IF($B1251="Venda",1,IF($B1251="Devolução de venda",-1,0))*$D1251*IFERROR(INDEX(Produtos!$L$6:$L$505,MATCH($C1251,Produtos!$B$6:$B$505,0)),0))</f>
        <v/>
      </c>
      <c r="K1251" s="17">
        <f>IF(I1251="","",IF($B1251="Venda",I1251-J1251,IF($B1251="Devolução de venda",-I1251-J1251,0)))</f>
        <v/>
      </c>
      <c r="L1251" s="20">
        <f>IF($A1251="","",IF($G1251&lt;&gt;"",$G1251,$A1251))</f>
        <v/>
      </c>
      <c r="M1251" s="17">
        <f>IF(I1251="","",IF($B1251="Venda",I1251,IF(OR($B1251="Compra",$B1251="Devolução de venda"),-I1251,0)))</f>
        <v/>
      </c>
    </row>
    <row r="1252">
      <c r="A1252" s="22" t="n"/>
      <c r="B1252" s="14" t="n"/>
      <c r="C1252" s="14" t="n"/>
      <c r="D1252" s="14" t="n"/>
      <c r="E1252" s="15" t="n"/>
      <c r="F1252" s="14" t="n"/>
      <c r="G1252" s="22" t="n"/>
      <c r="H1252" s="14" t="n"/>
      <c r="I1252" s="17">
        <f>IF(OR($B1252="",$C1252="",N($D1252)=0),"",IF(OR($B1252="Ajuste para mais",$B1252="Ajuste para menos"),0,$D1252*IF(N($E1252)&lt;&gt;0,$E1252,IF(OR($B1252="Venda",$B1252="Devolução de venda"),IFERROR(INDEX(Produtos!$D$6:$D$505,MATCH($C1252,Produtos!$B$6:$B$505,0)),0),0))))</f>
        <v/>
      </c>
      <c r="J1252" s="17">
        <f>IF(OR($B1252="",$C1252="",N($D1252)=0),"",IF($B1252="Venda",1,IF($B1252="Devolução de venda",-1,0))*$D1252*IFERROR(INDEX(Produtos!$L$6:$L$505,MATCH($C1252,Produtos!$B$6:$B$505,0)),0))</f>
        <v/>
      </c>
      <c r="K1252" s="17">
        <f>IF(I1252="","",IF($B1252="Venda",I1252-J1252,IF($B1252="Devolução de venda",-I1252-J1252,0)))</f>
        <v/>
      </c>
      <c r="L1252" s="20">
        <f>IF($A1252="","",IF($G1252&lt;&gt;"",$G1252,$A1252))</f>
        <v/>
      </c>
      <c r="M1252" s="17">
        <f>IF(I1252="","",IF($B1252="Venda",I1252,IF(OR($B1252="Compra",$B1252="Devolução de venda"),-I1252,0)))</f>
        <v/>
      </c>
    </row>
    <row r="1253">
      <c r="A1253" s="22" t="n"/>
      <c r="B1253" s="14" t="n"/>
      <c r="C1253" s="14" t="n"/>
      <c r="D1253" s="14" t="n"/>
      <c r="E1253" s="15" t="n"/>
      <c r="F1253" s="14" t="n"/>
      <c r="G1253" s="22" t="n"/>
      <c r="H1253" s="14" t="n"/>
      <c r="I1253" s="17">
        <f>IF(OR($B1253="",$C1253="",N($D1253)=0),"",IF(OR($B1253="Ajuste para mais",$B1253="Ajuste para menos"),0,$D1253*IF(N($E1253)&lt;&gt;0,$E1253,IF(OR($B1253="Venda",$B1253="Devolução de venda"),IFERROR(INDEX(Produtos!$D$6:$D$505,MATCH($C1253,Produtos!$B$6:$B$505,0)),0),0))))</f>
        <v/>
      </c>
      <c r="J1253" s="17">
        <f>IF(OR($B1253="",$C1253="",N($D1253)=0),"",IF($B1253="Venda",1,IF($B1253="Devolução de venda",-1,0))*$D1253*IFERROR(INDEX(Produtos!$L$6:$L$505,MATCH($C1253,Produtos!$B$6:$B$505,0)),0))</f>
        <v/>
      </c>
      <c r="K1253" s="17">
        <f>IF(I1253="","",IF($B1253="Venda",I1253-J1253,IF($B1253="Devolução de venda",-I1253-J1253,0)))</f>
        <v/>
      </c>
      <c r="L1253" s="20">
        <f>IF($A1253="","",IF($G1253&lt;&gt;"",$G1253,$A1253))</f>
        <v/>
      </c>
      <c r="M1253" s="17">
        <f>IF(I1253="","",IF($B1253="Venda",I1253,IF(OR($B1253="Compra",$B1253="Devolução de venda"),-I1253,0)))</f>
        <v/>
      </c>
    </row>
    <row r="1254">
      <c r="A1254" s="22" t="n"/>
      <c r="B1254" s="14" t="n"/>
      <c r="C1254" s="14" t="n"/>
      <c r="D1254" s="14" t="n"/>
      <c r="E1254" s="15" t="n"/>
      <c r="F1254" s="14" t="n"/>
      <c r="G1254" s="22" t="n"/>
      <c r="H1254" s="14" t="n"/>
      <c r="I1254" s="17">
        <f>IF(OR($B1254="",$C1254="",N($D1254)=0),"",IF(OR($B1254="Ajuste para mais",$B1254="Ajuste para menos"),0,$D1254*IF(N($E1254)&lt;&gt;0,$E1254,IF(OR($B1254="Venda",$B1254="Devolução de venda"),IFERROR(INDEX(Produtos!$D$6:$D$505,MATCH($C1254,Produtos!$B$6:$B$505,0)),0),0))))</f>
        <v/>
      </c>
      <c r="J1254" s="17">
        <f>IF(OR($B1254="",$C1254="",N($D1254)=0),"",IF($B1254="Venda",1,IF($B1254="Devolução de venda",-1,0))*$D1254*IFERROR(INDEX(Produtos!$L$6:$L$505,MATCH($C1254,Produtos!$B$6:$B$505,0)),0))</f>
        <v/>
      </c>
      <c r="K1254" s="17">
        <f>IF(I1254="","",IF($B1254="Venda",I1254-J1254,IF($B1254="Devolução de venda",-I1254-J1254,0)))</f>
        <v/>
      </c>
      <c r="L1254" s="20">
        <f>IF($A1254="","",IF($G1254&lt;&gt;"",$G1254,$A1254))</f>
        <v/>
      </c>
      <c r="M1254" s="17">
        <f>IF(I1254="","",IF($B1254="Venda",I1254,IF(OR($B1254="Compra",$B1254="Devolução de venda"),-I1254,0)))</f>
        <v/>
      </c>
    </row>
    <row r="1255">
      <c r="A1255" s="22" t="n"/>
      <c r="B1255" s="14" t="n"/>
      <c r="C1255" s="14" t="n"/>
      <c r="D1255" s="14" t="n"/>
      <c r="E1255" s="15" t="n"/>
      <c r="F1255" s="14" t="n"/>
      <c r="G1255" s="22" t="n"/>
      <c r="H1255" s="14" t="n"/>
      <c r="I1255" s="17">
        <f>IF(OR($B1255="",$C1255="",N($D1255)=0),"",IF(OR($B1255="Ajuste para mais",$B1255="Ajuste para menos"),0,$D1255*IF(N($E1255)&lt;&gt;0,$E1255,IF(OR($B1255="Venda",$B1255="Devolução de venda"),IFERROR(INDEX(Produtos!$D$6:$D$505,MATCH($C1255,Produtos!$B$6:$B$505,0)),0),0))))</f>
        <v/>
      </c>
      <c r="J1255" s="17">
        <f>IF(OR($B1255="",$C1255="",N($D1255)=0),"",IF($B1255="Venda",1,IF($B1255="Devolução de venda",-1,0))*$D1255*IFERROR(INDEX(Produtos!$L$6:$L$505,MATCH($C1255,Produtos!$B$6:$B$505,0)),0))</f>
        <v/>
      </c>
      <c r="K1255" s="17">
        <f>IF(I1255="","",IF($B1255="Venda",I1255-J1255,IF($B1255="Devolução de venda",-I1255-J1255,0)))</f>
        <v/>
      </c>
      <c r="L1255" s="20">
        <f>IF($A1255="","",IF($G1255&lt;&gt;"",$G1255,$A1255))</f>
        <v/>
      </c>
      <c r="M1255" s="17">
        <f>IF(I1255="","",IF($B1255="Venda",I1255,IF(OR($B1255="Compra",$B1255="Devolução de venda"),-I1255,0)))</f>
        <v/>
      </c>
    </row>
    <row r="1256">
      <c r="A1256" s="22" t="n"/>
      <c r="B1256" s="14" t="n"/>
      <c r="C1256" s="14" t="n"/>
      <c r="D1256" s="14" t="n"/>
      <c r="E1256" s="15" t="n"/>
      <c r="F1256" s="14" t="n"/>
      <c r="G1256" s="22" t="n"/>
      <c r="H1256" s="14" t="n"/>
      <c r="I1256" s="17">
        <f>IF(OR($B1256="",$C1256="",N($D1256)=0),"",IF(OR($B1256="Ajuste para mais",$B1256="Ajuste para menos"),0,$D1256*IF(N($E1256)&lt;&gt;0,$E1256,IF(OR($B1256="Venda",$B1256="Devolução de venda"),IFERROR(INDEX(Produtos!$D$6:$D$505,MATCH($C1256,Produtos!$B$6:$B$505,0)),0),0))))</f>
        <v/>
      </c>
      <c r="J1256" s="17">
        <f>IF(OR($B1256="",$C1256="",N($D1256)=0),"",IF($B1256="Venda",1,IF($B1256="Devolução de venda",-1,0))*$D1256*IFERROR(INDEX(Produtos!$L$6:$L$505,MATCH($C1256,Produtos!$B$6:$B$505,0)),0))</f>
        <v/>
      </c>
      <c r="K1256" s="17">
        <f>IF(I1256="","",IF($B1256="Venda",I1256-J1256,IF($B1256="Devolução de venda",-I1256-J1256,0)))</f>
        <v/>
      </c>
      <c r="L1256" s="20">
        <f>IF($A1256="","",IF($G1256&lt;&gt;"",$G1256,$A1256))</f>
        <v/>
      </c>
      <c r="M1256" s="17">
        <f>IF(I1256="","",IF($B1256="Venda",I1256,IF(OR($B1256="Compra",$B1256="Devolução de venda"),-I1256,0)))</f>
        <v/>
      </c>
    </row>
    <row r="1257">
      <c r="A1257" s="22" t="n"/>
      <c r="B1257" s="14" t="n"/>
      <c r="C1257" s="14" t="n"/>
      <c r="D1257" s="14" t="n"/>
      <c r="E1257" s="15" t="n"/>
      <c r="F1257" s="14" t="n"/>
      <c r="G1257" s="22" t="n"/>
      <c r="H1257" s="14" t="n"/>
      <c r="I1257" s="17">
        <f>IF(OR($B1257="",$C1257="",N($D1257)=0),"",IF(OR($B1257="Ajuste para mais",$B1257="Ajuste para menos"),0,$D1257*IF(N($E1257)&lt;&gt;0,$E1257,IF(OR($B1257="Venda",$B1257="Devolução de venda"),IFERROR(INDEX(Produtos!$D$6:$D$505,MATCH($C1257,Produtos!$B$6:$B$505,0)),0),0))))</f>
        <v/>
      </c>
      <c r="J1257" s="17">
        <f>IF(OR($B1257="",$C1257="",N($D1257)=0),"",IF($B1257="Venda",1,IF($B1257="Devolução de venda",-1,0))*$D1257*IFERROR(INDEX(Produtos!$L$6:$L$505,MATCH($C1257,Produtos!$B$6:$B$505,0)),0))</f>
        <v/>
      </c>
      <c r="K1257" s="17">
        <f>IF(I1257="","",IF($B1257="Venda",I1257-J1257,IF($B1257="Devolução de venda",-I1257-J1257,0)))</f>
        <v/>
      </c>
      <c r="L1257" s="20">
        <f>IF($A1257="","",IF($G1257&lt;&gt;"",$G1257,$A1257))</f>
        <v/>
      </c>
      <c r="M1257" s="17">
        <f>IF(I1257="","",IF($B1257="Venda",I1257,IF(OR($B1257="Compra",$B1257="Devolução de venda"),-I1257,0)))</f>
        <v/>
      </c>
    </row>
    <row r="1258">
      <c r="A1258" s="22" t="n"/>
      <c r="B1258" s="14" t="n"/>
      <c r="C1258" s="14" t="n"/>
      <c r="D1258" s="14" t="n"/>
      <c r="E1258" s="15" t="n"/>
      <c r="F1258" s="14" t="n"/>
      <c r="G1258" s="22" t="n"/>
      <c r="H1258" s="14" t="n"/>
      <c r="I1258" s="17">
        <f>IF(OR($B1258="",$C1258="",N($D1258)=0),"",IF(OR($B1258="Ajuste para mais",$B1258="Ajuste para menos"),0,$D1258*IF(N($E1258)&lt;&gt;0,$E1258,IF(OR($B1258="Venda",$B1258="Devolução de venda"),IFERROR(INDEX(Produtos!$D$6:$D$505,MATCH($C1258,Produtos!$B$6:$B$505,0)),0),0))))</f>
        <v/>
      </c>
      <c r="J1258" s="17">
        <f>IF(OR($B1258="",$C1258="",N($D1258)=0),"",IF($B1258="Venda",1,IF($B1258="Devolução de venda",-1,0))*$D1258*IFERROR(INDEX(Produtos!$L$6:$L$505,MATCH($C1258,Produtos!$B$6:$B$505,0)),0))</f>
        <v/>
      </c>
      <c r="K1258" s="17">
        <f>IF(I1258="","",IF($B1258="Venda",I1258-J1258,IF($B1258="Devolução de venda",-I1258-J1258,0)))</f>
        <v/>
      </c>
      <c r="L1258" s="20">
        <f>IF($A1258="","",IF($G1258&lt;&gt;"",$G1258,$A1258))</f>
        <v/>
      </c>
      <c r="M1258" s="17">
        <f>IF(I1258="","",IF($B1258="Venda",I1258,IF(OR($B1258="Compra",$B1258="Devolução de venda"),-I1258,0)))</f>
        <v/>
      </c>
    </row>
    <row r="1259">
      <c r="A1259" s="22" t="n"/>
      <c r="B1259" s="14" t="n"/>
      <c r="C1259" s="14" t="n"/>
      <c r="D1259" s="14" t="n"/>
      <c r="E1259" s="15" t="n"/>
      <c r="F1259" s="14" t="n"/>
      <c r="G1259" s="22" t="n"/>
      <c r="H1259" s="14" t="n"/>
      <c r="I1259" s="17">
        <f>IF(OR($B1259="",$C1259="",N($D1259)=0),"",IF(OR($B1259="Ajuste para mais",$B1259="Ajuste para menos"),0,$D1259*IF(N($E1259)&lt;&gt;0,$E1259,IF(OR($B1259="Venda",$B1259="Devolução de venda"),IFERROR(INDEX(Produtos!$D$6:$D$505,MATCH($C1259,Produtos!$B$6:$B$505,0)),0),0))))</f>
        <v/>
      </c>
      <c r="J1259" s="17">
        <f>IF(OR($B1259="",$C1259="",N($D1259)=0),"",IF($B1259="Venda",1,IF($B1259="Devolução de venda",-1,0))*$D1259*IFERROR(INDEX(Produtos!$L$6:$L$505,MATCH($C1259,Produtos!$B$6:$B$505,0)),0))</f>
        <v/>
      </c>
      <c r="K1259" s="17">
        <f>IF(I1259="","",IF($B1259="Venda",I1259-J1259,IF($B1259="Devolução de venda",-I1259-J1259,0)))</f>
        <v/>
      </c>
      <c r="L1259" s="20">
        <f>IF($A1259="","",IF($G1259&lt;&gt;"",$G1259,$A1259))</f>
        <v/>
      </c>
      <c r="M1259" s="17">
        <f>IF(I1259="","",IF($B1259="Venda",I1259,IF(OR($B1259="Compra",$B1259="Devolução de venda"),-I1259,0)))</f>
        <v/>
      </c>
    </row>
    <row r="1260">
      <c r="A1260" s="22" t="n"/>
      <c r="B1260" s="14" t="n"/>
      <c r="C1260" s="14" t="n"/>
      <c r="D1260" s="14" t="n"/>
      <c r="E1260" s="15" t="n"/>
      <c r="F1260" s="14" t="n"/>
      <c r="G1260" s="22" t="n"/>
      <c r="H1260" s="14" t="n"/>
      <c r="I1260" s="17">
        <f>IF(OR($B1260="",$C1260="",N($D1260)=0),"",IF(OR($B1260="Ajuste para mais",$B1260="Ajuste para menos"),0,$D1260*IF(N($E1260)&lt;&gt;0,$E1260,IF(OR($B1260="Venda",$B1260="Devolução de venda"),IFERROR(INDEX(Produtos!$D$6:$D$505,MATCH($C1260,Produtos!$B$6:$B$505,0)),0),0))))</f>
        <v/>
      </c>
      <c r="J1260" s="17">
        <f>IF(OR($B1260="",$C1260="",N($D1260)=0),"",IF($B1260="Venda",1,IF($B1260="Devolução de venda",-1,0))*$D1260*IFERROR(INDEX(Produtos!$L$6:$L$505,MATCH($C1260,Produtos!$B$6:$B$505,0)),0))</f>
        <v/>
      </c>
      <c r="K1260" s="17">
        <f>IF(I1260="","",IF($B1260="Venda",I1260-J1260,IF($B1260="Devolução de venda",-I1260-J1260,0)))</f>
        <v/>
      </c>
      <c r="L1260" s="20">
        <f>IF($A1260="","",IF($G1260&lt;&gt;"",$G1260,$A1260))</f>
        <v/>
      </c>
      <c r="M1260" s="17">
        <f>IF(I1260="","",IF($B1260="Venda",I1260,IF(OR($B1260="Compra",$B1260="Devolução de venda"),-I1260,0)))</f>
        <v/>
      </c>
    </row>
    <row r="1261">
      <c r="A1261" s="22" t="n"/>
      <c r="B1261" s="14" t="n"/>
      <c r="C1261" s="14" t="n"/>
      <c r="D1261" s="14" t="n"/>
      <c r="E1261" s="15" t="n"/>
      <c r="F1261" s="14" t="n"/>
      <c r="G1261" s="22" t="n"/>
      <c r="H1261" s="14" t="n"/>
      <c r="I1261" s="17">
        <f>IF(OR($B1261="",$C1261="",N($D1261)=0),"",IF(OR($B1261="Ajuste para mais",$B1261="Ajuste para menos"),0,$D1261*IF(N($E1261)&lt;&gt;0,$E1261,IF(OR($B1261="Venda",$B1261="Devolução de venda"),IFERROR(INDEX(Produtos!$D$6:$D$505,MATCH($C1261,Produtos!$B$6:$B$505,0)),0),0))))</f>
        <v/>
      </c>
      <c r="J1261" s="17">
        <f>IF(OR($B1261="",$C1261="",N($D1261)=0),"",IF($B1261="Venda",1,IF($B1261="Devolução de venda",-1,0))*$D1261*IFERROR(INDEX(Produtos!$L$6:$L$505,MATCH($C1261,Produtos!$B$6:$B$505,0)),0))</f>
        <v/>
      </c>
      <c r="K1261" s="17">
        <f>IF(I1261="","",IF($B1261="Venda",I1261-J1261,IF($B1261="Devolução de venda",-I1261-J1261,0)))</f>
        <v/>
      </c>
      <c r="L1261" s="20">
        <f>IF($A1261="","",IF($G1261&lt;&gt;"",$G1261,$A1261))</f>
        <v/>
      </c>
      <c r="M1261" s="17">
        <f>IF(I1261="","",IF($B1261="Venda",I1261,IF(OR($B1261="Compra",$B1261="Devolução de venda"),-I1261,0)))</f>
        <v/>
      </c>
    </row>
    <row r="1262">
      <c r="A1262" s="22" t="n"/>
      <c r="B1262" s="14" t="n"/>
      <c r="C1262" s="14" t="n"/>
      <c r="D1262" s="14" t="n"/>
      <c r="E1262" s="15" t="n"/>
      <c r="F1262" s="14" t="n"/>
      <c r="G1262" s="22" t="n"/>
      <c r="H1262" s="14" t="n"/>
      <c r="I1262" s="17">
        <f>IF(OR($B1262="",$C1262="",N($D1262)=0),"",IF(OR($B1262="Ajuste para mais",$B1262="Ajuste para menos"),0,$D1262*IF(N($E1262)&lt;&gt;0,$E1262,IF(OR($B1262="Venda",$B1262="Devolução de venda"),IFERROR(INDEX(Produtos!$D$6:$D$505,MATCH($C1262,Produtos!$B$6:$B$505,0)),0),0))))</f>
        <v/>
      </c>
      <c r="J1262" s="17">
        <f>IF(OR($B1262="",$C1262="",N($D1262)=0),"",IF($B1262="Venda",1,IF($B1262="Devolução de venda",-1,0))*$D1262*IFERROR(INDEX(Produtos!$L$6:$L$505,MATCH($C1262,Produtos!$B$6:$B$505,0)),0))</f>
        <v/>
      </c>
      <c r="K1262" s="17">
        <f>IF(I1262="","",IF($B1262="Venda",I1262-J1262,IF($B1262="Devolução de venda",-I1262-J1262,0)))</f>
        <v/>
      </c>
      <c r="L1262" s="20">
        <f>IF($A1262="","",IF($G1262&lt;&gt;"",$G1262,$A1262))</f>
        <v/>
      </c>
      <c r="M1262" s="17">
        <f>IF(I1262="","",IF($B1262="Venda",I1262,IF(OR($B1262="Compra",$B1262="Devolução de venda"),-I1262,0)))</f>
        <v/>
      </c>
    </row>
    <row r="1263">
      <c r="A1263" s="22" t="n"/>
      <c r="B1263" s="14" t="n"/>
      <c r="C1263" s="14" t="n"/>
      <c r="D1263" s="14" t="n"/>
      <c r="E1263" s="15" t="n"/>
      <c r="F1263" s="14" t="n"/>
      <c r="G1263" s="22" t="n"/>
      <c r="H1263" s="14" t="n"/>
      <c r="I1263" s="17">
        <f>IF(OR($B1263="",$C1263="",N($D1263)=0),"",IF(OR($B1263="Ajuste para mais",$B1263="Ajuste para menos"),0,$D1263*IF(N($E1263)&lt;&gt;0,$E1263,IF(OR($B1263="Venda",$B1263="Devolução de venda"),IFERROR(INDEX(Produtos!$D$6:$D$505,MATCH($C1263,Produtos!$B$6:$B$505,0)),0),0))))</f>
        <v/>
      </c>
      <c r="J1263" s="17">
        <f>IF(OR($B1263="",$C1263="",N($D1263)=0),"",IF($B1263="Venda",1,IF($B1263="Devolução de venda",-1,0))*$D1263*IFERROR(INDEX(Produtos!$L$6:$L$505,MATCH($C1263,Produtos!$B$6:$B$505,0)),0))</f>
        <v/>
      </c>
      <c r="K1263" s="17">
        <f>IF(I1263="","",IF($B1263="Venda",I1263-J1263,IF($B1263="Devolução de venda",-I1263-J1263,0)))</f>
        <v/>
      </c>
      <c r="L1263" s="20">
        <f>IF($A1263="","",IF($G1263&lt;&gt;"",$G1263,$A1263))</f>
        <v/>
      </c>
      <c r="M1263" s="17">
        <f>IF(I1263="","",IF($B1263="Venda",I1263,IF(OR($B1263="Compra",$B1263="Devolução de venda"),-I1263,0)))</f>
        <v/>
      </c>
    </row>
    <row r="1264">
      <c r="A1264" s="22" t="n"/>
      <c r="B1264" s="14" t="n"/>
      <c r="C1264" s="14" t="n"/>
      <c r="D1264" s="14" t="n"/>
      <c r="E1264" s="15" t="n"/>
      <c r="F1264" s="14" t="n"/>
      <c r="G1264" s="22" t="n"/>
      <c r="H1264" s="14" t="n"/>
      <c r="I1264" s="17">
        <f>IF(OR($B1264="",$C1264="",N($D1264)=0),"",IF(OR($B1264="Ajuste para mais",$B1264="Ajuste para menos"),0,$D1264*IF(N($E1264)&lt;&gt;0,$E1264,IF(OR($B1264="Venda",$B1264="Devolução de venda"),IFERROR(INDEX(Produtos!$D$6:$D$505,MATCH($C1264,Produtos!$B$6:$B$505,0)),0),0))))</f>
        <v/>
      </c>
      <c r="J1264" s="17">
        <f>IF(OR($B1264="",$C1264="",N($D1264)=0),"",IF($B1264="Venda",1,IF($B1264="Devolução de venda",-1,0))*$D1264*IFERROR(INDEX(Produtos!$L$6:$L$505,MATCH($C1264,Produtos!$B$6:$B$505,0)),0))</f>
        <v/>
      </c>
      <c r="K1264" s="17">
        <f>IF(I1264="","",IF($B1264="Venda",I1264-J1264,IF($B1264="Devolução de venda",-I1264-J1264,0)))</f>
        <v/>
      </c>
      <c r="L1264" s="20">
        <f>IF($A1264="","",IF($G1264&lt;&gt;"",$G1264,$A1264))</f>
        <v/>
      </c>
      <c r="M1264" s="17">
        <f>IF(I1264="","",IF($B1264="Venda",I1264,IF(OR($B1264="Compra",$B1264="Devolução de venda"),-I1264,0)))</f>
        <v/>
      </c>
    </row>
    <row r="1265">
      <c r="A1265" s="22" t="n"/>
      <c r="B1265" s="14" t="n"/>
      <c r="C1265" s="14" t="n"/>
      <c r="D1265" s="14" t="n"/>
      <c r="E1265" s="15" t="n"/>
      <c r="F1265" s="14" t="n"/>
      <c r="G1265" s="22" t="n"/>
      <c r="H1265" s="14" t="n"/>
      <c r="I1265" s="17">
        <f>IF(OR($B1265="",$C1265="",N($D1265)=0),"",IF(OR($B1265="Ajuste para mais",$B1265="Ajuste para menos"),0,$D1265*IF(N($E1265)&lt;&gt;0,$E1265,IF(OR($B1265="Venda",$B1265="Devolução de venda"),IFERROR(INDEX(Produtos!$D$6:$D$505,MATCH($C1265,Produtos!$B$6:$B$505,0)),0),0))))</f>
        <v/>
      </c>
      <c r="J1265" s="17">
        <f>IF(OR($B1265="",$C1265="",N($D1265)=0),"",IF($B1265="Venda",1,IF($B1265="Devolução de venda",-1,0))*$D1265*IFERROR(INDEX(Produtos!$L$6:$L$505,MATCH($C1265,Produtos!$B$6:$B$505,0)),0))</f>
        <v/>
      </c>
      <c r="K1265" s="17">
        <f>IF(I1265="","",IF($B1265="Venda",I1265-J1265,IF($B1265="Devolução de venda",-I1265-J1265,0)))</f>
        <v/>
      </c>
      <c r="L1265" s="20">
        <f>IF($A1265="","",IF($G1265&lt;&gt;"",$G1265,$A1265))</f>
        <v/>
      </c>
      <c r="M1265" s="17">
        <f>IF(I1265="","",IF($B1265="Venda",I1265,IF(OR($B1265="Compra",$B1265="Devolução de venda"),-I1265,0)))</f>
        <v/>
      </c>
    </row>
    <row r="1266">
      <c r="A1266" s="22" t="n"/>
      <c r="B1266" s="14" t="n"/>
      <c r="C1266" s="14" t="n"/>
      <c r="D1266" s="14" t="n"/>
      <c r="E1266" s="15" t="n"/>
      <c r="F1266" s="14" t="n"/>
      <c r="G1266" s="22" t="n"/>
      <c r="H1266" s="14" t="n"/>
      <c r="I1266" s="17">
        <f>IF(OR($B1266="",$C1266="",N($D1266)=0),"",IF(OR($B1266="Ajuste para mais",$B1266="Ajuste para menos"),0,$D1266*IF(N($E1266)&lt;&gt;0,$E1266,IF(OR($B1266="Venda",$B1266="Devolução de venda"),IFERROR(INDEX(Produtos!$D$6:$D$505,MATCH($C1266,Produtos!$B$6:$B$505,0)),0),0))))</f>
        <v/>
      </c>
      <c r="J1266" s="17">
        <f>IF(OR($B1266="",$C1266="",N($D1266)=0),"",IF($B1266="Venda",1,IF($B1266="Devolução de venda",-1,0))*$D1266*IFERROR(INDEX(Produtos!$L$6:$L$505,MATCH($C1266,Produtos!$B$6:$B$505,0)),0))</f>
        <v/>
      </c>
      <c r="K1266" s="17">
        <f>IF(I1266="","",IF($B1266="Venda",I1266-J1266,IF($B1266="Devolução de venda",-I1266-J1266,0)))</f>
        <v/>
      </c>
      <c r="L1266" s="20">
        <f>IF($A1266="","",IF($G1266&lt;&gt;"",$G1266,$A1266))</f>
        <v/>
      </c>
      <c r="M1266" s="17">
        <f>IF(I1266="","",IF($B1266="Venda",I1266,IF(OR($B1266="Compra",$B1266="Devolução de venda"),-I1266,0)))</f>
        <v/>
      </c>
    </row>
    <row r="1267">
      <c r="A1267" s="22" t="n"/>
      <c r="B1267" s="14" t="n"/>
      <c r="C1267" s="14" t="n"/>
      <c r="D1267" s="14" t="n"/>
      <c r="E1267" s="15" t="n"/>
      <c r="F1267" s="14" t="n"/>
      <c r="G1267" s="22" t="n"/>
      <c r="H1267" s="14" t="n"/>
      <c r="I1267" s="17">
        <f>IF(OR($B1267="",$C1267="",N($D1267)=0),"",IF(OR($B1267="Ajuste para mais",$B1267="Ajuste para menos"),0,$D1267*IF(N($E1267)&lt;&gt;0,$E1267,IF(OR($B1267="Venda",$B1267="Devolução de venda"),IFERROR(INDEX(Produtos!$D$6:$D$505,MATCH($C1267,Produtos!$B$6:$B$505,0)),0),0))))</f>
        <v/>
      </c>
      <c r="J1267" s="17">
        <f>IF(OR($B1267="",$C1267="",N($D1267)=0),"",IF($B1267="Venda",1,IF($B1267="Devolução de venda",-1,0))*$D1267*IFERROR(INDEX(Produtos!$L$6:$L$505,MATCH($C1267,Produtos!$B$6:$B$505,0)),0))</f>
        <v/>
      </c>
      <c r="K1267" s="17">
        <f>IF(I1267="","",IF($B1267="Venda",I1267-J1267,IF($B1267="Devolução de venda",-I1267-J1267,0)))</f>
        <v/>
      </c>
      <c r="L1267" s="20">
        <f>IF($A1267="","",IF($G1267&lt;&gt;"",$G1267,$A1267))</f>
        <v/>
      </c>
      <c r="M1267" s="17">
        <f>IF(I1267="","",IF($B1267="Venda",I1267,IF(OR($B1267="Compra",$B1267="Devolução de venda"),-I1267,0)))</f>
        <v/>
      </c>
    </row>
    <row r="1268">
      <c r="A1268" s="22" t="n"/>
      <c r="B1268" s="14" t="n"/>
      <c r="C1268" s="14" t="n"/>
      <c r="D1268" s="14" t="n"/>
      <c r="E1268" s="15" t="n"/>
      <c r="F1268" s="14" t="n"/>
      <c r="G1268" s="22" t="n"/>
      <c r="H1268" s="14" t="n"/>
      <c r="I1268" s="17">
        <f>IF(OR($B1268="",$C1268="",N($D1268)=0),"",IF(OR($B1268="Ajuste para mais",$B1268="Ajuste para menos"),0,$D1268*IF(N($E1268)&lt;&gt;0,$E1268,IF(OR($B1268="Venda",$B1268="Devolução de venda"),IFERROR(INDEX(Produtos!$D$6:$D$505,MATCH($C1268,Produtos!$B$6:$B$505,0)),0),0))))</f>
        <v/>
      </c>
      <c r="J1268" s="17">
        <f>IF(OR($B1268="",$C1268="",N($D1268)=0),"",IF($B1268="Venda",1,IF($B1268="Devolução de venda",-1,0))*$D1268*IFERROR(INDEX(Produtos!$L$6:$L$505,MATCH($C1268,Produtos!$B$6:$B$505,0)),0))</f>
        <v/>
      </c>
      <c r="K1268" s="17">
        <f>IF(I1268="","",IF($B1268="Venda",I1268-J1268,IF($B1268="Devolução de venda",-I1268-J1268,0)))</f>
        <v/>
      </c>
      <c r="L1268" s="20">
        <f>IF($A1268="","",IF($G1268&lt;&gt;"",$G1268,$A1268))</f>
        <v/>
      </c>
      <c r="M1268" s="17">
        <f>IF(I1268="","",IF($B1268="Venda",I1268,IF(OR($B1268="Compra",$B1268="Devolução de venda"),-I1268,0)))</f>
        <v/>
      </c>
    </row>
    <row r="1269">
      <c r="A1269" s="22" t="n"/>
      <c r="B1269" s="14" t="n"/>
      <c r="C1269" s="14" t="n"/>
      <c r="D1269" s="14" t="n"/>
      <c r="E1269" s="15" t="n"/>
      <c r="F1269" s="14" t="n"/>
      <c r="G1269" s="22" t="n"/>
      <c r="H1269" s="14" t="n"/>
      <c r="I1269" s="17">
        <f>IF(OR($B1269="",$C1269="",N($D1269)=0),"",IF(OR($B1269="Ajuste para mais",$B1269="Ajuste para menos"),0,$D1269*IF(N($E1269)&lt;&gt;0,$E1269,IF(OR($B1269="Venda",$B1269="Devolução de venda"),IFERROR(INDEX(Produtos!$D$6:$D$505,MATCH($C1269,Produtos!$B$6:$B$505,0)),0),0))))</f>
        <v/>
      </c>
      <c r="J1269" s="17">
        <f>IF(OR($B1269="",$C1269="",N($D1269)=0),"",IF($B1269="Venda",1,IF($B1269="Devolução de venda",-1,0))*$D1269*IFERROR(INDEX(Produtos!$L$6:$L$505,MATCH($C1269,Produtos!$B$6:$B$505,0)),0))</f>
        <v/>
      </c>
      <c r="K1269" s="17">
        <f>IF(I1269="","",IF($B1269="Venda",I1269-J1269,IF($B1269="Devolução de venda",-I1269-J1269,0)))</f>
        <v/>
      </c>
      <c r="L1269" s="20">
        <f>IF($A1269="","",IF($G1269&lt;&gt;"",$G1269,$A1269))</f>
        <v/>
      </c>
      <c r="M1269" s="17">
        <f>IF(I1269="","",IF($B1269="Venda",I1269,IF(OR($B1269="Compra",$B1269="Devolução de venda"),-I1269,0)))</f>
        <v/>
      </c>
    </row>
    <row r="1270">
      <c r="A1270" s="22" t="n"/>
      <c r="B1270" s="14" t="n"/>
      <c r="C1270" s="14" t="n"/>
      <c r="D1270" s="14" t="n"/>
      <c r="E1270" s="15" t="n"/>
      <c r="F1270" s="14" t="n"/>
      <c r="G1270" s="22" t="n"/>
      <c r="H1270" s="14" t="n"/>
      <c r="I1270" s="17">
        <f>IF(OR($B1270="",$C1270="",N($D1270)=0),"",IF(OR($B1270="Ajuste para mais",$B1270="Ajuste para menos"),0,$D1270*IF(N($E1270)&lt;&gt;0,$E1270,IF(OR($B1270="Venda",$B1270="Devolução de venda"),IFERROR(INDEX(Produtos!$D$6:$D$505,MATCH($C1270,Produtos!$B$6:$B$505,0)),0),0))))</f>
        <v/>
      </c>
      <c r="J1270" s="17">
        <f>IF(OR($B1270="",$C1270="",N($D1270)=0),"",IF($B1270="Venda",1,IF($B1270="Devolução de venda",-1,0))*$D1270*IFERROR(INDEX(Produtos!$L$6:$L$505,MATCH($C1270,Produtos!$B$6:$B$505,0)),0))</f>
        <v/>
      </c>
      <c r="K1270" s="17">
        <f>IF(I1270="","",IF($B1270="Venda",I1270-J1270,IF($B1270="Devolução de venda",-I1270-J1270,0)))</f>
        <v/>
      </c>
      <c r="L1270" s="20">
        <f>IF($A1270="","",IF($G1270&lt;&gt;"",$G1270,$A1270))</f>
        <v/>
      </c>
      <c r="M1270" s="17">
        <f>IF(I1270="","",IF($B1270="Venda",I1270,IF(OR($B1270="Compra",$B1270="Devolução de venda"),-I1270,0)))</f>
        <v/>
      </c>
    </row>
    <row r="1271">
      <c r="A1271" s="22" t="n"/>
      <c r="B1271" s="14" t="n"/>
      <c r="C1271" s="14" t="n"/>
      <c r="D1271" s="14" t="n"/>
      <c r="E1271" s="15" t="n"/>
      <c r="F1271" s="14" t="n"/>
      <c r="G1271" s="22" t="n"/>
      <c r="H1271" s="14" t="n"/>
      <c r="I1271" s="17">
        <f>IF(OR($B1271="",$C1271="",N($D1271)=0),"",IF(OR($B1271="Ajuste para mais",$B1271="Ajuste para menos"),0,$D1271*IF(N($E1271)&lt;&gt;0,$E1271,IF(OR($B1271="Venda",$B1271="Devolução de venda"),IFERROR(INDEX(Produtos!$D$6:$D$505,MATCH($C1271,Produtos!$B$6:$B$505,0)),0),0))))</f>
        <v/>
      </c>
      <c r="J1271" s="17">
        <f>IF(OR($B1271="",$C1271="",N($D1271)=0),"",IF($B1271="Venda",1,IF($B1271="Devolução de venda",-1,0))*$D1271*IFERROR(INDEX(Produtos!$L$6:$L$505,MATCH($C1271,Produtos!$B$6:$B$505,0)),0))</f>
        <v/>
      </c>
      <c r="K1271" s="17">
        <f>IF(I1271="","",IF($B1271="Venda",I1271-J1271,IF($B1271="Devolução de venda",-I1271-J1271,0)))</f>
        <v/>
      </c>
      <c r="L1271" s="20">
        <f>IF($A1271="","",IF($G1271&lt;&gt;"",$G1271,$A1271))</f>
        <v/>
      </c>
      <c r="M1271" s="17">
        <f>IF(I1271="","",IF($B1271="Venda",I1271,IF(OR($B1271="Compra",$B1271="Devolução de venda"),-I1271,0)))</f>
        <v/>
      </c>
    </row>
    <row r="1272">
      <c r="A1272" s="22" t="n"/>
      <c r="B1272" s="14" t="n"/>
      <c r="C1272" s="14" t="n"/>
      <c r="D1272" s="14" t="n"/>
      <c r="E1272" s="15" t="n"/>
      <c r="F1272" s="14" t="n"/>
      <c r="G1272" s="22" t="n"/>
      <c r="H1272" s="14" t="n"/>
      <c r="I1272" s="17">
        <f>IF(OR($B1272="",$C1272="",N($D1272)=0),"",IF(OR($B1272="Ajuste para mais",$B1272="Ajuste para menos"),0,$D1272*IF(N($E1272)&lt;&gt;0,$E1272,IF(OR($B1272="Venda",$B1272="Devolução de venda"),IFERROR(INDEX(Produtos!$D$6:$D$505,MATCH($C1272,Produtos!$B$6:$B$505,0)),0),0))))</f>
        <v/>
      </c>
      <c r="J1272" s="17">
        <f>IF(OR($B1272="",$C1272="",N($D1272)=0),"",IF($B1272="Venda",1,IF($B1272="Devolução de venda",-1,0))*$D1272*IFERROR(INDEX(Produtos!$L$6:$L$505,MATCH($C1272,Produtos!$B$6:$B$505,0)),0))</f>
        <v/>
      </c>
      <c r="K1272" s="17">
        <f>IF(I1272="","",IF($B1272="Venda",I1272-J1272,IF($B1272="Devolução de venda",-I1272-J1272,0)))</f>
        <v/>
      </c>
      <c r="L1272" s="20">
        <f>IF($A1272="","",IF($G1272&lt;&gt;"",$G1272,$A1272))</f>
        <v/>
      </c>
      <c r="M1272" s="17">
        <f>IF(I1272="","",IF($B1272="Venda",I1272,IF(OR($B1272="Compra",$B1272="Devolução de venda"),-I1272,0)))</f>
        <v/>
      </c>
    </row>
    <row r="1273">
      <c r="A1273" s="22" t="n"/>
      <c r="B1273" s="14" t="n"/>
      <c r="C1273" s="14" t="n"/>
      <c r="D1273" s="14" t="n"/>
      <c r="E1273" s="15" t="n"/>
      <c r="F1273" s="14" t="n"/>
      <c r="G1273" s="22" t="n"/>
      <c r="H1273" s="14" t="n"/>
      <c r="I1273" s="17">
        <f>IF(OR($B1273="",$C1273="",N($D1273)=0),"",IF(OR($B1273="Ajuste para mais",$B1273="Ajuste para menos"),0,$D1273*IF(N($E1273)&lt;&gt;0,$E1273,IF(OR($B1273="Venda",$B1273="Devolução de venda"),IFERROR(INDEX(Produtos!$D$6:$D$505,MATCH($C1273,Produtos!$B$6:$B$505,0)),0),0))))</f>
        <v/>
      </c>
      <c r="J1273" s="17">
        <f>IF(OR($B1273="",$C1273="",N($D1273)=0),"",IF($B1273="Venda",1,IF($B1273="Devolução de venda",-1,0))*$D1273*IFERROR(INDEX(Produtos!$L$6:$L$505,MATCH($C1273,Produtos!$B$6:$B$505,0)),0))</f>
        <v/>
      </c>
      <c r="K1273" s="17">
        <f>IF(I1273="","",IF($B1273="Venda",I1273-J1273,IF($B1273="Devolução de venda",-I1273-J1273,0)))</f>
        <v/>
      </c>
      <c r="L1273" s="20">
        <f>IF($A1273="","",IF($G1273&lt;&gt;"",$G1273,$A1273))</f>
        <v/>
      </c>
      <c r="M1273" s="17">
        <f>IF(I1273="","",IF($B1273="Venda",I1273,IF(OR($B1273="Compra",$B1273="Devolução de venda"),-I1273,0)))</f>
        <v/>
      </c>
    </row>
    <row r="1274">
      <c r="A1274" s="22" t="n"/>
      <c r="B1274" s="14" t="n"/>
      <c r="C1274" s="14" t="n"/>
      <c r="D1274" s="14" t="n"/>
      <c r="E1274" s="15" t="n"/>
      <c r="F1274" s="14" t="n"/>
      <c r="G1274" s="22" t="n"/>
      <c r="H1274" s="14" t="n"/>
      <c r="I1274" s="17">
        <f>IF(OR($B1274="",$C1274="",N($D1274)=0),"",IF(OR($B1274="Ajuste para mais",$B1274="Ajuste para menos"),0,$D1274*IF(N($E1274)&lt;&gt;0,$E1274,IF(OR($B1274="Venda",$B1274="Devolução de venda"),IFERROR(INDEX(Produtos!$D$6:$D$505,MATCH($C1274,Produtos!$B$6:$B$505,0)),0),0))))</f>
        <v/>
      </c>
      <c r="J1274" s="17">
        <f>IF(OR($B1274="",$C1274="",N($D1274)=0),"",IF($B1274="Venda",1,IF($B1274="Devolução de venda",-1,0))*$D1274*IFERROR(INDEX(Produtos!$L$6:$L$505,MATCH($C1274,Produtos!$B$6:$B$505,0)),0))</f>
        <v/>
      </c>
      <c r="K1274" s="17">
        <f>IF(I1274="","",IF($B1274="Venda",I1274-J1274,IF($B1274="Devolução de venda",-I1274-J1274,0)))</f>
        <v/>
      </c>
      <c r="L1274" s="20">
        <f>IF($A1274="","",IF($G1274&lt;&gt;"",$G1274,$A1274))</f>
        <v/>
      </c>
      <c r="M1274" s="17">
        <f>IF(I1274="","",IF($B1274="Venda",I1274,IF(OR($B1274="Compra",$B1274="Devolução de venda"),-I1274,0)))</f>
        <v/>
      </c>
    </row>
    <row r="1275">
      <c r="A1275" s="22" t="n"/>
      <c r="B1275" s="14" t="n"/>
      <c r="C1275" s="14" t="n"/>
      <c r="D1275" s="14" t="n"/>
      <c r="E1275" s="15" t="n"/>
      <c r="F1275" s="14" t="n"/>
      <c r="G1275" s="22" t="n"/>
      <c r="H1275" s="14" t="n"/>
      <c r="I1275" s="17">
        <f>IF(OR($B1275="",$C1275="",N($D1275)=0),"",IF(OR($B1275="Ajuste para mais",$B1275="Ajuste para menos"),0,$D1275*IF(N($E1275)&lt;&gt;0,$E1275,IF(OR($B1275="Venda",$B1275="Devolução de venda"),IFERROR(INDEX(Produtos!$D$6:$D$505,MATCH($C1275,Produtos!$B$6:$B$505,0)),0),0))))</f>
        <v/>
      </c>
      <c r="J1275" s="17">
        <f>IF(OR($B1275="",$C1275="",N($D1275)=0),"",IF($B1275="Venda",1,IF($B1275="Devolução de venda",-1,0))*$D1275*IFERROR(INDEX(Produtos!$L$6:$L$505,MATCH($C1275,Produtos!$B$6:$B$505,0)),0))</f>
        <v/>
      </c>
      <c r="K1275" s="17">
        <f>IF(I1275="","",IF($B1275="Venda",I1275-J1275,IF($B1275="Devolução de venda",-I1275-J1275,0)))</f>
        <v/>
      </c>
      <c r="L1275" s="20">
        <f>IF($A1275="","",IF($G1275&lt;&gt;"",$G1275,$A1275))</f>
        <v/>
      </c>
      <c r="M1275" s="17">
        <f>IF(I1275="","",IF($B1275="Venda",I1275,IF(OR($B1275="Compra",$B1275="Devolução de venda"),-I1275,0)))</f>
        <v/>
      </c>
    </row>
    <row r="1276">
      <c r="A1276" s="22" t="n"/>
      <c r="B1276" s="14" t="n"/>
      <c r="C1276" s="14" t="n"/>
      <c r="D1276" s="14" t="n"/>
      <c r="E1276" s="15" t="n"/>
      <c r="F1276" s="14" t="n"/>
      <c r="G1276" s="22" t="n"/>
      <c r="H1276" s="14" t="n"/>
      <c r="I1276" s="17">
        <f>IF(OR($B1276="",$C1276="",N($D1276)=0),"",IF(OR($B1276="Ajuste para mais",$B1276="Ajuste para menos"),0,$D1276*IF(N($E1276)&lt;&gt;0,$E1276,IF(OR($B1276="Venda",$B1276="Devolução de venda"),IFERROR(INDEX(Produtos!$D$6:$D$505,MATCH($C1276,Produtos!$B$6:$B$505,0)),0),0))))</f>
        <v/>
      </c>
      <c r="J1276" s="17">
        <f>IF(OR($B1276="",$C1276="",N($D1276)=0),"",IF($B1276="Venda",1,IF($B1276="Devolução de venda",-1,0))*$D1276*IFERROR(INDEX(Produtos!$L$6:$L$505,MATCH($C1276,Produtos!$B$6:$B$505,0)),0))</f>
        <v/>
      </c>
      <c r="K1276" s="17">
        <f>IF(I1276="","",IF($B1276="Venda",I1276-J1276,IF($B1276="Devolução de venda",-I1276-J1276,0)))</f>
        <v/>
      </c>
      <c r="L1276" s="20">
        <f>IF($A1276="","",IF($G1276&lt;&gt;"",$G1276,$A1276))</f>
        <v/>
      </c>
      <c r="M1276" s="17">
        <f>IF(I1276="","",IF($B1276="Venda",I1276,IF(OR($B1276="Compra",$B1276="Devolução de venda"),-I1276,0)))</f>
        <v/>
      </c>
    </row>
    <row r="1277">
      <c r="A1277" s="22" t="n"/>
      <c r="B1277" s="14" t="n"/>
      <c r="C1277" s="14" t="n"/>
      <c r="D1277" s="14" t="n"/>
      <c r="E1277" s="15" t="n"/>
      <c r="F1277" s="14" t="n"/>
      <c r="G1277" s="22" t="n"/>
      <c r="H1277" s="14" t="n"/>
      <c r="I1277" s="17">
        <f>IF(OR($B1277="",$C1277="",N($D1277)=0),"",IF(OR($B1277="Ajuste para mais",$B1277="Ajuste para menos"),0,$D1277*IF(N($E1277)&lt;&gt;0,$E1277,IF(OR($B1277="Venda",$B1277="Devolução de venda"),IFERROR(INDEX(Produtos!$D$6:$D$505,MATCH($C1277,Produtos!$B$6:$B$505,0)),0),0))))</f>
        <v/>
      </c>
      <c r="J1277" s="17">
        <f>IF(OR($B1277="",$C1277="",N($D1277)=0),"",IF($B1277="Venda",1,IF($B1277="Devolução de venda",-1,0))*$D1277*IFERROR(INDEX(Produtos!$L$6:$L$505,MATCH($C1277,Produtos!$B$6:$B$505,0)),0))</f>
        <v/>
      </c>
      <c r="K1277" s="17">
        <f>IF(I1277="","",IF($B1277="Venda",I1277-J1277,IF($B1277="Devolução de venda",-I1277-J1277,0)))</f>
        <v/>
      </c>
      <c r="L1277" s="20">
        <f>IF($A1277="","",IF($G1277&lt;&gt;"",$G1277,$A1277))</f>
        <v/>
      </c>
      <c r="M1277" s="17">
        <f>IF(I1277="","",IF($B1277="Venda",I1277,IF(OR($B1277="Compra",$B1277="Devolução de venda"),-I1277,0)))</f>
        <v/>
      </c>
    </row>
    <row r="1278">
      <c r="A1278" s="22" t="n"/>
      <c r="B1278" s="14" t="n"/>
      <c r="C1278" s="14" t="n"/>
      <c r="D1278" s="14" t="n"/>
      <c r="E1278" s="15" t="n"/>
      <c r="F1278" s="14" t="n"/>
      <c r="G1278" s="22" t="n"/>
      <c r="H1278" s="14" t="n"/>
      <c r="I1278" s="17">
        <f>IF(OR($B1278="",$C1278="",N($D1278)=0),"",IF(OR($B1278="Ajuste para mais",$B1278="Ajuste para menos"),0,$D1278*IF(N($E1278)&lt;&gt;0,$E1278,IF(OR($B1278="Venda",$B1278="Devolução de venda"),IFERROR(INDEX(Produtos!$D$6:$D$505,MATCH($C1278,Produtos!$B$6:$B$505,0)),0),0))))</f>
        <v/>
      </c>
      <c r="J1278" s="17">
        <f>IF(OR($B1278="",$C1278="",N($D1278)=0),"",IF($B1278="Venda",1,IF($B1278="Devolução de venda",-1,0))*$D1278*IFERROR(INDEX(Produtos!$L$6:$L$505,MATCH($C1278,Produtos!$B$6:$B$505,0)),0))</f>
        <v/>
      </c>
      <c r="K1278" s="17">
        <f>IF(I1278="","",IF($B1278="Venda",I1278-J1278,IF($B1278="Devolução de venda",-I1278-J1278,0)))</f>
        <v/>
      </c>
      <c r="L1278" s="20">
        <f>IF($A1278="","",IF($G1278&lt;&gt;"",$G1278,$A1278))</f>
        <v/>
      </c>
      <c r="M1278" s="17">
        <f>IF(I1278="","",IF($B1278="Venda",I1278,IF(OR($B1278="Compra",$B1278="Devolução de venda"),-I1278,0)))</f>
        <v/>
      </c>
    </row>
    <row r="1279">
      <c r="A1279" s="22" t="n"/>
      <c r="B1279" s="14" t="n"/>
      <c r="C1279" s="14" t="n"/>
      <c r="D1279" s="14" t="n"/>
      <c r="E1279" s="15" t="n"/>
      <c r="F1279" s="14" t="n"/>
      <c r="G1279" s="22" t="n"/>
      <c r="H1279" s="14" t="n"/>
      <c r="I1279" s="17">
        <f>IF(OR($B1279="",$C1279="",N($D1279)=0),"",IF(OR($B1279="Ajuste para mais",$B1279="Ajuste para menos"),0,$D1279*IF(N($E1279)&lt;&gt;0,$E1279,IF(OR($B1279="Venda",$B1279="Devolução de venda"),IFERROR(INDEX(Produtos!$D$6:$D$505,MATCH($C1279,Produtos!$B$6:$B$505,0)),0),0))))</f>
        <v/>
      </c>
      <c r="J1279" s="17">
        <f>IF(OR($B1279="",$C1279="",N($D1279)=0),"",IF($B1279="Venda",1,IF($B1279="Devolução de venda",-1,0))*$D1279*IFERROR(INDEX(Produtos!$L$6:$L$505,MATCH($C1279,Produtos!$B$6:$B$505,0)),0))</f>
        <v/>
      </c>
      <c r="K1279" s="17">
        <f>IF(I1279="","",IF($B1279="Venda",I1279-J1279,IF($B1279="Devolução de venda",-I1279-J1279,0)))</f>
        <v/>
      </c>
      <c r="L1279" s="20">
        <f>IF($A1279="","",IF($G1279&lt;&gt;"",$G1279,$A1279))</f>
        <v/>
      </c>
      <c r="M1279" s="17">
        <f>IF(I1279="","",IF($B1279="Venda",I1279,IF(OR($B1279="Compra",$B1279="Devolução de venda"),-I1279,0)))</f>
        <v/>
      </c>
    </row>
    <row r="1280">
      <c r="A1280" s="22" t="n"/>
      <c r="B1280" s="14" t="n"/>
      <c r="C1280" s="14" t="n"/>
      <c r="D1280" s="14" t="n"/>
      <c r="E1280" s="15" t="n"/>
      <c r="F1280" s="14" t="n"/>
      <c r="G1280" s="22" t="n"/>
      <c r="H1280" s="14" t="n"/>
      <c r="I1280" s="17">
        <f>IF(OR($B1280="",$C1280="",N($D1280)=0),"",IF(OR($B1280="Ajuste para mais",$B1280="Ajuste para menos"),0,$D1280*IF(N($E1280)&lt;&gt;0,$E1280,IF(OR($B1280="Venda",$B1280="Devolução de venda"),IFERROR(INDEX(Produtos!$D$6:$D$505,MATCH($C1280,Produtos!$B$6:$B$505,0)),0),0))))</f>
        <v/>
      </c>
      <c r="J1280" s="17">
        <f>IF(OR($B1280="",$C1280="",N($D1280)=0),"",IF($B1280="Venda",1,IF($B1280="Devolução de venda",-1,0))*$D1280*IFERROR(INDEX(Produtos!$L$6:$L$505,MATCH($C1280,Produtos!$B$6:$B$505,0)),0))</f>
        <v/>
      </c>
      <c r="K1280" s="17">
        <f>IF(I1280="","",IF($B1280="Venda",I1280-J1280,IF($B1280="Devolução de venda",-I1280-J1280,0)))</f>
        <v/>
      </c>
      <c r="L1280" s="20">
        <f>IF($A1280="","",IF($G1280&lt;&gt;"",$G1280,$A1280))</f>
        <v/>
      </c>
      <c r="M1280" s="17">
        <f>IF(I1280="","",IF($B1280="Venda",I1280,IF(OR($B1280="Compra",$B1280="Devolução de venda"),-I1280,0)))</f>
        <v/>
      </c>
    </row>
    <row r="1281">
      <c r="A1281" s="22" t="n"/>
      <c r="B1281" s="14" t="n"/>
      <c r="C1281" s="14" t="n"/>
      <c r="D1281" s="14" t="n"/>
      <c r="E1281" s="15" t="n"/>
      <c r="F1281" s="14" t="n"/>
      <c r="G1281" s="22" t="n"/>
      <c r="H1281" s="14" t="n"/>
      <c r="I1281" s="17">
        <f>IF(OR($B1281="",$C1281="",N($D1281)=0),"",IF(OR($B1281="Ajuste para mais",$B1281="Ajuste para menos"),0,$D1281*IF(N($E1281)&lt;&gt;0,$E1281,IF(OR($B1281="Venda",$B1281="Devolução de venda"),IFERROR(INDEX(Produtos!$D$6:$D$505,MATCH($C1281,Produtos!$B$6:$B$505,0)),0),0))))</f>
        <v/>
      </c>
      <c r="J1281" s="17">
        <f>IF(OR($B1281="",$C1281="",N($D1281)=0),"",IF($B1281="Venda",1,IF($B1281="Devolução de venda",-1,0))*$D1281*IFERROR(INDEX(Produtos!$L$6:$L$505,MATCH($C1281,Produtos!$B$6:$B$505,0)),0))</f>
        <v/>
      </c>
      <c r="K1281" s="17">
        <f>IF(I1281="","",IF($B1281="Venda",I1281-J1281,IF($B1281="Devolução de venda",-I1281-J1281,0)))</f>
        <v/>
      </c>
      <c r="L1281" s="20">
        <f>IF($A1281="","",IF($G1281&lt;&gt;"",$G1281,$A1281))</f>
        <v/>
      </c>
      <c r="M1281" s="17">
        <f>IF(I1281="","",IF($B1281="Venda",I1281,IF(OR($B1281="Compra",$B1281="Devolução de venda"),-I1281,0)))</f>
        <v/>
      </c>
    </row>
    <row r="1282">
      <c r="A1282" s="22" t="n"/>
      <c r="B1282" s="14" t="n"/>
      <c r="C1282" s="14" t="n"/>
      <c r="D1282" s="14" t="n"/>
      <c r="E1282" s="15" t="n"/>
      <c r="F1282" s="14" t="n"/>
      <c r="G1282" s="22" t="n"/>
      <c r="H1282" s="14" t="n"/>
      <c r="I1282" s="17">
        <f>IF(OR($B1282="",$C1282="",N($D1282)=0),"",IF(OR($B1282="Ajuste para mais",$B1282="Ajuste para menos"),0,$D1282*IF(N($E1282)&lt;&gt;0,$E1282,IF(OR($B1282="Venda",$B1282="Devolução de venda"),IFERROR(INDEX(Produtos!$D$6:$D$505,MATCH($C1282,Produtos!$B$6:$B$505,0)),0),0))))</f>
        <v/>
      </c>
      <c r="J1282" s="17">
        <f>IF(OR($B1282="",$C1282="",N($D1282)=0),"",IF($B1282="Venda",1,IF($B1282="Devolução de venda",-1,0))*$D1282*IFERROR(INDEX(Produtos!$L$6:$L$505,MATCH($C1282,Produtos!$B$6:$B$505,0)),0))</f>
        <v/>
      </c>
      <c r="K1282" s="17">
        <f>IF(I1282="","",IF($B1282="Venda",I1282-J1282,IF($B1282="Devolução de venda",-I1282-J1282,0)))</f>
        <v/>
      </c>
      <c r="L1282" s="20">
        <f>IF($A1282="","",IF($G1282&lt;&gt;"",$G1282,$A1282))</f>
        <v/>
      </c>
      <c r="M1282" s="17">
        <f>IF(I1282="","",IF($B1282="Venda",I1282,IF(OR($B1282="Compra",$B1282="Devolução de venda"),-I1282,0)))</f>
        <v/>
      </c>
    </row>
    <row r="1283">
      <c r="A1283" s="22" t="n"/>
      <c r="B1283" s="14" t="n"/>
      <c r="C1283" s="14" t="n"/>
      <c r="D1283" s="14" t="n"/>
      <c r="E1283" s="15" t="n"/>
      <c r="F1283" s="14" t="n"/>
      <c r="G1283" s="22" t="n"/>
      <c r="H1283" s="14" t="n"/>
      <c r="I1283" s="17">
        <f>IF(OR($B1283="",$C1283="",N($D1283)=0),"",IF(OR($B1283="Ajuste para mais",$B1283="Ajuste para menos"),0,$D1283*IF(N($E1283)&lt;&gt;0,$E1283,IF(OR($B1283="Venda",$B1283="Devolução de venda"),IFERROR(INDEX(Produtos!$D$6:$D$505,MATCH($C1283,Produtos!$B$6:$B$505,0)),0),0))))</f>
        <v/>
      </c>
      <c r="J1283" s="17">
        <f>IF(OR($B1283="",$C1283="",N($D1283)=0),"",IF($B1283="Venda",1,IF($B1283="Devolução de venda",-1,0))*$D1283*IFERROR(INDEX(Produtos!$L$6:$L$505,MATCH($C1283,Produtos!$B$6:$B$505,0)),0))</f>
        <v/>
      </c>
      <c r="K1283" s="17">
        <f>IF(I1283="","",IF($B1283="Venda",I1283-J1283,IF($B1283="Devolução de venda",-I1283-J1283,0)))</f>
        <v/>
      </c>
      <c r="L1283" s="20">
        <f>IF($A1283="","",IF($G1283&lt;&gt;"",$G1283,$A1283))</f>
        <v/>
      </c>
      <c r="M1283" s="17">
        <f>IF(I1283="","",IF($B1283="Venda",I1283,IF(OR($B1283="Compra",$B1283="Devolução de venda"),-I1283,0)))</f>
        <v/>
      </c>
    </row>
    <row r="1284">
      <c r="A1284" s="22" t="n"/>
      <c r="B1284" s="14" t="n"/>
      <c r="C1284" s="14" t="n"/>
      <c r="D1284" s="14" t="n"/>
      <c r="E1284" s="15" t="n"/>
      <c r="F1284" s="14" t="n"/>
      <c r="G1284" s="22" t="n"/>
      <c r="H1284" s="14" t="n"/>
      <c r="I1284" s="17">
        <f>IF(OR($B1284="",$C1284="",N($D1284)=0),"",IF(OR($B1284="Ajuste para mais",$B1284="Ajuste para menos"),0,$D1284*IF(N($E1284)&lt;&gt;0,$E1284,IF(OR($B1284="Venda",$B1284="Devolução de venda"),IFERROR(INDEX(Produtos!$D$6:$D$505,MATCH($C1284,Produtos!$B$6:$B$505,0)),0),0))))</f>
        <v/>
      </c>
      <c r="J1284" s="17">
        <f>IF(OR($B1284="",$C1284="",N($D1284)=0),"",IF($B1284="Venda",1,IF($B1284="Devolução de venda",-1,0))*$D1284*IFERROR(INDEX(Produtos!$L$6:$L$505,MATCH($C1284,Produtos!$B$6:$B$505,0)),0))</f>
        <v/>
      </c>
      <c r="K1284" s="17">
        <f>IF(I1284="","",IF($B1284="Venda",I1284-J1284,IF($B1284="Devolução de venda",-I1284-J1284,0)))</f>
        <v/>
      </c>
      <c r="L1284" s="20">
        <f>IF($A1284="","",IF($G1284&lt;&gt;"",$G1284,$A1284))</f>
        <v/>
      </c>
      <c r="M1284" s="17">
        <f>IF(I1284="","",IF($B1284="Venda",I1284,IF(OR($B1284="Compra",$B1284="Devolução de venda"),-I1284,0)))</f>
        <v/>
      </c>
    </row>
    <row r="1285">
      <c r="A1285" s="22" t="n"/>
      <c r="B1285" s="14" t="n"/>
      <c r="C1285" s="14" t="n"/>
      <c r="D1285" s="14" t="n"/>
      <c r="E1285" s="15" t="n"/>
      <c r="F1285" s="14" t="n"/>
      <c r="G1285" s="22" t="n"/>
      <c r="H1285" s="14" t="n"/>
      <c r="I1285" s="17">
        <f>IF(OR($B1285="",$C1285="",N($D1285)=0),"",IF(OR($B1285="Ajuste para mais",$B1285="Ajuste para menos"),0,$D1285*IF(N($E1285)&lt;&gt;0,$E1285,IF(OR($B1285="Venda",$B1285="Devolução de venda"),IFERROR(INDEX(Produtos!$D$6:$D$505,MATCH($C1285,Produtos!$B$6:$B$505,0)),0),0))))</f>
        <v/>
      </c>
      <c r="J1285" s="17">
        <f>IF(OR($B1285="",$C1285="",N($D1285)=0),"",IF($B1285="Venda",1,IF($B1285="Devolução de venda",-1,0))*$D1285*IFERROR(INDEX(Produtos!$L$6:$L$505,MATCH($C1285,Produtos!$B$6:$B$505,0)),0))</f>
        <v/>
      </c>
      <c r="K1285" s="17">
        <f>IF(I1285="","",IF($B1285="Venda",I1285-J1285,IF($B1285="Devolução de venda",-I1285-J1285,0)))</f>
        <v/>
      </c>
      <c r="L1285" s="20">
        <f>IF($A1285="","",IF($G1285&lt;&gt;"",$G1285,$A1285))</f>
        <v/>
      </c>
      <c r="M1285" s="17">
        <f>IF(I1285="","",IF($B1285="Venda",I1285,IF(OR($B1285="Compra",$B1285="Devolução de venda"),-I1285,0)))</f>
        <v/>
      </c>
    </row>
    <row r="1286">
      <c r="A1286" s="22" t="n"/>
      <c r="B1286" s="14" t="n"/>
      <c r="C1286" s="14" t="n"/>
      <c r="D1286" s="14" t="n"/>
      <c r="E1286" s="15" t="n"/>
      <c r="F1286" s="14" t="n"/>
      <c r="G1286" s="22" t="n"/>
      <c r="H1286" s="14" t="n"/>
      <c r="I1286" s="17">
        <f>IF(OR($B1286="",$C1286="",N($D1286)=0),"",IF(OR($B1286="Ajuste para mais",$B1286="Ajuste para menos"),0,$D1286*IF(N($E1286)&lt;&gt;0,$E1286,IF(OR($B1286="Venda",$B1286="Devolução de venda"),IFERROR(INDEX(Produtos!$D$6:$D$505,MATCH($C1286,Produtos!$B$6:$B$505,0)),0),0))))</f>
        <v/>
      </c>
      <c r="J1286" s="17">
        <f>IF(OR($B1286="",$C1286="",N($D1286)=0),"",IF($B1286="Venda",1,IF($B1286="Devolução de venda",-1,0))*$D1286*IFERROR(INDEX(Produtos!$L$6:$L$505,MATCH($C1286,Produtos!$B$6:$B$505,0)),0))</f>
        <v/>
      </c>
      <c r="K1286" s="17">
        <f>IF(I1286="","",IF($B1286="Venda",I1286-J1286,IF($B1286="Devolução de venda",-I1286-J1286,0)))</f>
        <v/>
      </c>
      <c r="L1286" s="20">
        <f>IF($A1286="","",IF($G1286&lt;&gt;"",$G1286,$A1286))</f>
        <v/>
      </c>
      <c r="M1286" s="17">
        <f>IF(I1286="","",IF($B1286="Venda",I1286,IF(OR($B1286="Compra",$B1286="Devolução de venda"),-I1286,0)))</f>
        <v/>
      </c>
    </row>
    <row r="1287">
      <c r="A1287" s="22" t="n"/>
      <c r="B1287" s="14" t="n"/>
      <c r="C1287" s="14" t="n"/>
      <c r="D1287" s="14" t="n"/>
      <c r="E1287" s="15" t="n"/>
      <c r="F1287" s="14" t="n"/>
      <c r="G1287" s="22" t="n"/>
      <c r="H1287" s="14" t="n"/>
      <c r="I1287" s="17">
        <f>IF(OR($B1287="",$C1287="",N($D1287)=0),"",IF(OR($B1287="Ajuste para mais",$B1287="Ajuste para menos"),0,$D1287*IF(N($E1287)&lt;&gt;0,$E1287,IF(OR($B1287="Venda",$B1287="Devolução de venda"),IFERROR(INDEX(Produtos!$D$6:$D$505,MATCH($C1287,Produtos!$B$6:$B$505,0)),0),0))))</f>
        <v/>
      </c>
      <c r="J1287" s="17">
        <f>IF(OR($B1287="",$C1287="",N($D1287)=0),"",IF($B1287="Venda",1,IF($B1287="Devolução de venda",-1,0))*$D1287*IFERROR(INDEX(Produtos!$L$6:$L$505,MATCH($C1287,Produtos!$B$6:$B$505,0)),0))</f>
        <v/>
      </c>
      <c r="K1287" s="17">
        <f>IF(I1287="","",IF($B1287="Venda",I1287-J1287,IF($B1287="Devolução de venda",-I1287-J1287,0)))</f>
        <v/>
      </c>
      <c r="L1287" s="20">
        <f>IF($A1287="","",IF($G1287&lt;&gt;"",$G1287,$A1287))</f>
        <v/>
      </c>
      <c r="M1287" s="17">
        <f>IF(I1287="","",IF($B1287="Venda",I1287,IF(OR($B1287="Compra",$B1287="Devolução de venda"),-I1287,0)))</f>
        <v/>
      </c>
    </row>
    <row r="1288">
      <c r="A1288" s="22" t="n"/>
      <c r="B1288" s="14" t="n"/>
      <c r="C1288" s="14" t="n"/>
      <c r="D1288" s="14" t="n"/>
      <c r="E1288" s="15" t="n"/>
      <c r="F1288" s="14" t="n"/>
      <c r="G1288" s="22" t="n"/>
      <c r="H1288" s="14" t="n"/>
      <c r="I1288" s="17">
        <f>IF(OR($B1288="",$C1288="",N($D1288)=0),"",IF(OR($B1288="Ajuste para mais",$B1288="Ajuste para menos"),0,$D1288*IF(N($E1288)&lt;&gt;0,$E1288,IF(OR($B1288="Venda",$B1288="Devolução de venda"),IFERROR(INDEX(Produtos!$D$6:$D$505,MATCH($C1288,Produtos!$B$6:$B$505,0)),0),0))))</f>
        <v/>
      </c>
      <c r="J1288" s="17">
        <f>IF(OR($B1288="",$C1288="",N($D1288)=0),"",IF($B1288="Venda",1,IF($B1288="Devolução de venda",-1,0))*$D1288*IFERROR(INDEX(Produtos!$L$6:$L$505,MATCH($C1288,Produtos!$B$6:$B$505,0)),0))</f>
        <v/>
      </c>
      <c r="K1288" s="17">
        <f>IF(I1288="","",IF($B1288="Venda",I1288-J1288,IF($B1288="Devolução de venda",-I1288-J1288,0)))</f>
        <v/>
      </c>
      <c r="L1288" s="20">
        <f>IF($A1288="","",IF($G1288&lt;&gt;"",$G1288,$A1288))</f>
        <v/>
      </c>
      <c r="M1288" s="17">
        <f>IF(I1288="","",IF($B1288="Venda",I1288,IF(OR($B1288="Compra",$B1288="Devolução de venda"),-I1288,0)))</f>
        <v/>
      </c>
    </row>
    <row r="1289">
      <c r="A1289" s="22" t="n"/>
      <c r="B1289" s="14" t="n"/>
      <c r="C1289" s="14" t="n"/>
      <c r="D1289" s="14" t="n"/>
      <c r="E1289" s="15" t="n"/>
      <c r="F1289" s="14" t="n"/>
      <c r="G1289" s="22" t="n"/>
      <c r="H1289" s="14" t="n"/>
      <c r="I1289" s="17">
        <f>IF(OR($B1289="",$C1289="",N($D1289)=0),"",IF(OR($B1289="Ajuste para mais",$B1289="Ajuste para menos"),0,$D1289*IF(N($E1289)&lt;&gt;0,$E1289,IF(OR($B1289="Venda",$B1289="Devolução de venda"),IFERROR(INDEX(Produtos!$D$6:$D$505,MATCH($C1289,Produtos!$B$6:$B$505,0)),0),0))))</f>
        <v/>
      </c>
      <c r="J1289" s="17">
        <f>IF(OR($B1289="",$C1289="",N($D1289)=0),"",IF($B1289="Venda",1,IF($B1289="Devolução de venda",-1,0))*$D1289*IFERROR(INDEX(Produtos!$L$6:$L$505,MATCH($C1289,Produtos!$B$6:$B$505,0)),0))</f>
        <v/>
      </c>
      <c r="K1289" s="17">
        <f>IF(I1289="","",IF($B1289="Venda",I1289-J1289,IF($B1289="Devolução de venda",-I1289-J1289,0)))</f>
        <v/>
      </c>
      <c r="L1289" s="20">
        <f>IF($A1289="","",IF($G1289&lt;&gt;"",$G1289,$A1289))</f>
        <v/>
      </c>
      <c r="M1289" s="17">
        <f>IF(I1289="","",IF($B1289="Venda",I1289,IF(OR($B1289="Compra",$B1289="Devolução de venda"),-I1289,0)))</f>
        <v/>
      </c>
    </row>
    <row r="1290">
      <c r="A1290" s="22" t="n"/>
      <c r="B1290" s="14" t="n"/>
      <c r="C1290" s="14" t="n"/>
      <c r="D1290" s="14" t="n"/>
      <c r="E1290" s="15" t="n"/>
      <c r="F1290" s="14" t="n"/>
      <c r="G1290" s="22" t="n"/>
      <c r="H1290" s="14" t="n"/>
      <c r="I1290" s="17">
        <f>IF(OR($B1290="",$C1290="",N($D1290)=0),"",IF(OR($B1290="Ajuste para mais",$B1290="Ajuste para menos"),0,$D1290*IF(N($E1290)&lt;&gt;0,$E1290,IF(OR($B1290="Venda",$B1290="Devolução de venda"),IFERROR(INDEX(Produtos!$D$6:$D$505,MATCH($C1290,Produtos!$B$6:$B$505,0)),0),0))))</f>
        <v/>
      </c>
      <c r="J1290" s="17">
        <f>IF(OR($B1290="",$C1290="",N($D1290)=0),"",IF($B1290="Venda",1,IF($B1290="Devolução de venda",-1,0))*$D1290*IFERROR(INDEX(Produtos!$L$6:$L$505,MATCH($C1290,Produtos!$B$6:$B$505,0)),0))</f>
        <v/>
      </c>
      <c r="K1290" s="17">
        <f>IF(I1290="","",IF($B1290="Venda",I1290-J1290,IF($B1290="Devolução de venda",-I1290-J1290,0)))</f>
        <v/>
      </c>
      <c r="L1290" s="20">
        <f>IF($A1290="","",IF($G1290&lt;&gt;"",$G1290,$A1290))</f>
        <v/>
      </c>
      <c r="M1290" s="17">
        <f>IF(I1290="","",IF($B1290="Venda",I1290,IF(OR($B1290="Compra",$B1290="Devolução de venda"),-I1290,0)))</f>
        <v/>
      </c>
    </row>
    <row r="1291">
      <c r="A1291" s="22" t="n"/>
      <c r="B1291" s="14" t="n"/>
      <c r="C1291" s="14" t="n"/>
      <c r="D1291" s="14" t="n"/>
      <c r="E1291" s="15" t="n"/>
      <c r="F1291" s="14" t="n"/>
      <c r="G1291" s="22" t="n"/>
      <c r="H1291" s="14" t="n"/>
      <c r="I1291" s="17">
        <f>IF(OR($B1291="",$C1291="",N($D1291)=0),"",IF(OR($B1291="Ajuste para mais",$B1291="Ajuste para menos"),0,$D1291*IF(N($E1291)&lt;&gt;0,$E1291,IF(OR($B1291="Venda",$B1291="Devolução de venda"),IFERROR(INDEX(Produtos!$D$6:$D$505,MATCH($C1291,Produtos!$B$6:$B$505,0)),0),0))))</f>
        <v/>
      </c>
      <c r="J1291" s="17">
        <f>IF(OR($B1291="",$C1291="",N($D1291)=0),"",IF($B1291="Venda",1,IF($B1291="Devolução de venda",-1,0))*$D1291*IFERROR(INDEX(Produtos!$L$6:$L$505,MATCH($C1291,Produtos!$B$6:$B$505,0)),0))</f>
        <v/>
      </c>
      <c r="K1291" s="17">
        <f>IF(I1291="","",IF($B1291="Venda",I1291-J1291,IF($B1291="Devolução de venda",-I1291-J1291,0)))</f>
        <v/>
      </c>
      <c r="L1291" s="20">
        <f>IF($A1291="","",IF($G1291&lt;&gt;"",$G1291,$A1291))</f>
        <v/>
      </c>
      <c r="M1291" s="17">
        <f>IF(I1291="","",IF($B1291="Venda",I1291,IF(OR($B1291="Compra",$B1291="Devolução de venda"),-I1291,0)))</f>
        <v/>
      </c>
    </row>
    <row r="1292">
      <c r="A1292" s="22" t="n"/>
      <c r="B1292" s="14" t="n"/>
      <c r="C1292" s="14" t="n"/>
      <c r="D1292" s="14" t="n"/>
      <c r="E1292" s="15" t="n"/>
      <c r="F1292" s="14" t="n"/>
      <c r="G1292" s="22" t="n"/>
      <c r="H1292" s="14" t="n"/>
      <c r="I1292" s="17">
        <f>IF(OR($B1292="",$C1292="",N($D1292)=0),"",IF(OR($B1292="Ajuste para mais",$B1292="Ajuste para menos"),0,$D1292*IF(N($E1292)&lt;&gt;0,$E1292,IF(OR($B1292="Venda",$B1292="Devolução de venda"),IFERROR(INDEX(Produtos!$D$6:$D$505,MATCH($C1292,Produtos!$B$6:$B$505,0)),0),0))))</f>
        <v/>
      </c>
      <c r="J1292" s="17">
        <f>IF(OR($B1292="",$C1292="",N($D1292)=0),"",IF($B1292="Venda",1,IF($B1292="Devolução de venda",-1,0))*$D1292*IFERROR(INDEX(Produtos!$L$6:$L$505,MATCH($C1292,Produtos!$B$6:$B$505,0)),0))</f>
        <v/>
      </c>
      <c r="K1292" s="17">
        <f>IF(I1292="","",IF($B1292="Venda",I1292-J1292,IF($B1292="Devolução de venda",-I1292-J1292,0)))</f>
        <v/>
      </c>
      <c r="L1292" s="20">
        <f>IF($A1292="","",IF($G1292&lt;&gt;"",$G1292,$A1292))</f>
        <v/>
      </c>
      <c r="M1292" s="17">
        <f>IF(I1292="","",IF($B1292="Venda",I1292,IF(OR($B1292="Compra",$B1292="Devolução de venda"),-I1292,0)))</f>
        <v/>
      </c>
    </row>
    <row r="1293">
      <c r="A1293" s="22" t="n"/>
      <c r="B1293" s="14" t="n"/>
      <c r="C1293" s="14" t="n"/>
      <c r="D1293" s="14" t="n"/>
      <c r="E1293" s="15" t="n"/>
      <c r="F1293" s="14" t="n"/>
      <c r="G1293" s="22" t="n"/>
      <c r="H1293" s="14" t="n"/>
      <c r="I1293" s="17">
        <f>IF(OR($B1293="",$C1293="",N($D1293)=0),"",IF(OR($B1293="Ajuste para mais",$B1293="Ajuste para menos"),0,$D1293*IF(N($E1293)&lt;&gt;0,$E1293,IF(OR($B1293="Venda",$B1293="Devolução de venda"),IFERROR(INDEX(Produtos!$D$6:$D$505,MATCH($C1293,Produtos!$B$6:$B$505,0)),0),0))))</f>
        <v/>
      </c>
      <c r="J1293" s="17">
        <f>IF(OR($B1293="",$C1293="",N($D1293)=0),"",IF($B1293="Venda",1,IF($B1293="Devolução de venda",-1,0))*$D1293*IFERROR(INDEX(Produtos!$L$6:$L$505,MATCH($C1293,Produtos!$B$6:$B$505,0)),0))</f>
        <v/>
      </c>
      <c r="K1293" s="17">
        <f>IF(I1293="","",IF($B1293="Venda",I1293-J1293,IF($B1293="Devolução de venda",-I1293-J1293,0)))</f>
        <v/>
      </c>
      <c r="L1293" s="20">
        <f>IF($A1293="","",IF($G1293&lt;&gt;"",$G1293,$A1293))</f>
        <v/>
      </c>
      <c r="M1293" s="17">
        <f>IF(I1293="","",IF($B1293="Venda",I1293,IF(OR($B1293="Compra",$B1293="Devolução de venda"),-I1293,0)))</f>
        <v/>
      </c>
    </row>
    <row r="1294">
      <c r="A1294" s="22" t="n"/>
      <c r="B1294" s="14" t="n"/>
      <c r="C1294" s="14" t="n"/>
      <c r="D1294" s="14" t="n"/>
      <c r="E1294" s="15" t="n"/>
      <c r="F1294" s="14" t="n"/>
      <c r="G1294" s="22" t="n"/>
      <c r="H1294" s="14" t="n"/>
      <c r="I1294" s="17">
        <f>IF(OR($B1294="",$C1294="",N($D1294)=0),"",IF(OR($B1294="Ajuste para mais",$B1294="Ajuste para menos"),0,$D1294*IF(N($E1294)&lt;&gt;0,$E1294,IF(OR($B1294="Venda",$B1294="Devolução de venda"),IFERROR(INDEX(Produtos!$D$6:$D$505,MATCH($C1294,Produtos!$B$6:$B$505,0)),0),0))))</f>
        <v/>
      </c>
      <c r="J1294" s="17">
        <f>IF(OR($B1294="",$C1294="",N($D1294)=0),"",IF($B1294="Venda",1,IF($B1294="Devolução de venda",-1,0))*$D1294*IFERROR(INDEX(Produtos!$L$6:$L$505,MATCH($C1294,Produtos!$B$6:$B$505,0)),0))</f>
        <v/>
      </c>
      <c r="K1294" s="17">
        <f>IF(I1294="","",IF($B1294="Venda",I1294-J1294,IF($B1294="Devolução de venda",-I1294-J1294,0)))</f>
        <v/>
      </c>
      <c r="L1294" s="20">
        <f>IF($A1294="","",IF($G1294&lt;&gt;"",$G1294,$A1294))</f>
        <v/>
      </c>
      <c r="M1294" s="17">
        <f>IF(I1294="","",IF($B1294="Venda",I1294,IF(OR($B1294="Compra",$B1294="Devolução de venda"),-I1294,0)))</f>
        <v/>
      </c>
    </row>
    <row r="1295">
      <c r="A1295" s="22" t="n"/>
      <c r="B1295" s="14" t="n"/>
      <c r="C1295" s="14" t="n"/>
      <c r="D1295" s="14" t="n"/>
      <c r="E1295" s="15" t="n"/>
      <c r="F1295" s="14" t="n"/>
      <c r="G1295" s="22" t="n"/>
      <c r="H1295" s="14" t="n"/>
      <c r="I1295" s="17">
        <f>IF(OR($B1295="",$C1295="",N($D1295)=0),"",IF(OR($B1295="Ajuste para mais",$B1295="Ajuste para menos"),0,$D1295*IF(N($E1295)&lt;&gt;0,$E1295,IF(OR($B1295="Venda",$B1295="Devolução de venda"),IFERROR(INDEX(Produtos!$D$6:$D$505,MATCH($C1295,Produtos!$B$6:$B$505,0)),0),0))))</f>
        <v/>
      </c>
      <c r="J1295" s="17">
        <f>IF(OR($B1295="",$C1295="",N($D1295)=0),"",IF($B1295="Venda",1,IF($B1295="Devolução de venda",-1,0))*$D1295*IFERROR(INDEX(Produtos!$L$6:$L$505,MATCH($C1295,Produtos!$B$6:$B$505,0)),0))</f>
        <v/>
      </c>
      <c r="K1295" s="17">
        <f>IF(I1295="","",IF($B1295="Venda",I1295-J1295,IF($B1295="Devolução de venda",-I1295-J1295,0)))</f>
        <v/>
      </c>
      <c r="L1295" s="20">
        <f>IF($A1295="","",IF($G1295&lt;&gt;"",$G1295,$A1295))</f>
        <v/>
      </c>
      <c r="M1295" s="17">
        <f>IF(I1295="","",IF($B1295="Venda",I1295,IF(OR($B1295="Compra",$B1295="Devolução de venda"),-I1295,0)))</f>
        <v/>
      </c>
    </row>
    <row r="1296">
      <c r="A1296" s="22" t="n"/>
      <c r="B1296" s="14" t="n"/>
      <c r="C1296" s="14" t="n"/>
      <c r="D1296" s="14" t="n"/>
      <c r="E1296" s="15" t="n"/>
      <c r="F1296" s="14" t="n"/>
      <c r="G1296" s="22" t="n"/>
      <c r="H1296" s="14" t="n"/>
      <c r="I1296" s="17">
        <f>IF(OR($B1296="",$C1296="",N($D1296)=0),"",IF(OR($B1296="Ajuste para mais",$B1296="Ajuste para menos"),0,$D1296*IF(N($E1296)&lt;&gt;0,$E1296,IF(OR($B1296="Venda",$B1296="Devolução de venda"),IFERROR(INDEX(Produtos!$D$6:$D$505,MATCH($C1296,Produtos!$B$6:$B$505,0)),0),0))))</f>
        <v/>
      </c>
      <c r="J1296" s="17">
        <f>IF(OR($B1296="",$C1296="",N($D1296)=0),"",IF($B1296="Venda",1,IF($B1296="Devolução de venda",-1,0))*$D1296*IFERROR(INDEX(Produtos!$L$6:$L$505,MATCH($C1296,Produtos!$B$6:$B$505,0)),0))</f>
        <v/>
      </c>
      <c r="K1296" s="17">
        <f>IF(I1296="","",IF($B1296="Venda",I1296-J1296,IF($B1296="Devolução de venda",-I1296-J1296,0)))</f>
        <v/>
      </c>
      <c r="L1296" s="20">
        <f>IF($A1296="","",IF($G1296&lt;&gt;"",$G1296,$A1296))</f>
        <v/>
      </c>
      <c r="M1296" s="17">
        <f>IF(I1296="","",IF($B1296="Venda",I1296,IF(OR($B1296="Compra",$B1296="Devolução de venda"),-I1296,0)))</f>
        <v/>
      </c>
    </row>
    <row r="1297">
      <c r="A1297" s="22" t="n"/>
      <c r="B1297" s="14" t="n"/>
      <c r="C1297" s="14" t="n"/>
      <c r="D1297" s="14" t="n"/>
      <c r="E1297" s="15" t="n"/>
      <c r="F1297" s="14" t="n"/>
      <c r="G1297" s="22" t="n"/>
      <c r="H1297" s="14" t="n"/>
      <c r="I1297" s="17">
        <f>IF(OR($B1297="",$C1297="",N($D1297)=0),"",IF(OR($B1297="Ajuste para mais",$B1297="Ajuste para menos"),0,$D1297*IF(N($E1297)&lt;&gt;0,$E1297,IF(OR($B1297="Venda",$B1297="Devolução de venda"),IFERROR(INDEX(Produtos!$D$6:$D$505,MATCH($C1297,Produtos!$B$6:$B$505,0)),0),0))))</f>
        <v/>
      </c>
      <c r="J1297" s="17">
        <f>IF(OR($B1297="",$C1297="",N($D1297)=0),"",IF($B1297="Venda",1,IF($B1297="Devolução de venda",-1,0))*$D1297*IFERROR(INDEX(Produtos!$L$6:$L$505,MATCH($C1297,Produtos!$B$6:$B$505,0)),0))</f>
        <v/>
      </c>
      <c r="K1297" s="17">
        <f>IF(I1297="","",IF($B1297="Venda",I1297-J1297,IF($B1297="Devolução de venda",-I1297-J1297,0)))</f>
        <v/>
      </c>
      <c r="L1297" s="20">
        <f>IF($A1297="","",IF($G1297&lt;&gt;"",$G1297,$A1297))</f>
        <v/>
      </c>
      <c r="M1297" s="17">
        <f>IF(I1297="","",IF($B1297="Venda",I1297,IF(OR($B1297="Compra",$B1297="Devolução de venda"),-I1297,0)))</f>
        <v/>
      </c>
    </row>
    <row r="1298">
      <c r="A1298" s="22" t="n"/>
      <c r="B1298" s="14" t="n"/>
      <c r="C1298" s="14" t="n"/>
      <c r="D1298" s="14" t="n"/>
      <c r="E1298" s="15" t="n"/>
      <c r="F1298" s="14" t="n"/>
      <c r="G1298" s="22" t="n"/>
      <c r="H1298" s="14" t="n"/>
      <c r="I1298" s="17">
        <f>IF(OR($B1298="",$C1298="",N($D1298)=0),"",IF(OR($B1298="Ajuste para mais",$B1298="Ajuste para menos"),0,$D1298*IF(N($E1298)&lt;&gt;0,$E1298,IF(OR($B1298="Venda",$B1298="Devolução de venda"),IFERROR(INDEX(Produtos!$D$6:$D$505,MATCH($C1298,Produtos!$B$6:$B$505,0)),0),0))))</f>
        <v/>
      </c>
      <c r="J1298" s="17">
        <f>IF(OR($B1298="",$C1298="",N($D1298)=0),"",IF($B1298="Venda",1,IF($B1298="Devolução de venda",-1,0))*$D1298*IFERROR(INDEX(Produtos!$L$6:$L$505,MATCH($C1298,Produtos!$B$6:$B$505,0)),0))</f>
        <v/>
      </c>
      <c r="K1298" s="17">
        <f>IF(I1298="","",IF($B1298="Venda",I1298-J1298,IF($B1298="Devolução de venda",-I1298-J1298,0)))</f>
        <v/>
      </c>
      <c r="L1298" s="20">
        <f>IF($A1298="","",IF($G1298&lt;&gt;"",$G1298,$A1298))</f>
        <v/>
      </c>
      <c r="M1298" s="17">
        <f>IF(I1298="","",IF($B1298="Venda",I1298,IF(OR($B1298="Compra",$B1298="Devolução de venda"),-I1298,0)))</f>
        <v/>
      </c>
    </row>
    <row r="1299">
      <c r="A1299" s="22" t="n"/>
      <c r="B1299" s="14" t="n"/>
      <c r="C1299" s="14" t="n"/>
      <c r="D1299" s="14" t="n"/>
      <c r="E1299" s="15" t="n"/>
      <c r="F1299" s="14" t="n"/>
      <c r="G1299" s="22" t="n"/>
      <c r="H1299" s="14" t="n"/>
      <c r="I1299" s="17">
        <f>IF(OR($B1299="",$C1299="",N($D1299)=0),"",IF(OR($B1299="Ajuste para mais",$B1299="Ajuste para menos"),0,$D1299*IF(N($E1299)&lt;&gt;0,$E1299,IF(OR($B1299="Venda",$B1299="Devolução de venda"),IFERROR(INDEX(Produtos!$D$6:$D$505,MATCH($C1299,Produtos!$B$6:$B$505,0)),0),0))))</f>
        <v/>
      </c>
      <c r="J1299" s="17">
        <f>IF(OR($B1299="",$C1299="",N($D1299)=0),"",IF($B1299="Venda",1,IF($B1299="Devolução de venda",-1,0))*$D1299*IFERROR(INDEX(Produtos!$L$6:$L$505,MATCH($C1299,Produtos!$B$6:$B$505,0)),0))</f>
        <v/>
      </c>
      <c r="K1299" s="17">
        <f>IF(I1299="","",IF($B1299="Venda",I1299-J1299,IF($B1299="Devolução de venda",-I1299-J1299,0)))</f>
        <v/>
      </c>
      <c r="L1299" s="20">
        <f>IF($A1299="","",IF($G1299&lt;&gt;"",$G1299,$A1299))</f>
        <v/>
      </c>
      <c r="M1299" s="17">
        <f>IF(I1299="","",IF($B1299="Venda",I1299,IF(OR($B1299="Compra",$B1299="Devolução de venda"),-I1299,0)))</f>
        <v/>
      </c>
    </row>
    <row r="1300">
      <c r="A1300" s="22" t="n"/>
      <c r="B1300" s="14" t="n"/>
      <c r="C1300" s="14" t="n"/>
      <c r="D1300" s="14" t="n"/>
      <c r="E1300" s="15" t="n"/>
      <c r="F1300" s="14" t="n"/>
      <c r="G1300" s="22" t="n"/>
      <c r="H1300" s="14" t="n"/>
      <c r="I1300" s="17">
        <f>IF(OR($B1300="",$C1300="",N($D1300)=0),"",IF(OR($B1300="Ajuste para mais",$B1300="Ajuste para menos"),0,$D1300*IF(N($E1300)&lt;&gt;0,$E1300,IF(OR($B1300="Venda",$B1300="Devolução de venda"),IFERROR(INDEX(Produtos!$D$6:$D$505,MATCH($C1300,Produtos!$B$6:$B$505,0)),0),0))))</f>
        <v/>
      </c>
      <c r="J1300" s="17">
        <f>IF(OR($B1300="",$C1300="",N($D1300)=0),"",IF($B1300="Venda",1,IF($B1300="Devolução de venda",-1,0))*$D1300*IFERROR(INDEX(Produtos!$L$6:$L$505,MATCH($C1300,Produtos!$B$6:$B$505,0)),0))</f>
        <v/>
      </c>
      <c r="K1300" s="17">
        <f>IF(I1300="","",IF($B1300="Venda",I1300-J1300,IF($B1300="Devolução de venda",-I1300-J1300,0)))</f>
        <v/>
      </c>
      <c r="L1300" s="20">
        <f>IF($A1300="","",IF($G1300&lt;&gt;"",$G1300,$A1300))</f>
        <v/>
      </c>
      <c r="M1300" s="17">
        <f>IF(I1300="","",IF($B1300="Venda",I1300,IF(OR($B1300="Compra",$B1300="Devolução de venda"),-I1300,0)))</f>
        <v/>
      </c>
    </row>
    <row r="1301">
      <c r="A1301" s="22" t="n"/>
      <c r="B1301" s="14" t="n"/>
      <c r="C1301" s="14" t="n"/>
      <c r="D1301" s="14" t="n"/>
      <c r="E1301" s="15" t="n"/>
      <c r="F1301" s="14" t="n"/>
      <c r="G1301" s="22" t="n"/>
      <c r="H1301" s="14" t="n"/>
      <c r="I1301" s="17">
        <f>IF(OR($B1301="",$C1301="",N($D1301)=0),"",IF(OR($B1301="Ajuste para mais",$B1301="Ajuste para menos"),0,$D1301*IF(N($E1301)&lt;&gt;0,$E1301,IF(OR($B1301="Venda",$B1301="Devolução de venda"),IFERROR(INDEX(Produtos!$D$6:$D$505,MATCH($C1301,Produtos!$B$6:$B$505,0)),0),0))))</f>
        <v/>
      </c>
      <c r="J1301" s="17">
        <f>IF(OR($B1301="",$C1301="",N($D1301)=0),"",IF($B1301="Venda",1,IF($B1301="Devolução de venda",-1,0))*$D1301*IFERROR(INDEX(Produtos!$L$6:$L$505,MATCH($C1301,Produtos!$B$6:$B$505,0)),0))</f>
        <v/>
      </c>
      <c r="K1301" s="17">
        <f>IF(I1301="","",IF($B1301="Venda",I1301-J1301,IF($B1301="Devolução de venda",-I1301-J1301,0)))</f>
        <v/>
      </c>
      <c r="L1301" s="20">
        <f>IF($A1301="","",IF($G1301&lt;&gt;"",$G1301,$A1301))</f>
        <v/>
      </c>
      <c r="M1301" s="17">
        <f>IF(I1301="","",IF($B1301="Venda",I1301,IF(OR($B1301="Compra",$B1301="Devolução de venda"),-I1301,0)))</f>
        <v/>
      </c>
    </row>
    <row r="1302">
      <c r="A1302" s="22" t="n"/>
      <c r="B1302" s="14" t="n"/>
      <c r="C1302" s="14" t="n"/>
      <c r="D1302" s="14" t="n"/>
      <c r="E1302" s="15" t="n"/>
      <c r="F1302" s="14" t="n"/>
      <c r="G1302" s="22" t="n"/>
      <c r="H1302" s="14" t="n"/>
      <c r="I1302" s="17">
        <f>IF(OR($B1302="",$C1302="",N($D1302)=0),"",IF(OR($B1302="Ajuste para mais",$B1302="Ajuste para menos"),0,$D1302*IF(N($E1302)&lt;&gt;0,$E1302,IF(OR($B1302="Venda",$B1302="Devolução de venda"),IFERROR(INDEX(Produtos!$D$6:$D$505,MATCH($C1302,Produtos!$B$6:$B$505,0)),0),0))))</f>
        <v/>
      </c>
      <c r="J1302" s="17">
        <f>IF(OR($B1302="",$C1302="",N($D1302)=0),"",IF($B1302="Venda",1,IF($B1302="Devolução de venda",-1,0))*$D1302*IFERROR(INDEX(Produtos!$L$6:$L$505,MATCH($C1302,Produtos!$B$6:$B$505,0)),0))</f>
        <v/>
      </c>
      <c r="K1302" s="17">
        <f>IF(I1302="","",IF($B1302="Venda",I1302-J1302,IF($B1302="Devolução de venda",-I1302-J1302,0)))</f>
        <v/>
      </c>
      <c r="L1302" s="20">
        <f>IF($A1302="","",IF($G1302&lt;&gt;"",$G1302,$A1302))</f>
        <v/>
      </c>
      <c r="M1302" s="17">
        <f>IF(I1302="","",IF($B1302="Venda",I1302,IF(OR($B1302="Compra",$B1302="Devolução de venda"),-I1302,0)))</f>
        <v/>
      </c>
    </row>
    <row r="1303">
      <c r="A1303" s="22" t="n"/>
      <c r="B1303" s="14" t="n"/>
      <c r="C1303" s="14" t="n"/>
      <c r="D1303" s="14" t="n"/>
      <c r="E1303" s="15" t="n"/>
      <c r="F1303" s="14" t="n"/>
      <c r="G1303" s="22" t="n"/>
      <c r="H1303" s="14" t="n"/>
      <c r="I1303" s="17">
        <f>IF(OR($B1303="",$C1303="",N($D1303)=0),"",IF(OR($B1303="Ajuste para mais",$B1303="Ajuste para menos"),0,$D1303*IF(N($E1303)&lt;&gt;0,$E1303,IF(OR($B1303="Venda",$B1303="Devolução de venda"),IFERROR(INDEX(Produtos!$D$6:$D$505,MATCH($C1303,Produtos!$B$6:$B$505,0)),0),0))))</f>
        <v/>
      </c>
      <c r="J1303" s="17">
        <f>IF(OR($B1303="",$C1303="",N($D1303)=0),"",IF($B1303="Venda",1,IF($B1303="Devolução de venda",-1,0))*$D1303*IFERROR(INDEX(Produtos!$L$6:$L$505,MATCH($C1303,Produtos!$B$6:$B$505,0)),0))</f>
        <v/>
      </c>
      <c r="K1303" s="17">
        <f>IF(I1303="","",IF($B1303="Venda",I1303-J1303,IF($B1303="Devolução de venda",-I1303-J1303,0)))</f>
        <v/>
      </c>
      <c r="L1303" s="20">
        <f>IF($A1303="","",IF($G1303&lt;&gt;"",$G1303,$A1303))</f>
        <v/>
      </c>
      <c r="M1303" s="17">
        <f>IF(I1303="","",IF($B1303="Venda",I1303,IF(OR($B1303="Compra",$B1303="Devolução de venda"),-I1303,0)))</f>
        <v/>
      </c>
    </row>
    <row r="1304">
      <c r="A1304" s="22" t="n"/>
      <c r="B1304" s="14" t="n"/>
      <c r="C1304" s="14" t="n"/>
      <c r="D1304" s="14" t="n"/>
      <c r="E1304" s="15" t="n"/>
      <c r="F1304" s="14" t="n"/>
      <c r="G1304" s="22" t="n"/>
      <c r="H1304" s="14" t="n"/>
      <c r="I1304" s="17">
        <f>IF(OR($B1304="",$C1304="",N($D1304)=0),"",IF(OR($B1304="Ajuste para mais",$B1304="Ajuste para menos"),0,$D1304*IF(N($E1304)&lt;&gt;0,$E1304,IF(OR($B1304="Venda",$B1304="Devolução de venda"),IFERROR(INDEX(Produtos!$D$6:$D$505,MATCH($C1304,Produtos!$B$6:$B$505,0)),0),0))))</f>
        <v/>
      </c>
      <c r="J1304" s="17">
        <f>IF(OR($B1304="",$C1304="",N($D1304)=0),"",IF($B1304="Venda",1,IF($B1304="Devolução de venda",-1,0))*$D1304*IFERROR(INDEX(Produtos!$L$6:$L$505,MATCH($C1304,Produtos!$B$6:$B$505,0)),0))</f>
        <v/>
      </c>
      <c r="K1304" s="17">
        <f>IF(I1304="","",IF($B1304="Venda",I1304-J1304,IF($B1304="Devolução de venda",-I1304-J1304,0)))</f>
        <v/>
      </c>
      <c r="L1304" s="20">
        <f>IF($A1304="","",IF($G1304&lt;&gt;"",$G1304,$A1304))</f>
        <v/>
      </c>
      <c r="M1304" s="17">
        <f>IF(I1304="","",IF($B1304="Venda",I1304,IF(OR($B1304="Compra",$B1304="Devolução de venda"),-I1304,0)))</f>
        <v/>
      </c>
    </row>
    <row r="1305">
      <c r="A1305" s="22" t="n"/>
      <c r="B1305" s="14" t="n"/>
      <c r="C1305" s="14" t="n"/>
      <c r="D1305" s="14" t="n"/>
      <c r="E1305" s="15" t="n"/>
      <c r="F1305" s="14" t="n"/>
      <c r="G1305" s="22" t="n"/>
      <c r="H1305" s="14" t="n"/>
      <c r="I1305" s="17">
        <f>IF(OR($B1305="",$C1305="",N($D1305)=0),"",IF(OR($B1305="Ajuste para mais",$B1305="Ajuste para menos"),0,$D1305*IF(N($E1305)&lt;&gt;0,$E1305,IF(OR($B1305="Venda",$B1305="Devolução de venda"),IFERROR(INDEX(Produtos!$D$6:$D$505,MATCH($C1305,Produtos!$B$6:$B$505,0)),0),0))))</f>
        <v/>
      </c>
      <c r="J1305" s="17">
        <f>IF(OR($B1305="",$C1305="",N($D1305)=0),"",IF($B1305="Venda",1,IF($B1305="Devolução de venda",-1,0))*$D1305*IFERROR(INDEX(Produtos!$L$6:$L$505,MATCH($C1305,Produtos!$B$6:$B$505,0)),0))</f>
        <v/>
      </c>
      <c r="K1305" s="17">
        <f>IF(I1305="","",IF($B1305="Venda",I1305-J1305,IF($B1305="Devolução de venda",-I1305-J1305,0)))</f>
        <v/>
      </c>
      <c r="L1305" s="20">
        <f>IF($A1305="","",IF($G1305&lt;&gt;"",$G1305,$A1305))</f>
        <v/>
      </c>
      <c r="M1305" s="17">
        <f>IF(I1305="","",IF($B1305="Venda",I1305,IF(OR($B1305="Compra",$B1305="Devolução de venda"),-I1305,0)))</f>
        <v/>
      </c>
    </row>
    <row r="1306">
      <c r="A1306" s="22" t="n"/>
      <c r="B1306" s="14" t="n"/>
      <c r="C1306" s="14" t="n"/>
      <c r="D1306" s="14" t="n"/>
      <c r="E1306" s="15" t="n"/>
      <c r="F1306" s="14" t="n"/>
      <c r="G1306" s="22" t="n"/>
      <c r="H1306" s="14" t="n"/>
      <c r="I1306" s="17">
        <f>IF(OR($B1306="",$C1306="",N($D1306)=0),"",IF(OR($B1306="Ajuste para mais",$B1306="Ajuste para menos"),0,$D1306*IF(N($E1306)&lt;&gt;0,$E1306,IF(OR($B1306="Venda",$B1306="Devolução de venda"),IFERROR(INDEX(Produtos!$D$6:$D$505,MATCH($C1306,Produtos!$B$6:$B$505,0)),0),0))))</f>
        <v/>
      </c>
      <c r="J1306" s="17">
        <f>IF(OR($B1306="",$C1306="",N($D1306)=0),"",IF($B1306="Venda",1,IF($B1306="Devolução de venda",-1,0))*$D1306*IFERROR(INDEX(Produtos!$L$6:$L$505,MATCH($C1306,Produtos!$B$6:$B$505,0)),0))</f>
        <v/>
      </c>
      <c r="K1306" s="17">
        <f>IF(I1306="","",IF($B1306="Venda",I1306-J1306,IF($B1306="Devolução de venda",-I1306-J1306,0)))</f>
        <v/>
      </c>
      <c r="L1306" s="20">
        <f>IF($A1306="","",IF($G1306&lt;&gt;"",$G1306,$A1306))</f>
        <v/>
      </c>
      <c r="M1306" s="17">
        <f>IF(I1306="","",IF($B1306="Venda",I1306,IF(OR($B1306="Compra",$B1306="Devolução de venda"),-I1306,0)))</f>
        <v/>
      </c>
    </row>
    <row r="1307">
      <c r="A1307" s="22" t="n"/>
      <c r="B1307" s="14" t="n"/>
      <c r="C1307" s="14" t="n"/>
      <c r="D1307" s="14" t="n"/>
      <c r="E1307" s="15" t="n"/>
      <c r="F1307" s="14" t="n"/>
      <c r="G1307" s="22" t="n"/>
      <c r="H1307" s="14" t="n"/>
      <c r="I1307" s="17">
        <f>IF(OR($B1307="",$C1307="",N($D1307)=0),"",IF(OR($B1307="Ajuste para mais",$B1307="Ajuste para menos"),0,$D1307*IF(N($E1307)&lt;&gt;0,$E1307,IF(OR($B1307="Venda",$B1307="Devolução de venda"),IFERROR(INDEX(Produtos!$D$6:$D$505,MATCH($C1307,Produtos!$B$6:$B$505,0)),0),0))))</f>
        <v/>
      </c>
      <c r="J1307" s="17">
        <f>IF(OR($B1307="",$C1307="",N($D1307)=0),"",IF($B1307="Venda",1,IF($B1307="Devolução de venda",-1,0))*$D1307*IFERROR(INDEX(Produtos!$L$6:$L$505,MATCH($C1307,Produtos!$B$6:$B$505,0)),0))</f>
        <v/>
      </c>
      <c r="K1307" s="17">
        <f>IF(I1307="","",IF($B1307="Venda",I1307-J1307,IF($B1307="Devolução de venda",-I1307-J1307,0)))</f>
        <v/>
      </c>
      <c r="L1307" s="20">
        <f>IF($A1307="","",IF($G1307&lt;&gt;"",$G1307,$A1307))</f>
        <v/>
      </c>
      <c r="M1307" s="17">
        <f>IF(I1307="","",IF($B1307="Venda",I1307,IF(OR($B1307="Compra",$B1307="Devolução de venda"),-I1307,0)))</f>
        <v/>
      </c>
    </row>
    <row r="1308">
      <c r="A1308" s="22" t="n"/>
      <c r="B1308" s="14" t="n"/>
      <c r="C1308" s="14" t="n"/>
      <c r="D1308" s="14" t="n"/>
      <c r="E1308" s="15" t="n"/>
      <c r="F1308" s="14" t="n"/>
      <c r="G1308" s="22" t="n"/>
      <c r="H1308" s="14" t="n"/>
      <c r="I1308" s="17">
        <f>IF(OR($B1308="",$C1308="",N($D1308)=0),"",IF(OR($B1308="Ajuste para mais",$B1308="Ajuste para menos"),0,$D1308*IF(N($E1308)&lt;&gt;0,$E1308,IF(OR($B1308="Venda",$B1308="Devolução de venda"),IFERROR(INDEX(Produtos!$D$6:$D$505,MATCH($C1308,Produtos!$B$6:$B$505,0)),0),0))))</f>
        <v/>
      </c>
      <c r="J1308" s="17">
        <f>IF(OR($B1308="",$C1308="",N($D1308)=0),"",IF($B1308="Venda",1,IF($B1308="Devolução de venda",-1,0))*$D1308*IFERROR(INDEX(Produtos!$L$6:$L$505,MATCH($C1308,Produtos!$B$6:$B$505,0)),0))</f>
        <v/>
      </c>
      <c r="K1308" s="17">
        <f>IF(I1308="","",IF($B1308="Venda",I1308-J1308,IF($B1308="Devolução de venda",-I1308-J1308,0)))</f>
        <v/>
      </c>
      <c r="L1308" s="20">
        <f>IF($A1308="","",IF($G1308&lt;&gt;"",$G1308,$A1308))</f>
        <v/>
      </c>
      <c r="M1308" s="17">
        <f>IF(I1308="","",IF($B1308="Venda",I1308,IF(OR($B1308="Compra",$B1308="Devolução de venda"),-I1308,0)))</f>
        <v/>
      </c>
    </row>
    <row r="1309">
      <c r="A1309" s="22" t="n"/>
      <c r="B1309" s="14" t="n"/>
      <c r="C1309" s="14" t="n"/>
      <c r="D1309" s="14" t="n"/>
      <c r="E1309" s="15" t="n"/>
      <c r="F1309" s="14" t="n"/>
      <c r="G1309" s="22" t="n"/>
      <c r="H1309" s="14" t="n"/>
      <c r="I1309" s="17">
        <f>IF(OR($B1309="",$C1309="",N($D1309)=0),"",IF(OR($B1309="Ajuste para mais",$B1309="Ajuste para menos"),0,$D1309*IF(N($E1309)&lt;&gt;0,$E1309,IF(OR($B1309="Venda",$B1309="Devolução de venda"),IFERROR(INDEX(Produtos!$D$6:$D$505,MATCH($C1309,Produtos!$B$6:$B$505,0)),0),0))))</f>
        <v/>
      </c>
      <c r="J1309" s="17">
        <f>IF(OR($B1309="",$C1309="",N($D1309)=0),"",IF($B1309="Venda",1,IF($B1309="Devolução de venda",-1,0))*$D1309*IFERROR(INDEX(Produtos!$L$6:$L$505,MATCH($C1309,Produtos!$B$6:$B$505,0)),0))</f>
        <v/>
      </c>
      <c r="K1309" s="17">
        <f>IF(I1309="","",IF($B1309="Venda",I1309-J1309,IF($B1309="Devolução de venda",-I1309-J1309,0)))</f>
        <v/>
      </c>
      <c r="L1309" s="20">
        <f>IF($A1309="","",IF($G1309&lt;&gt;"",$G1309,$A1309))</f>
        <v/>
      </c>
      <c r="M1309" s="17">
        <f>IF(I1309="","",IF($B1309="Venda",I1309,IF(OR($B1309="Compra",$B1309="Devolução de venda"),-I1309,0)))</f>
        <v/>
      </c>
    </row>
    <row r="1310">
      <c r="A1310" s="22" t="n"/>
      <c r="B1310" s="14" t="n"/>
      <c r="C1310" s="14" t="n"/>
      <c r="D1310" s="14" t="n"/>
      <c r="E1310" s="15" t="n"/>
      <c r="F1310" s="14" t="n"/>
      <c r="G1310" s="22" t="n"/>
      <c r="H1310" s="14" t="n"/>
      <c r="I1310" s="17">
        <f>IF(OR($B1310="",$C1310="",N($D1310)=0),"",IF(OR($B1310="Ajuste para mais",$B1310="Ajuste para menos"),0,$D1310*IF(N($E1310)&lt;&gt;0,$E1310,IF(OR($B1310="Venda",$B1310="Devolução de venda"),IFERROR(INDEX(Produtos!$D$6:$D$505,MATCH($C1310,Produtos!$B$6:$B$505,0)),0),0))))</f>
        <v/>
      </c>
      <c r="J1310" s="17">
        <f>IF(OR($B1310="",$C1310="",N($D1310)=0),"",IF($B1310="Venda",1,IF($B1310="Devolução de venda",-1,0))*$D1310*IFERROR(INDEX(Produtos!$L$6:$L$505,MATCH($C1310,Produtos!$B$6:$B$505,0)),0))</f>
        <v/>
      </c>
      <c r="K1310" s="17">
        <f>IF(I1310="","",IF($B1310="Venda",I1310-J1310,IF($B1310="Devolução de venda",-I1310-J1310,0)))</f>
        <v/>
      </c>
      <c r="L1310" s="20">
        <f>IF($A1310="","",IF($G1310&lt;&gt;"",$G1310,$A1310))</f>
        <v/>
      </c>
      <c r="M1310" s="17">
        <f>IF(I1310="","",IF($B1310="Venda",I1310,IF(OR($B1310="Compra",$B1310="Devolução de venda"),-I1310,0)))</f>
        <v/>
      </c>
    </row>
    <row r="1311">
      <c r="A1311" s="22" t="n"/>
      <c r="B1311" s="14" t="n"/>
      <c r="C1311" s="14" t="n"/>
      <c r="D1311" s="14" t="n"/>
      <c r="E1311" s="15" t="n"/>
      <c r="F1311" s="14" t="n"/>
      <c r="G1311" s="22" t="n"/>
      <c r="H1311" s="14" t="n"/>
      <c r="I1311" s="17">
        <f>IF(OR($B1311="",$C1311="",N($D1311)=0),"",IF(OR($B1311="Ajuste para mais",$B1311="Ajuste para menos"),0,$D1311*IF(N($E1311)&lt;&gt;0,$E1311,IF(OR($B1311="Venda",$B1311="Devolução de venda"),IFERROR(INDEX(Produtos!$D$6:$D$505,MATCH($C1311,Produtos!$B$6:$B$505,0)),0),0))))</f>
        <v/>
      </c>
      <c r="J1311" s="17">
        <f>IF(OR($B1311="",$C1311="",N($D1311)=0),"",IF($B1311="Venda",1,IF($B1311="Devolução de venda",-1,0))*$D1311*IFERROR(INDEX(Produtos!$L$6:$L$505,MATCH($C1311,Produtos!$B$6:$B$505,0)),0))</f>
        <v/>
      </c>
      <c r="K1311" s="17">
        <f>IF(I1311="","",IF($B1311="Venda",I1311-J1311,IF($B1311="Devolução de venda",-I1311-J1311,0)))</f>
        <v/>
      </c>
      <c r="L1311" s="20">
        <f>IF($A1311="","",IF($G1311&lt;&gt;"",$G1311,$A1311))</f>
        <v/>
      </c>
      <c r="M1311" s="17">
        <f>IF(I1311="","",IF($B1311="Venda",I1311,IF(OR($B1311="Compra",$B1311="Devolução de venda"),-I1311,0)))</f>
        <v/>
      </c>
    </row>
    <row r="1312">
      <c r="A1312" s="22" t="n"/>
      <c r="B1312" s="14" t="n"/>
      <c r="C1312" s="14" t="n"/>
      <c r="D1312" s="14" t="n"/>
      <c r="E1312" s="15" t="n"/>
      <c r="F1312" s="14" t="n"/>
      <c r="G1312" s="22" t="n"/>
      <c r="H1312" s="14" t="n"/>
      <c r="I1312" s="17">
        <f>IF(OR($B1312="",$C1312="",N($D1312)=0),"",IF(OR($B1312="Ajuste para mais",$B1312="Ajuste para menos"),0,$D1312*IF(N($E1312)&lt;&gt;0,$E1312,IF(OR($B1312="Venda",$B1312="Devolução de venda"),IFERROR(INDEX(Produtos!$D$6:$D$505,MATCH($C1312,Produtos!$B$6:$B$505,0)),0),0))))</f>
        <v/>
      </c>
      <c r="J1312" s="17">
        <f>IF(OR($B1312="",$C1312="",N($D1312)=0),"",IF($B1312="Venda",1,IF($B1312="Devolução de venda",-1,0))*$D1312*IFERROR(INDEX(Produtos!$L$6:$L$505,MATCH($C1312,Produtos!$B$6:$B$505,0)),0))</f>
        <v/>
      </c>
      <c r="K1312" s="17">
        <f>IF(I1312="","",IF($B1312="Venda",I1312-J1312,IF($B1312="Devolução de venda",-I1312-J1312,0)))</f>
        <v/>
      </c>
      <c r="L1312" s="20">
        <f>IF($A1312="","",IF($G1312&lt;&gt;"",$G1312,$A1312))</f>
        <v/>
      </c>
      <c r="M1312" s="17">
        <f>IF(I1312="","",IF($B1312="Venda",I1312,IF(OR($B1312="Compra",$B1312="Devolução de venda"),-I1312,0)))</f>
        <v/>
      </c>
    </row>
    <row r="1313">
      <c r="A1313" s="22" t="n"/>
      <c r="B1313" s="14" t="n"/>
      <c r="C1313" s="14" t="n"/>
      <c r="D1313" s="14" t="n"/>
      <c r="E1313" s="15" t="n"/>
      <c r="F1313" s="14" t="n"/>
      <c r="G1313" s="22" t="n"/>
      <c r="H1313" s="14" t="n"/>
      <c r="I1313" s="17">
        <f>IF(OR($B1313="",$C1313="",N($D1313)=0),"",IF(OR($B1313="Ajuste para mais",$B1313="Ajuste para menos"),0,$D1313*IF(N($E1313)&lt;&gt;0,$E1313,IF(OR($B1313="Venda",$B1313="Devolução de venda"),IFERROR(INDEX(Produtos!$D$6:$D$505,MATCH($C1313,Produtos!$B$6:$B$505,0)),0),0))))</f>
        <v/>
      </c>
      <c r="J1313" s="17">
        <f>IF(OR($B1313="",$C1313="",N($D1313)=0),"",IF($B1313="Venda",1,IF($B1313="Devolução de venda",-1,0))*$D1313*IFERROR(INDEX(Produtos!$L$6:$L$505,MATCH($C1313,Produtos!$B$6:$B$505,0)),0))</f>
        <v/>
      </c>
      <c r="K1313" s="17">
        <f>IF(I1313="","",IF($B1313="Venda",I1313-J1313,IF($B1313="Devolução de venda",-I1313-J1313,0)))</f>
        <v/>
      </c>
      <c r="L1313" s="20">
        <f>IF($A1313="","",IF($G1313&lt;&gt;"",$G1313,$A1313))</f>
        <v/>
      </c>
      <c r="M1313" s="17">
        <f>IF(I1313="","",IF($B1313="Venda",I1313,IF(OR($B1313="Compra",$B1313="Devolução de venda"),-I1313,0)))</f>
        <v/>
      </c>
    </row>
    <row r="1314">
      <c r="A1314" s="22" t="n"/>
      <c r="B1314" s="14" t="n"/>
      <c r="C1314" s="14" t="n"/>
      <c r="D1314" s="14" t="n"/>
      <c r="E1314" s="15" t="n"/>
      <c r="F1314" s="14" t="n"/>
      <c r="G1314" s="22" t="n"/>
      <c r="H1314" s="14" t="n"/>
      <c r="I1314" s="17">
        <f>IF(OR($B1314="",$C1314="",N($D1314)=0),"",IF(OR($B1314="Ajuste para mais",$B1314="Ajuste para menos"),0,$D1314*IF(N($E1314)&lt;&gt;0,$E1314,IF(OR($B1314="Venda",$B1314="Devolução de venda"),IFERROR(INDEX(Produtos!$D$6:$D$505,MATCH($C1314,Produtos!$B$6:$B$505,0)),0),0))))</f>
        <v/>
      </c>
      <c r="J1314" s="17">
        <f>IF(OR($B1314="",$C1314="",N($D1314)=0),"",IF($B1314="Venda",1,IF($B1314="Devolução de venda",-1,0))*$D1314*IFERROR(INDEX(Produtos!$L$6:$L$505,MATCH($C1314,Produtos!$B$6:$B$505,0)),0))</f>
        <v/>
      </c>
      <c r="K1314" s="17">
        <f>IF(I1314="","",IF($B1314="Venda",I1314-J1314,IF($B1314="Devolução de venda",-I1314-J1314,0)))</f>
        <v/>
      </c>
      <c r="L1314" s="20">
        <f>IF($A1314="","",IF($G1314&lt;&gt;"",$G1314,$A1314))</f>
        <v/>
      </c>
      <c r="M1314" s="17">
        <f>IF(I1314="","",IF($B1314="Venda",I1314,IF(OR($B1314="Compra",$B1314="Devolução de venda"),-I1314,0)))</f>
        <v/>
      </c>
    </row>
    <row r="1315">
      <c r="A1315" s="22" t="n"/>
      <c r="B1315" s="14" t="n"/>
      <c r="C1315" s="14" t="n"/>
      <c r="D1315" s="14" t="n"/>
      <c r="E1315" s="15" t="n"/>
      <c r="F1315" s="14" t="n"/>
      <c r="G1315" s="22" t="n"/>
      <c r="H1315" s="14" t="n"/>
      <c r="I1315" s="17">
        <f>IF(OR($B1315="",$C1315="",N($D1315)=0),"",IF(OR($B1315="Ajuste para mais",$B1315="Ajuste para menos"),0,$D1315*IF(N($E1315)&lt;&gt;0,$E1315,IF(OR($B1315="Venda",$B1315="Devolução de venda"),IFERROR(INDEX(Produtos!$D$6:$D$505,MATCH($C1315,Produtos!$B$6:$B$505,0)),0),0))))</f>
        <v/>
      </c>
      <c r="J1315" s="17">
        <f>IF(OR($B1315="",$C1315="",N($D1315)=0),"",IF($B1315="Venda",1,IF($B1315="Devolução de venda",-1,0))*$D1315*IFERROR(INDEX(Produtos!$L$6:$L$505,MATCH($C1315,Produtos!$B$6:$B$505,0)),0))</f>
        <v/>
      </c>
      <c r="K1315" s="17">
        <f>IF(I1315="","",IF($B1315="Venda",I1315-J1315,IF($B1315="Devolução de venda",-I1315-J1315,0)))</f>
        <v/>
      </c>
      <c r="L1315" s="20">
        <f>IF($A1315="","",IF($G1315&lt;&gt;"",$G1315,$A1315))</f>
        <v/>
      </c>
      <c r="M1315" s="17">
        <f>IF(I1315="","",IF($B1315="Venda",I1315,IF(OR($B1315="Compra",$B1315="Devolução de venda"),-I1315,0)))</f>
        <v/>
      </c>
    </row>
    <row r="1316">
      <c r="A1316" s="22" t="n"/>
      <c r="B1316" s="14" t="n"/>
      <c r="C1316" s="14" t="n"/>
      <c r="D1316" s="14" t="n"/>
      <c r="E1316" s="15" t="n"/>
      <c r="F1316" s="14" t="n"/>
      <c r="G1316" s="22" t="n"/>
      <c r="H1316" s="14" t="n"/>
      <c r="I1316" s="17">
        <f>IF(OR($B1316="",$C1316="",N($D1316)=0),"",IF(OR($B1316="Ajuste para mais",$B1316="Ajuste para menos"),0,$D1316*IF(N($E1316)&lt;&gt;0,$E1316,IF(OR($B1316="Venda",$B1316="Devolução de venda"),IFERROR(INDEX(Produtos!$D$6:$D$505,MATCH($C1316,Produtos!$B$6:$B$505,0)),0),0))))</f>
        <v/>
      </c>
      <c r="J1316" s="17">
        <f>IF(OR($B1316="",$C1316="",N($D1316)=0),"",IF($B1316="Venda",1,IF($B1316="Devolução de venda",-1,0))*$D1316*IFERROR(INDEX(Produtos!$L$6:$L$505,MATCH($C1316,Produtos!$B$6:$B$505,0)),0))</f>
        <v/>
      </c>
      <c r="K1316" s="17">
        <f>IF(I1316="","",IF($B1316="Venda",I1316-J1316,IF($B1316="Devolução de venda",-I1316-J1316,0)))</f>
        <v/>
      </c>
      <c r="L1316" s="20">
        <f>IF($A1316="","",IF($G1316&lt;&gt;"",$G1316,$A1316))</f>
        <v/>
      </c>
      <c r="M1316" s="17">
        <f>IF(I1316="","",IF($B1316="Venda",I1316,IF(OR($B1316="Compra",$B1316="Devolução de venda"),-I1316,0)))</f>
        <v/>
      </c>
    </row>
    <row r="1317">
      <c r="A1317" s="22" t="n"/>
      <c r="B1317" s="14" t="n"/>
      <c r="C1317" s="14" t="n"/>
      <c r="D1317" s="14" t="n"/>
      <c r="E1317" s="15" t="n"/>
      <c r="F1317" s="14" t="n"/>
      <c r="G1317" s="22" t="n"/>
      <c r="H1317" s="14" t="n"/>
      <c r="I1317" s="17">
        <f>IF(OR($B1317="",$C1317="",N($D1317)=0),"",IF(OR($B1317="Ajuste para mais",$B1317="Ajuste para menos"),0,$D1317*IF(N($E1317)&lt;&gt;0,$E1317,IF(OR($B1317="Venda",$B1317="Devolução de venda"),IFERROR(INDEX(Produtos!$D$6:$D$505,MATCH($C1317,Produtos!$B$6:$B$505,0)),0),0))))</f>
        <v/>
      </c>
      <c r="J1317" s="17">
        <f>IF(OR($B1317="",$C1317="",N($D1317)=0),"",IF($B1317="Venda",1,IF($B1317="Devolução de venda",-1,0))*$D1317*IFERROR(INDEX(Produtos!$L$6:$L$505,MATCH($C1317,Produtos!$B$6:$B$505,0)),0))</f>
        <v/>
      </c>
      <c r="K1317" s="17">
        <f>IF(I1317="","",IF($B1317="Venda",I1317-J1317,IF($B1317="Devolução de venda",-I1317-J1317,0)))</f>
        <v/>
      </c>
      <c r="L1317" s="20">
        <f>IF($A1317="","",IF($G1317&lt;&gt;"",$G1317,$A1317))</f>
        <v/>
      </c>
      <c r="M1317" s="17">
        <f>IF(I1317="","",IF($B1317="Venda",I1317,IF(OR($B1317="Compra",$B1317="Devolução de venda"),-I1317,0)))</f>
        <v/>
      </c>
    </row>
    <row r="1318">
      <c r="A1318" s="22" t="n"/>
      <c r="B1318" s="14" t="n"/>
      <c r="C1318" s="14" t="n"/>
      <c r="D1318" s="14" t="n"/>
      <c r="E1318" s="15" t="n"/>
      <c r="F1318" s="14" t="n"/>
      <c r="G1318" s="22" t="n"/>
      <c r="H1318" s="14" t="n"/>
      <c r="I1318" s="17">
        <f>IF(OR($B1318="",$C1318="",N($D1318)=0),"",IF(OR($B1318="Ajuste para mais",$B1318="Ajuste para menos"),0,$D1318*IF(N($E1318)&lt;&gt;0,$E1318,IF(OR($B1318="Venda",$B1318="Devolução de venda"),IFERROR(INDEX(Produtos!$D$6:$D$505,MATCH($C1318,Produtos!$B$6:$B$505,0)),0),0))))</f>
        <v/>
      </c>
      <c r="J1318" s="17">
        <f>IF(OR($B1318="",$C1318="",N($D1318)=0),"",IF($B1318="Venda",1,IF($B1318="Devolução de venda",-1,0))*$D1318*IFERROR(INDEX(Produtos!$L$6:$L$505,MATCH($C1318,Produtos!$B$6:$B$505,0)),0))</f>
        <v/>
      </c>
      <c r="K1318" s="17">
        <f>IF(I1318="","",IF($B1318="Venda",I1318-J1318,IF($B1318="Devolução de venda",-I1318-J1318,0)))</f>
        <v/>
      </c>
      <c r="L1318" s="20">
        <f>IF($A1318="","",IF($G1318&lt;&gt;"",$G1318,$A1318))</f>
        <v/>
      </c>
      <c r="M1318" s="17">
        <f>IF(I1318="","",IF($B1318="Venda",I1318,IF(OR($B1318="Compra",$B1318="Devolução de venda"),-I1318,0)))</f>
        <v/>
      </c>
    </row>
    <row r="1319">
      <c r="A1319" s="22" t="n"/>
      <c r="B1319" s="14" t="n"/>
      <c r="C1319" s="14" t="n"/>
      <c r="D1319" s="14" t="n"/>
      <c r="E1319" s="15" t="n"/>
      <c r="F1319" s="14" t="n"/>
      <c r="G1319" s="22" t="n"/>
      <c r="H1319" s="14" t="n"/>
      <c r="I1319" s="17">
        <f>IF(OR($B1319="",$C1319="",N($D1319)=0),"",IF(OR($B1319="Ajuste para mais",$B1319="Ajuste para menos"),0,$D1319*IF(N($E1319)&lt;&gt;0,$E1319,IF(OR($B1319="Venda",$B1319="Devolução de venda"),IFERROR(INDEX(Produtos!$D$6:$D$505,MATCH($C1319,Produtos!$B$6:$B$505,0)),0),0))))</f>
        <v/>
      </c>
      <c r="J1319" s="17">
        <f>IF(OR($B1319="",$C1319="",N($D1319)=0),"",IF($B1319="Venda",1,IF($B1319="Devolução de venda",-1,0))*$D1319*IFERROR(INDEX(Produtos!$L$6:$L$505,MATCH($C1319,Produtos!$B$6:$B$505,0)),0))</f>
        <v/>
      </c>
      <c r="K1319" s="17">
        <f>IF(I1319="","",IF($B1319="Venda",I1319-J1319,IF($B1319="Devolução de venda",-I1319-J1319,0)))</f>
        <v/>
      </c>
      <c r="L1319" s="20">
        <f>IF($A1319="","",IF($G1319&lt;&gt;"",$G1319,$A1319))</f>
        <v/>
      </c>
      <c r="M1319" s="17">
        <f>IF(I1319="","",IF($B1319="Venda",I1319,IF(OR($B1319="Compra",$B1319="Devolução de venda"),-I1319,0)))</f>
        <v/>
      </c>
    </row>
    <row r="1320">
      <c r="A1320" s="22" t="n"/>
      <c r="B1320" s="14" t="n"/>
      <c r="C1320" s="14" t="n"/>
      <c r="D1320" s="14" t="n"/>
      <c r="E1320" s="15" t="n"/>
      <c r="F1320" s="14" t="n"/>
      <c r="G1320" s="22" t="n"/>
      <c r="H1320" s="14" t="n"/>
      <c r="I1320" s="17">
        <f>IF(OR($B1320="",$C1320="",N($D1320)=0),"",IF(OR($B1320="Ajuste para mais",$B1320="Ajuste para menos"),0,$D1320*IF(N($E1320)&lt;&gt;0,$E1320,IF(OR($B1320="Venda",$B1320="Devolução de venda"),IFERROR(INDEX(Produtos!$D$6:$D$505,MATCH($C1320,Produtos!$B$6:$B$505,0)),0),0))))</f>
        <v/>
      </c>
      <c r="J1320" s="17">
        <f>IF(OR($B1320="",$C1320="",N($D1320)=0),"",IF($B1320="Venda",1,IF($B1320="Devolução de venda",-1,0))*$D1320*IFERROR(INDEX(Produtos!$L$6:$L$505,MATCH($C1320,Produtos!$B$6:$B$505,0)),0))</f>
        <v/>
      </c>
      <c r="K1320" s="17">
        <f>IF(I1320="","",IF($B1320="Venda",I1320-J1320,IF($B1320="Devolução de venda",-I1320-J1320,0)))</f>
        <v/>
      </c>
      <c r="L1320" s="20">
        <f>IF($A1320="","",IF($G1320&lt;&gt;"",$G1320,$A1320))</f>
        <v/>
      </c>
      <c r="M1320" s="17">
        <f>IF(I1320="","",IF($B1320="Venda",I1320,IF(OR($B1320="Compra",$B1320="Devolução de venda"),-I1320,0)))</f>
        <v/>
      </c>
    </row>
    <row r="1321">
      <c r="A1321" s="22" t="n"/>
      <c r="B1321" s="14" t="n"/>
      <c r="C1321" s="14" t="n"/>
      <c r="D1321" s="14" t="n"/>
      <c r="E1321" s="15" t="n"/>
      <c r="F1321" s="14" t="n"/>
      <c r="G1321" s="22" t="n"/>
      <c r="H1321" s="14" t="n"/>
      <c r="I1321" s="17">
        <f>IF(OR($B1321="",$C1321="",N($D1321)=0),"",IF(OR($B1321="Ajuste para mais",$B1321="Ajuste para menos"),0,$D1321*IF(N($E1321)&lt;&gt;0,$E1321,IF(OR($B1321="Venda",$B1321="Devolução de venda"),IFERROR(INDEX(Produtos!$D$6:$D$505,MATCH($C1321,Produtos!$B$6:$B$505,0)),0),0))))</f>
        <v/>
      </c>
      <c r="J1321" s="17">
        <f>IF(OR($B1321="",$C1321="",N($D1321)=0),"",IF($B1321="Venda",1,IF($B1321="Devolução de venda",-1,0))*$D1321*IFERROR(INDEX(Produtos!$L$6:$L$505,MATCH($C1321,Produtos!$B$6:$B$505,0)),0))</f>
        <v/>
      </c>
      <c r="K1321" s="17">
        <f>IF(I1321="","",IF($B1321="Venda",I1321-J1321,IF($B1321="Devolução de venda",-I1321-J1321,0)))</f>
        <v/>
      </c>
      <c r="L1321" s="20">
        <f>IF($A1321="","",IF($G1321&lt;&gt;"",$G1321,$A1321))</f>
        <v/>
      </c>
      <c r="M1321" s="17">
        <f>IF(I1321="","",IF($B1321="Venda",I1321,IF(OR($B1321="Compra",$B1321="Devolução de venda"),-I1321,0)))</f>
        <v/>
      </c>
    </row>
    <row r="1322">
      <c r="A1322" s="22" t="n"/>
      <c r="B1322" s="14" t="n"/>
      <c r="C1322" s="14" t="n"/>
      <c r="D1322" s="14" t="n"/>
      <c r="E1322" s="15" t="n"/>
      <c r="F1322" s="14" t="n"/>
      <c r="G1322" s="22" t="n"/>
      <c r="H1322" s="14" t="n"/>
      <c r="I1322" s="17">
        <f>IF(OR($B1322="",$C1322="",N($D1322)=0),"",IF(OR($B1322="Ajuste para mais",$B1322="Ajuste para menos"),0,$D1322*IF(N($E1322)&lt;&gt;0,$E1322,IF(OR($B1322="Venda",$B1322="Devolução de venda"),IFERROR(INDEX(Produtos!$D$6:$D$505,MATCH($C1322,Produtos!$B$6:$B$505,0)),0),0))))</f>
        <v/>
      </c>
      <c r="J1322" s="17">
        <f>IF(OR($B1322="",$C1322="",N($D1322)=0),"",IF($B1322="Venda",1,IF($B1322="Devolução de venda",-1,0))*$D1322*IFERROR(INDEX(Produtos!$L$6:$L$505,MATCH($C1322,Produtos!$B$6:$B$505,0)),0))</f>
        <v/>
      </c>
      <c r="K1322" s="17">
        <f>IF(I1322="","",IF($B1322="Venda",I1322-J1322,IF($B1322="Devolução de venda",-I1322-J1322,0)))</f>
        <v/>
      </c>
      <c r="L1322" s="20">
        <f>IF($A1322="","",IF($G1322&lt;&gt;"",$G1322,$A1322))</f>
        <v/>
      </c>
      <c r="M1322" s="17">
        <f>IF(I1322="","",IF($B1322="Venda",I1322,IF(OR($B1322="Compra",$B1322="Devolução de venda"),-I1322,0)))</f>
        <v/>
      </c>
    </row>
    <row r="1323">
      <c r="A1323" s="22" t="n"/>
      <c r="B1323" s="14" t="n"/>
      <c r="C1323" s="14" t="n"/>
      <c r="D1323" s="14" t="n"/>
      <c r="E1323" s="15" t="n"/>
      <c r="F1323" s="14" t="n"/>
      <c r="G1323" s="22" t="n"/>
      <c r="H1323" s="14" t="n"/>
      <c r="I1323" s="17">
        <f>IF(OR($B1323="",$C1323="",N($D1323)=0),"",IF(OR($B1323="Ajuste para mais",$B1323="Ajuste para menos"),0,$D1323*IF(N($E1323)&lt;&gt;0,$E1323,IF(OR($B1323="Venda",$B1323="Devolução de venda"),IFERROR(INDEX(Produtos!$D$6:$D$505,MATCH($C1323,Produtos!$B$6:$B$505,0)),0),0))))</f>
        <v/>
      </c>
      <c r="J1323" s="17">
        <f>IF(OR($B1323="",$C1323="",N($D1323)=0),"",IF($B1323="Venda",1,IF($B1323="Devolução de venda",-1,0))*$D1323*IFERROR(INDEX(Produtos!$L$6:$L$505,MATCH($C1323,Produtos!$B$6:$B$505,0)),0))</f>
        <v/>
      </c>
      <c r="K1323" s="17">
        <f>IF(I1323="","",IF($B1323="Venda",I1323-J1323,IF($B1323="Devolução de venda",-I1323-J1323,0)))</f>
        <v/>
      </c>
      <c r="L1323" s="20">
        <f>IF($A1323="","",IF($G1323&lt;&gt;"",$G1323,$A1323))</f>
        <v/>
      </c>
      <c r="M1323" s="17">
        <f>IF(I1323="","",IF($B1323="Venda",I1323,IF(OR($B1323="Compra",$B1323="Devolução de venda"),-I1323,0)))</f>
        <v/>
      </c>
    </row>
    <row r="1324">
      <c r="A1324" s="22" t="n"/>
      <c r="B1324" s="14" t="n"/>
      <c r="C1324" s="14" t="n"/>
      <c r="D1324" s="14" t="n"/>
      <c r="E1324" s="15" t="n"/>
      <c r="F1324" s="14" t="n"/>
      <c r="G1324" s="22" t="n"/>
      <c r="H1324" s="14" t="n"/>
      <c r="I1324" s="17">
        <f>IF(OR($B1324="",$C1324="",N($D1324)=0),"",IF(OR($B1324="Ajuste para mais",$B1324="Ajuste para menos"),0,$D1324*IF(N($E1324)&lt;&gt;0,$E1324,IF(OR($B1324="Venda",$B1324="Devolução de venda"),IFERROR(INDEX(Produtos!$D$6:$D$505,MATCH($C1324,Produtos!$B$6:$B$505,0)),0),0))))</f>
        <v/>
      </c>
      <c r="J1324" s="17">
        <f>IF(OR($B1324="",$C1324="",N($D1324)=0),"",IF($B1324="Venda",1,IF($B1324="Devolução de venda",-1,0))*$D1324*IFERROR(INDEX(Produtos!$L$6:$L$505,MATCH($C1324,Produtos!$B$6:$B$505,0)),0))</f>
        <v/>
      </c>
      <c r="K1324" s="17">
        <f>IF(I1324="","",IF($B1324="Venda",I1324-J1324,IF($B1324="Devolução de venda",-I1324-J1324,0)))</f>
        <v/>
      </c>
      <c r="L1324" s="20">
        <f>IF($A1324="","",IF($G1324&lt;&gt;"",$G1324,$A1324))</f>
        <v/>
      </c>
      <c r="M1324" s="17">
        <f>IF(I1324="","",IF($B1324="Venda",I1324,IF(OR($B1324="Compra",$B1324="Devolução de venda"),-I1324,0)))</f>
        <v/>
      </c>
    </row>
    <row r="1325">
      <c r="A1325" s="22" t="n"/>
      <c r="B1325" s="14" t="n"/>
      <c r="C1325" s="14" t="n"/>
      <c r="D1325" s="14" t="n"/>
      <c r="E1325" s="15" t="n"/>
      <c r="F1325" s="14" t="n"/>
      <c r="G1325" s="22" t="n"/>
      <c r="H1325" s="14" t="n"/>
      <c r="I1325" s="17">
        <f>IF(OR($B1325="",$C1325="",N($D1325)=0),"",IF(OR($B1325="Ajuste para mais",$B1325="Ajuste para menos"),0,$D1325*IF(N($E1325)&lt;&gt;0,$E1325,IF(OR($B1325="Venda",$B1325="Devolução de venda"),IFERROR(INDEX(Produtos!$D$6:$D$505,MATCH($C1325,Produtos!$B$6:$B$505,0)),0),0))))</f>
        <v/>
      </c>
      <c r="J1325" s="17">
        <f>IF(OR($B1325="",$C1325="",N($D1325)=0),"",IF($B1325="Venda",1,IF($B1325="Devolução de venda",-1,0))*$D1325*IFERROR(INDEX(Produtos!$L$6:$L$505,MATCH($C1325,Produtos!$B$6:$B$505,0)),0))</f>
        <v/>
      </c>
      <c r="K1325" s="17">
        <f>IF(I1325="","",IF($B1325="Venda",I1325-J1325,IF($B1325="Devolução de venda",-I1325-J1325,0)))</f>
        <v/>
      </c>
      <c r="L1325" s="20">
        <f>IF($A1325="","",IF($G1325&lt;&gt;"",$G1325,$A1325))</f>
        <v/>
      </c>
      <c r="M1325" s="17">
        <f>IF(I1325="","",IF($B1325="Venda",I1325,IF(OR($B1325="Compra",$B1325="Devolução de venda"),-I1325,0)))</f>
        <v/>
      </c>
    </row>
    <row r="1326">
      <c r="A1326" s="22" t="n"/>
      <c r="B1326" s="14" t="n"/>
      <c r="C1326" s="14" t="n"/>
      <c r="D1326" s="14" t="n"/>
      <c r="E1326" s="15" t="n"/>
      <c r="F1326" s="14" t="n"/>
      <c r="G1326" s="22" t="n"/>
      <c r="H1326" s="14" t="n"/>
      <c r="I1326" s="17">
        <f>IF(OR($B1326="",$C1326="",N($D1326)=0),"",IF(OR($B1326="Ajuste para mais",$B1326="Ajuste para menos"),0,$D1326*IF(N($E1326)&lt;&gt;0,$E1326,IF(OR($B1326="Venda",$B1326="Devolução de venda"),IFERROR(INDEX(Produtos!$D$6:$D$505,MATCH($C1326,Produtos!$B$6:$B$505,0)),0),0))))</f>
        <v/>
      </c>
      <c r="J1326" s="17">
        <f>IF(OR($B1326="",$C1326="",N($D1326)=0),"",IF($B1326="Venda",1,IF($B1326="Devolução de venda",-1,0))*$D1326*IFERROR(INDEX(Produtos!$L$6:$L$505,MATCH($C1326,Produtos!$B$6:$B$505,0)),0))</f>
        <v/>
      </c>
      <c r="K1326" s="17">
        <f>IF(I1326="","",IF($B1326="Venda",I1326-J1326,IF($B1326="Devolução de venda",-I1326-J1326,0)))</f>
        <v/>
      </c>
      <c r="L1326" s="20">
        <f>IF($A1326="","",IF($G1326&lt;&gt;"",$G1326,$A1326))</f>
        <v/>
      </c>
      <c r="M1326" s="17">
        <f>IF(I1326="","",IF($B1326="Venda",I1326,IF(OR($B1326="Compra",$B1326="Devolução de venda"),-I1326,0)))</f>
        <v/>
      </c>
    </row>
    <row r="1327">
      <c r="A1327" s="22" t="n"/>
      <c r="B1327" s="14" t="n"/>
      <c r="C1327" s="14" t="n"/>
      <c r="D1327" s="14" t="n"/>
      <c r="E1327" s="15" t="n"/>
      <c r="F1327" s="14" t="n"/>
      <c r="G1327" s="22" t="n"/>
      <c r="H1327" s="14" t="n"/>
      <c r="I1327" s="17">
        <f>IF(OR($B1327="",$C1327="",N($D1327)=0),"",IF(OR($B1327="Ajuste para mais",$B1327="Ajuste para menos"),0,$D1327*IF(N($E1327)&lt;&gt;0,$E1327,IF(OR($B1327="Venda",$B1327="Devolução de venda"),IFERROR(INDEX(Produtos!$D$6:$D$505,MATCH($C1327,Produtos!$B$6:$B$505,0)),0),0))))</f>
        <v/>
      </c>
      <c r="J1327" s="17">
        <f>IF(OR($B1327="",$C1327="",N($D1327)=0),"",IF($B1327="Venda",1,IF($B1327="Devolução de venda",-1,0))*$D1327*IFERROR(INDEX(Produtos!$L$6:$L$505,MATCH($C1327,Produtos!$B$6:$B$505,0)),0))</f>
        <v/>
      </c>
      <c r="K1327" s="17">
        <f>IF(I1327="","",IF($B1327="Venda",I1327-J1327,IF($B1327="Devolução de venda",-I1327-J1327,0)))</f>
        <v/>
      </c>
      <c r="L1327" s="20">
        <f>IF($A1327="","",IF($G1327&lt;&gt;"",$G1327,$A1327))</f>
        <v/>
      </c>
      <c r="M1327" s="17">
        <f>IF(I1327="","",IF($B1327="Venda",I1327,IF(OR($B1327="Compra",$B1327="Devolução de venda"),-I1327,0)))</f>
        <v/>
      </c>
    </row>
    <row r="1328">
      <c r="A1328" s="22" t="n"/>
      <c r="B1328" s="14" t="n"/>
      <c r="C1328" s="14" t="n"/>
      <c r="D1328" s="14" t="n"/>
      <c r="E1328" s="15" t="n"/>
      <c r="F1328" s="14" t="n"/>
      <c r="G1328" s="22" t="n"/>
      <c r="H1328" s="14" t="n"/>
      <c r="I1328" s="17">
        <f>IF(OR($B1328="",$C1328="",N($D1328)=0),"",IF(OR($B1328="Ajuste para mais",$B1328="Ajuste para menos"),0,$D1328*IF(N($E1328)&lt;&gt;0,$E1328,IF(OR($B1328="Venda",$B1328="Devolução de venda"),IFERROR(INDEX(Produtos!$D$6:$D$505,MATCH($C1328,Produtos!$B$6:$B$505,0)),0),0))))</f>
        <v/>
      </c>
      <c r="J1328" s="17">
        <f>IF(OR($B1328="",$C1328="",N($D1328)=0),"",IF($B1328="Venda",1,IF($B1328="Devolução de venda",-1,0))*$D1328*IFERROR(INDEX(Produtos!$L$6:$L$505,MATCH($C1328,Produtos!$B$6:$B$505,0)),0))</f>
        <v/>
      </c>
      <c r="K1328" s="17">
        <f>IF(I1328="","",IF($B1328="Venda",I1328-J1328,IF($B1328="Devolução de venda",-I1328-J1328,0)))</f>
        <v/>
      </c>
      <c r="L1328" s="20">
        <f>IF($A1328="","",IF($G1328&lt;&gt;"",$G1328,$A1328))</f>
        <v/>
      </c>
      <c r="M1328" s="17">
        <f>IF(I1328="","",IF($B1328="Venda",I1328,IF(OR($B1328="Compra",$B1328="Devolução de venda"),-I1328,0)))</f>
        <v/>
      </c>
    </row>
    <row r="1329">
      <c r="A1329" s="22" t="n"/>
      <c r="B1329" s="14" t="n"/>
      <c r="C1329" s="14" t="n"/>
      <c r="D1329" s="14" t="n"/>
      <c r="E1329" s="15" t="n"/>
      <c r="F1329" s="14" t="n"/>
      <c r="G1329" s="22" t="n"/>
      <c r="H1329" s="14" t="n"/>
      <c r="I1329" s="17">
        <f>IF(OR($B1329="",$C1329="",N($D1329)=0),"",IF(OR($B1329="Ajuste para mais",$B1329="Ajuste para menos"),0,$D1329*IF(N($E1329)&lt;&gt;0,$E1329,IF(OR($B1329="Venda",$B1329="Devolução de venda"),IFERROR(INDEX(Produtos!$D$6:$D$505,MATCH($C1329,Produtos!$B$6:$B$505,0)),0),0))))</f>
        <v/>
      </c>
      <c r="J1329" s="17">
        <f>IF(OR($B1329="",$C1329="",N($D1329)=0),"",IF($B1329="Venda",1,IF($B1329="Devolução de venda",-1,0))*$D1329*IFERROR(INDEX(Produtos!$L$6:$L$505,MATCH($C1329,Produtos!$B$6:$B$505,0)),0))</f>
        <v/>
      </c>
      <c r="K1329" s="17">
        <f>IF(I1329="","",IF($B1329="Venda",I1329-J1329,IF($B1329="Devolução de venda",-I1329-J1329,0)))</f>
        <v/>
      </c>
      <c r="L1329" s="20">
        <f>IF($A1329="","",IF($G1329&lt;&gt;"",$G1329,$A1329))</f>
        <v/>
      </c>
      <c r="M1329" s="17">
        <f>IF(I1329="","",IF($B1329="Venda",I1329,IF(OR($B1329="Compra",$B1329="Devolução de venda"),-I1329,0)))</f>
        <v/>
      </c>
    </row>
    <row r="1330">
      <c r="A1330" s="22" t="n"/>
      <c r="B1330" s="14" t="n"/>
      <c r="C1330" s="14" t="n"/>
      <c r="D1330" s="14" t="n"/>
      <c r="E1330" s="15" t="n"/>
      <c r="F1330" s="14" t="n"/>
      <c r="G1330" s="22" t="n"/>
      <c r="H1330" s="14" t="n"/>
      <c r="I1330" s="17">
        <f>IF(OR($B1330="",$C1330="",N($D1330)=0),"",IF(OR($B1330="Ajuste para mais",$B1330="Ajuste para menos"),0,$D1330*IF(N($E1330)&lt;&gt;0,$E1330,IF(OR($B1330="Venda",$B1330="Devolução de venda"),IFERROR(INDEX(Produtos!$D$6:$D$505,MATCH($C1330,Produtos!$B$6:$B$505,0)),0),0))))</f>
        <v/>
      </c>
      <c r="J1330" s="17">
        <f>IF(OR($B1330="",$C1330="",N($D1330)=0),"",IF($B1330="Venda",1,IF($B1330="Devolução de venda",-1,0))*$D1330*IFERROR(INDEX(Produtos!$L$6:$L$505,MATCH($C1330,Produtos!$B$6:$B$505,0)),0))</f>
        <v/>
      </c>
      <c r="K1330" s="17">
        <f>IF(I1330="","",IF($B1330="Venda",I1330-J1330,IF($B1330="Devolução de venda",-I1330-J1330,0)))</f>
        <v/>
      </c>
      <c r="L1330" s="20">
        <f>IF($A1330="","",IF($G1330&lt;&gt;"",$G1330,$A1330))</f>
        <v/>
      </c>
      <c r="M1330" s="17">
        <f>IF(I1330="","",IF($B1330="Venda",I1330,IF(OR($B1330="Compra",$B1330="Devolução de venda"),-I1330,0)))</f>
        <v/>
      </c>
    </row>
    <row r="1331">
      <c r="A1331" s="22" t="n"/>
      <c r="B1331" s="14" t="n"/>
      <c r="C1331" s="14" t="n"/>
      <c r="D1331" s="14" t="n"/>
      <c r="E1331" s="15" t="n"/>
      <c r="F1331" s="14" t="n"/>
      <c r="G1331" s="22" t="n"/>
      <c r="H1331" s="14" t="n"/>
      <c r="I1331" s="17">
        <f>IF(OR($B1331="",$C1331="",N($D1331)=0),"",IF(OR($B1331="Ajuste para mais",$B1331="Ajuste para menos"),0,$D1331*IF(N($E1331)&lt;&gt;0,$E1331,IF(OR($B1331="Venda",$B1331="Devolução de venda"),IFERROR(INDEX(Produtos!$D$6:$D$505,MATCH($C1331,Produtos!$B$6:$B$505,0)),0),0))))</f>
        <v/>
      </c>
      <c r="J1331" s="17">
        <f>IF(OR($B1331="",$C1331="",N($D1331)=0),"",IF($B1331="Venda",1,IF($B1331="Devolução de venda",-1,0))*$D1331*IFERROR(INDEX(Produtos!$L$6:$L$505,MATCH($C1331,Produtos!$B$6:$B$505,0)),0))</f>
        <v/>
      </c>
      <c r="K1331" s="17">
        <f>IF(I1331="","",IF($B1331="Venda",I1331-J1331,IF($B1331="Devolução de venda",-I1331-J1331,0)))</f>
        <v/>
      </c>
      <c r="L1331" s="20">
        <f>IF($A1331="","",IF($G1331&lt;&gt;"",$G1331,$A1331))</f>
        <v/>
      </c>
      <c r="M1331" s="17">
        <f>IF(I1331="","",IF($B1331="Venda",I1331,IF(OR($B1331="Compra",$B1331="Devolução de venda"),-I1331,0)))</f>
        <v/>
      </c>
    </row>
    <row r="1332">
      <c r="A1332" s="22" t="n"/>
      <c r="B1332" s="14" t="n"/>
      <c r="C1332" s="14" t="n"/>
      <c r="D1332" s="14" t="n"/>
      <c r="E1332" s="15" t="n"/>
      <c r="F1332" s="14" t="n"/>
      <c r="G1332" s="22" t="n"/>
      <c r="H1332" s="14" t="n"/>
      <c r="I1332" s="17">
        <f>IF(OR($B1332="",$C1332="",N($D1332)=0),"",IF(OR($B1332="Ajuste para mais",$B1332="Ajuste para menos"),0,$D1332*IF(N($E1332)&lt;&gt;0,$E1332,IF(OR($B1332="Venda",$B1332="Devolução de venda"),IFERROR(INDEX(Produtos!$D$6:$D$505,MATCH($C1332,Produtos!$B$6:$B$505,0)),0),0))))</f>
        <v/>
      </c>
      <c r="J1332" s="17">
        <f>IF(OR($B1332="",$C1332="",N($D1332)=0),"",IF($B1332="Venda",1,IF($B1332="Devolução de venda",-1,0))*$D1332*IFERROR(INDEX(Produtos!$L$6:$L$505,MATCH($C1332,Produtos!$B$6:$B$505,0)),0))</f>
        <v/>
      </c>
      <c r="K1332" s="17">
        <f>IF(I1332="","",IF($B1332="Venda",I1332-J1332,IF($B1332="Devolução de venda",-I1332-J1332,0)))</f>
        <v/>
      </c>
      <c r="L1332" s="20">
        <f>IF($A1332="","",IF($G1332&lt;&gt;"",$G1332,$A1332))</f>
        <v/>
      </c>
      <c r="M1332" s="17">
        <f>IF(I1332="","",IF($B1332="Venda",I1332,IF(OR($B1332="Compra",$B1332="Devolução de venda"),-I1332,0)))</f>
        <v/>
      </c>
    </row>
    <row r="1333">
      <c r="A1333" s="22" t="n"/>
      <c r="B1333" s="14" t="n"/>
      <c r="C1333" s="14" t="n"/>
      <c r="D1333" s="14" t="n"/>
      <c r="E1333" s="15" t="n"/>
      <c r="F1333" s="14" t="n"/>
      <c r="G1333" s="22" t="n"/>
      <c r="H1333" s="14" t="n"/>
      <c r="I1333" s="17">
        <f>IF(OR($B1333="",$C1333="",N($D1333)=0),"",IF(OR($B1333="Ajuste para mais",$B1333="Ajuste para menos"),0,$D1333*IF(N($E1333)&lt;&gt;0,$E1333,IF(OR($B1333="Venda",$B1333="Devolução de venda"),IFERROR(INDEX(Produtos!$D$6:$D$505,MATCH($C1333,Produtos!$B$6:$B$505,0)),0),0))))</f>
        <v/>
      </c>
      <c r="J1333" s="17">
        <f>IF(OR($B1333="",$C1333="",N($D1333)=0),"",IF($B1333="Venda",1,IF($B1333="Devolução de venda",-1,0))*$D1333*IFERROR(INDEX(Produtos!$L$6:$L$505,MATCH($C1333,Produtos!$B$6:$B$505,0)),0))</f>
        <v/>
      </c>
      <c r="K1333" s="17">
        <f>IF(I1333="","",IF($B1333="Venda",I1333-J1333,IF($B1333="Devolução de venda",-I1333-J1333,0)))</f>
        <v/>
      </c>
      <c r="L1333" s="20">
        <f>IF($A1333="","",IF($G1333&lt;&gt;"",$G1333,$A1333))</f>
        <v/>
      </c>
      <c r="M1333" s="17">
        <f>IF(I1333="","",IF($B1333="Venda",I1333,IF(OR($B1333="Compra",$B1333="Devolução de venda"),-I1333,0)))</f>
        <v/>
      </c>
    </row>
    <row r="1334">
      <c r="A1334" s="22" t="n"/>
      <c r="B1334" s="14" t="n"/>
      <c r="C1334" s="14" t="n"/>
      <c r="D1334" s="14" t="n"/>
      <c r="E1334" s="15" t="n"/>
      <c r="F1334" s="14" t="n"/>
      <c r="G1334" s="22" t="n"/>
      <c r="H1334" s="14" t="n"/>
      <c r="I1334" s="17">
        <f>IF(OR($B1334="",$C1334="",N($D1334)=0),"",IF(OR($B1334="Ajuste para mais",$B1334="Ajuste para menos"),0,$D1334*IF(N($E1334)&lt;&gt;0,$E1334,IF(OR($B1334="Venda",$B1334="Devolução de venda"),IFERROR(INDEX(Produtos!$D$6:$D$505,MATCH($C1334,Produtos!$B$6:$B$505,0)),0),0))))</f>
        <v/>
      </c>
      <c r="J1334" s="17">
        <f>IF(OR($B1334="",$C1334="",N($D1334)=0),"",IF($B1334="Venda",1,IF($B1334="Devolução de venda",-1,0))*$D1334*IFERROR(INDEX(Produtos!$L$6:$L$505,MATCH($C1334,Produtos!$B$6:$B$505,0)),0))</f>
        <v/>
      </c>
      <c r="K1334" s="17">
        <f>IF(I1334="","",IF($B1334="Venda",I1334-J1334,IF($B1334="Devolução de venda",-I1334-J1334,0)))</f>
        <v/>
      </c>
      <c r="L1334" s="20">
        <f>IF($A1334="","",IF($G1334&lt;&gt;"",$G1334,$A1334))</f>
        <v/>
      </c>
      <c r="M1334" s="17">
        <f>IF(I1334="","",IF($B1334="Venda",I1334,IF(OR($B1334="Compra",$B1334="Devolução de venda"),-I1334,0)))</f>
        <v/>
      </c>
    </row>
    <row r="1335">
      <c r="A1335" s="22" t="n"/>
      <c r="B1335" s="14" t="n"/>
      <c r="C1335" s="14" t="n"/>
      <c r="D1335" s="14" t="n"/>
      <c r="E1335" s="15" t="n"/>
      <c r="F1335" s="14" t="n"/>
      <c r="G1335" s="22" t="n"/>
      <c r="H1335" s="14" t="n"/>
      <c r="I1335" s="17">
        <f>IF(OR($B1335="",$C1335="",N($D1335)=0),"",IF(OR($B1335="Ajuste para mais",$B1335="Ajuste para menos"),0,$D1335*IF(N($E1335)&lt;&gt;0,$E1335,IF(OR($B1335="Venda",$B1335="Devolução de venda"),IFERROR(INDEX(Produtos!$D$6:$D$505,MATCH($C1335,Produtos!$B$6:$B$505,0)),0),0))))</f>
        <v/>
      </c>
      <c r="J1335" s="17">
        <f>IF(OR($B1335="",$C1335="",N($D1335)=0),"",IF($B1335="Venda",1,IF($B1335="Devolução de venda",-1,0))*$D1335*IFERROR(INDEX(Produtos!$L$6:$L$505,MATCH($C1335,Produtos!$B$6:$B$505,0)),0))</f>
        <v/>
      </c>
      <c r="K1335" s="17">
        <f>IF(I1335="","",IF($B1335="Venda",I1335-J1335,IF($B1335="Devolução de venda",-I1335-J1335,0)))</f>
        <v/>
      </c>
      <c r="L1335" s="20">
        <f>IF($A1335="","",IF($G1335&lt;&gt;"",$G1335,$A1335))</f>
        <v/>
      </c>
      <c r="M1335" s="17">
        <f>IF(I1335="","",IF($B1335="Venda",I1335,IF(OR($B1335="Compra",$B1335="Devolução de venda"),-I1335,0)))</f>
        <v/>
      </c>
    </row>
    <row r="1336">
      <c r="A1336" s="22" t="n"/>
      <c r="B1336" s="14" t="n"/>
      <c r="C1336" s="14" t="n"/>
      <c r="D1336" s="14" t="n"/>
      <c r="E1336" s="15" t="n"/>
      <c r="F1336" s="14" t="n"/>
      <c r="G1336" s="22" t="n"/>
      <c r="H1336" s="14" t="n"/>
      <c r="I1336" s="17">
        <f>IF(OR($B1336="",$C1336="",N($D1336)=0),"",IF(OR($B1336="Ajuste para mais",$B1336="Ajuste para menos"),0,$D1336*IF(N($E1336)&lt;&gt;0,$E1336,IF(OR($B1336="Venda",$B1336="Devolução de venda"),IFERROR(INDEX(Produtos!$D$6:$D$505,MATCH($C1336,Produtos!$B$6:$B$505,0)),0),0))))</f>
        <v/>
      </c>
      <c r="J1336" s="17">
        <f>IF(OR($B1336="",$C1336="",N($D1336)=0),"",IF($B1336="Venda",1,IF($B1336="Devolução de venda",-1,0))*$D1336*IFERROR(INDEX(Produtos!$L$6:$L$505,MATCH($C1336,Produtos!$B$6:$B$505,0)),0))</f>
        <v/>
      </c>
      <c r="K1336" s="17">
        <f>IF(I1336="","",IF($B1336="Venda",I1336-J1336,IF($B1336="Devolução de venda",-I1336-J1336,0)))</f>
        <v/>
      </c>
      <c r="L1336" s="20">
        <f>IF($A1336="","",IF($G1336&lt;&gt;"",$G1336,$A1336))</f>
        <v/>
      </c>
      <c r="M1336" s="17">
        <f>IF(I1336="","",IF($B1336="Venda",I1336,IF(OR($B1336="Compra",$B1336="Devolução de venda"),-I1336,0)))</f>
        <v/>
      </c>
    </row>
    <row r="1337">
      <c r="A1337" s="22" t="n"/>
      <c r="B1337" s="14" t="n"/>
      <c r="C1337" s="14" t="n"/>
      <c r="D1337" s="14" t="n"/>
      <c r="E1337" s="15" t="n"/>
      <c r="F1337" s="14" t="n"/>
      <c r="G1337" s="22" t="n"/>
      <c r="H1337" s="14" t="n"/>
      <c r="I1337" s="17">
        <f>IF(OR($B1337="",$C1337="",N($D1337)=0),"",IF(OR($B1337="Ajuste para mais",$B1337="Ajuste para menos"),0,$D1337*IF(N($E1337)&lt;&gt;0,$E1337,IF(OR($B1337="Venda",$B1337="Devolução de venda"),IFERROR(INDEX(Produtos!$D$6:$D$505,MATCH($C1337,Produtos!$B$6:$B$505,0)),0),0))))</f>
        <v/>
      </c>
      <c r="J1337" s="17">
        <f>IF(OR($B1337="",$C1337="",N($D1337)=0),"",IF($B1337="Venda",1,IF($B1337="Devolução de venda",-1,0))*$D1337*IFERROR(INDEX(Produtos!$L$6:$L$505,MATCH($C1337,Produtos!$B$6:$B$505,0)),0))</f>
        <v/>
      </c>
      <c r="K1337" s="17">
        <f>IF(I1337="","",IF($B1337="Venda",I1337-J1337,IF($B1337="Devolução de venda",-I1337-J1337,0)))</f>
        <v/>
      </c>
      <c r="L1337" s="20">
        <f>IF($A1337="","",IF($G1337&lt;&gt;"",$G1337,$A1337))</f>
        <v/>
      </c>
      <c r="M1337" s="17">
        <f>IF(I1337="","",IF($B1337="Venda",I1337,IF(OR($B1337="Compra",$B1337="Devolução de venda"),-I1337,0)))</f>
        <v/>
      </c>
    </row>
    <row r="1338">
      <c r="A1338" s="22" t="n"/>
      <c r="B1338" s="14" t="n"/>
      <c r="C1338" s="14" t="n"/>
      <c r="D1338" s="14" t="n"/>
      <c r="E1338" s="15" t="n"/>
      <c r="F1338" s="14" t="n"/>
      <c r="G1338" s="22" t="n"/>
      <c r="H1338" s="14" t="n"/>
      <c r="I1338" s="17">
        <f>IF(OR($B1338="",$C1338="",N($D1338)=0),"",IF(OR($B1338="Ajuste para mais",$B1338="Ajuste para menos"),0,$D1338*IF(N($E1338)&lt;&gt;0,$E1338,IF(OR($B1338="Venda",$B1338="Devolução de venda"),IFERROR(INDEX(Produtos!$D$6:$D$505,MATCH($C1338,Produtos!$B$6:$B$505,0)),0),0))))</f>
        <v/>
      </c>
      <c r="J1338" s="17">
        <f>IF(OR($B1338="",$C1338="",N($D1338)=0),"",IF($B1338="Venda",1,IF($B1338="Devolução de venda",-1,0))*$D1338*IFERROR(INDEX(Produtos!$L$6:$L$505,MATCH($C1338,Produtos!$B$6:$B$505,0)),0))</f>
        <v/>
      </c>
      <c r="K1338" s="17">
        <f>IF(I1338="","",IF($B1338="Venda",I1338-J1338,IF($B1338="Devolução de venda",-I1338-J1338,0)))</f>
        <v/>
      </c>
      <c r="L1338" s="20">
        <f>IF($A1338="","",IF($G1338&lt;&gt;"",$G1338,$A1338))</f>
        <v/>
      </c>
      <c r="M1338" s="17">
        <f>IF(I1338="","",IF($B1338="Venda",I1338,IF(OR($B1338="Compra",$B1338="Devolução de venda"),-I1338,0)))</f>
        <v/>
      </c>
    </row>
    <row r="1339">
      <c r="A1339" s="22" t="n"/>
      <c r="B1339" s="14" t="n"/>
      <c r="C1339" s="14" t="n"/>
      <c r="D1339" s="14" t="n"/>
      <c r="E1339" s="15" t="n"/>
      <c r="F1339" s="14" t="n"/>
      <c r="G1339" s="22" t="n"/>
      <c r="H1339" s="14" t="n"/>
      <c r="I1339" s="17">
        <f>IF(OR($B1339="",$C1339="",N($D1339)=0),"",IF(OR($B1339="Ajuste para mais",$B1339="Ajuste para menos"),0,$D1339*IF(N($E1339)&lt;&gt;0,$E1339,IF(OR($B1339="Venda",$B1339="Devolução de venda"),IFERROR(INDEX(Produtos!$D$6:$D$505,MATCH($C1339,Produtos!$B$6:$B$505,0)),0),0))))</f>
        <v/>
      </c>
      <c r="J1339" s="17">
        <f>IF(OR($B1339="",$C1339="",N($D1339)=0),"",IF($B1339="Venda",1,IF($B1339="Devolução de venda",-1,0))*$D1339*IFERROR(INDEX(Produtos!$L$6:$L$505,MATCH($C1339,Produtos!$B$6:$B$505,0)),0))</f>
        <v/>
      </c>
      <c r="K1339" s="17">
        <f>IF(I1339="","",IF($B1339="Venda",I1339-J1339,IF($B1339="Devolução de venda",-I1339-J1339,0)))</f>
        <v/>
      </c>
      <c r="L1339" s="20">
        <f>IF($A1339="","",IF($G1339&lt;&gt;"",$G1339,$A1339))</f>
        <v/>
      </c>
      <c r="M1339" s="17">
        <f>IF(I1339="","",IF($B1339="Venda",I1339,IF(OR($B1339="Compra",$B1339="Devolução de venda"),-I1339,0)))</f>
        <v/>
      </c>
    </row>
    <row r="1340">
      <c r="A1340" s="22" t="n"/>
      <c r="B1340" s="14" t="n"/>
      <c r="C1340" s="14" t="n"/>
      <c r="D1340" s="14" t="n"/>
      <c r="E1340" s="15" t="n"/>
      <c r="F1340" s="14" t="n"/>
      <c r="G1340" s="22" t="n"/>
      <c r="H1340" s="14" t="n"/>
      <c r="I1340" s="17">
        <f>IF(OR($B1340="",$C1340="",N($D1340)=0),"",IF(OR($B1340="Ajuste para mais",$B1340="Ajuste para menos"),0,$D1340*IF(N($E1340)&lt;&gt;0,$E1340,IF(OR($B1340="Venda",$B1340="Devolução de venda"),IFERROR(INDEX(Produtos!$D$6:$D$505,MATCH($C1340,Produtos!$B$6:$B$505,0)),0),0))))</f>
        <v/>
      </c>
      <c r="J1340" s="17">
        <f>IF(OR($B1340="",$C1340="",N($D1340)=0),"",IF($B1340="Venda",1,IF($B1340="Devolução de venda",-1,0))*$D1340*IFERROR(INDEX(Produtos!$L$6:$L$505,MATCH($C1340,Produtos!$B$6:$B$505,0)),0))</f>
        <v/>
      </c>
      <c r="K1340" s="17">
        <f>IF(I1340="","",IF($B1340="Venda",I1340-J1340,IF($B1340="Devolução de venda",-I1340-J1340,0)))</f>
        <v/>
      </c>
      <c r="L1340" s="20">
        <f>IF($A1340="","",IF($G1340&lt;&gt;"",$G1340,$A1340))</f>
        <v/>
      </c>
      <c r="M1340" s="17">
        <f>IF(I1340="","",IF($B1340="Venda",I1340,IF(OR($B1340="Compra",$B1340="Devolução de venda"),-I1340,0)))</f>
        <v/>
      </c>
    </row>
    <row r="1341">
      <c r="A1341" s="22" t="n"/>
      <c r="B1341" s="14" t="n"/>
      <c r="C1341" s="14" t="n"/>
      <c r="D1341" s="14" t="n"/>
      <c r="E1341" s="15" t="n"/>
      <c r="F1341" s="14" t="n"/>
      <c r="G1341" s="22" t="n"/>
      <c r="H1341" s="14" t="n"/>
      <c r="I1341" s="17">
        <f>IF(OR($B1341="",$C1341="",N($D1341)=0),"",IF(OR($B1341="Ajuste para mais",$B1341="Ajuste para menos"),0,$D1341*IF(N($E1341)&lt;&gt;0,$E1341,IF(OR($B1341="Venda",$B1341="Devolução de venda"),IFERROR(INDEX(Produtos!$D$6:$D$505,MATCH($C1341,Produtos!$B$6:$B$505,0)),0),0))))</f>
        <v/>
      </c>
      <c r="J1341" s="17">
        <f>IF(OR($B1341="",$C1341="",N($D1341)=0),"",IF($B1341="Venda",1,IF($B1341="Devolução de venda",-1,0))*$D1341*IFERROR(INDEX(Produtos!$L$6:$L$505,MATCH($C1341,Produtos!$B$6:$B$505,0)),0))</f>
        <v/>
      </c>
      <c r="K1341" s="17">
        <f>IF(I1341="","",IF($B1341="Venda",I1341-J1341,IF($B1341="Devolução de venda",-I1341-J1341,0)))</f>
        <v/>
      </c>
      <c r="L1341" s="20">
        <f>IF($A1341="","",IF($G1341&lt;&gt;"",$G1341,$A1341))</f>
        <v/>
      </c>
      <c r="M1341" s="17">
        <f>IF(I1341="","",IF($B1341="Venda",I1341,IF(OR($B1341="Compra",$B1341="Devolução de venda"),-I1341,0)))</f>
        <v/>
      </c>
    </row>
    <row r="1342">
      <c r="A1342" s="22" t="n"/>
      <c r="B1342" s="14" t="n"/>
      <c r="C1342" s="14" t="n"/>
      <c r="D1342" s="14" t="n"/>
      <c r="E1342" s="15" t="n"/>
      <c r="F1342" s="14" t="n"/>
      <c r="G1342" s="22" t="n"/>
      <c r="H1342" s="14" t="n"/>
      <c r="I1342" s="17">
        <f>IF(OR($B1342="",$C1342="",N($D1342)=0),"",IF(OR($B1342="Ajuste para mais",$B1342="Ajuste para menos"),0,$D1342*IF(N($E1342)&lt;&gt;0,$E1342,IF(OR($B1342="Venda",$B1342="Devolução de venda"),IFERROR(INDEX(Produtos!$D$6:$D$505,MATCH($C1342,Produtos!$B$6:$B$505,0)),0),0))))</f>
        <v/>
      </c>
      <c r="J1342" s="17">
        <f>IF(OR($B1342="",$C1342="",N($D1342)=0),"",IF($B1342="Venda",1,IF($B1342="Devolução de venda",-1,0))*$D1342*IFERROR(INDEX(Produtos!$L$6:$L$505,MATCH($C1342,Produtos!$B$6:$B$505,0)),0))</f>
        <v/>
      </c>
      <c r="K1342" s="17">
        <f>IF(I1342="","",IF($B1342="Venda",I1342-J1342,IF($B1342="Devolução de venda",-I1342-J1342,0)))</f>
        <v/>
      </c>
      <c r="L1342" s="20">
        <f>IF($A1342="","",IF($G1342&lt;&gt;"",$G1342,$A1342))</f>
        <v/>
      </c>
      <c r="M1342" s="17">
        <f>IF(I1342="","",IF($B1342="Venda",I1342,IF(OR($B1342="Compra",$B1342="Devolução de venda"),-I1342,0)))</f>
        <v/>
      </c>
    </row>
    <row r="1343">
      <c r="A1343" s="22" t="n"/>
      <c r="B1343" s="14" t="n"/>
      <c r="C1343" s="14" t="n"/>
      <c r="D1343" s="14" t="n"/>
      <c r="E1343" s="15" t="n"/>
      <c r="F1343" s="14" t="n"/>
      <c r="G1343" s="22" t="n"/>
      <c r="H1343" s="14" t="n"/>
      <c r="I1343" s="17">
        <f>IF(OR($B1343="",$C1343="",N($D1343)=0),"",IF(OR($B1343="Ajuste para mais",$B1343="Ajuste para menos"),0,$D1343*IF(N($E1343)&lt;&gt;0,$E1343,IF(OR($B1343="Venda",$B1343="Devolução de venda"),IFERROR(INDEX(Produtos!$D$6:$D$505,MATCH($C1343,Produtos!$B$6:$B$505,0)),0),0))))</f>
        <v/>
      </c>
      <c r="J1343" s="17">
        <f>IF(OR($B1343="",$C1343="",N($D1343)=0),"",IF($B1343="Venda",1,IF($B1343="Devolução de venda",-1,0))*$D1343*IFERROR(INDEX(Produtos!$L$6:$L$505,MATCH($C1343,Produtos!$B$6:$B$505,0)),0))</f>
        <v/>
      </c>
      <c r="K1343" s="17">
        <f>IF(I1343="","",IF($B1343="Venda",I1343-J1343,IF($B1343="Devolução de venda",-I1343-J1343,0)))</f>
        <v/>
      </c>
      <c r="L1343" s="20">
        <f>IF($A1343="","",IF($G1343&lt;&gt;"",$G1343,$A1343))</f>
        <v/>
      </c>
      <c r="M1343" s="17">
        <f>IF(I1343="","",IF($B1343="Venda",I1343,IF(OR($B1343="Compra",$B1343="Devolução de venda"),-I1343,0)))</f>
        <v/>
      </c>
    </row>
    <row r="1344">
      <c r="A1344" s="22" t="n"/>
      <c r="B1344" s="14" t="n"/>
      <c r="C1344" s="14" t="n"/>
      <c r="D1344" s="14" t="n"/>
      <c r="E1344" s="15" t="n"/>
      <c r="F1344" s="14" t="n"/>
      <c r="G1344" s="22" t="n"/>
      <c r="H1344" s="14" t="n"/>
      <c r="I1344" s="17">
        <f>IF(OR($B1344="",$C1344="",N($D1344)=0),"",IF(OR($B1344="Ajuste para mais",$B1344="Ajuste para menos"),0,$D1344*IF(N($E1344)&lt;&gt;0,$E1344,IF(OR($B1344="Venda",$B1344="Devolução de venda"),IFERROR(INDEX(Produtos!$D$6:$D$505,MATCH($C1344,Produtos!$B$6:$B$505,0)),0),0))))</f>
        <v/>
      </c>
      <c r="J1344" s="17">
        <f>IF(OR($B1344="",$C1344="",N($D1344)=0),"",IF($B1344="Venda",1,IF($B1344="Devolução de venda",-1,0))*$D1344*IFERROR(INDEX(Produtos!$L$6:$L$505,MATCH($C1344,Produtos!$B$6:$B$505,0)),0))</f>
        <v/>
      </c>
      <c r="K1344" s="17">
        <f>IF(I1344="","",IF($B1344="Venda",I1344-J1344,IF($B1344="Devolução de venda",-I1344-J1344,0)))</f>
        <v/>
      </c>
      <c r="L1344" s="20">
        <f>IF($A1344="","",IF($G1344&lt;&gt;"",$G1344,$A1344))</f>
        <v/>
      </c>
      <c r="M1344" s="17">
        <f>IF(I1344="","",IF($B1344="Venda",I1344,IF(OR($B1344="Compra",$B1344="Devolução de venda"),-I1344,0)))</f>
        <v/>
      </c>
    </row>
    <row r="1345">
      <c r="A1345" s="22" t="n"/>
      <c r="B1345" s="14" t="n"/>
      <c r="C1345" s="14" t="n"/>
      <c r="D1345" s="14" t="n"/>
      <c r="E1345" s="15" t="n"/>
      <c r="F1345" s="14" t="n"/>
      <c r="G1345" s="22" t="n"/>
      <c r="H1345" s="14" t="n"/>
      <c r="I1345" s="17">
        <f>IF(OR($B1345="",$C1345="",N($D1345)=0),"",IF(OR($B1345="Ajuste para mais",$B1345="Ajuste para menos"),0,$D1345*IF(N($E1345)&lt;&gt;0,$E1345,IF(OR($B1345="Venda",$B1345="Devolução de venda"),IFERROR(INDEX(Produtos!$D$6:$D$505,MATCH($C1345,Produtos!$B$6:$B$505,0)),0),0))))</f>
        <v/>
      </c>
      <c r="J1345" s="17">
        <f>IF(OR($B1345="",$C1345="",N($D1345)=0),"",IF($B1345="Venda",1,IF($B1345="Devolução de venda",-1,0))*$D1345*IFERROR(INDEX(Produtos!$L$6:$L$505,MATCH($C1345,Produtos!$B$6:$B$505,0)),0))</f>
        <v/>
      </c>
      <c r="K1345" s="17">
        <f>IF(I1345="","",IF($B1345="Venda",I1345-J1345,IF($B1345="Devolução de venda",-I1345-J1345,0)))</f>
        <v/>
      </c>
      <c r="L1345" s="20">
        <f>IF($A1345="","",IF($G1345&lt;&gt;"",$G1345,$A1345))</f>
        <v/>
      </c>
      <c r="M1345" s="17">
        <f>IF(I1345="","",IF($B1345="Venda",I1345,IF(OR($B1345="Compra",$B1345="Devolução de venda"),-I1345,0)))</f>
        <v/>
      </c>
    </row>
    <row r="1346">
      <c r="A1346" s="22" t="n"/>
      <c r="B1346" s="14" t="n"/>
      <c r="C1346" s="14" t="n"/>
      <c r="D1346" s="14" t="n"/>
      <c r="E1346" s="15" t="n"/>
      <c r="F1346" s="14" t="n"/>
      <c r="G1346" s="22" t="n"/>
      <c r="H1346" s="14" t="n"/>
      <c r="I1346" s="17">
        <f>IF(OR($B1346="",$C1346="",N($D1346)=0),"",IF(OR($B1346="Ajuste para mais",$B1346="Ajuste para menos"),0,$D1346*IF(N($E1346)&lt;&gt;0,$E1346,IF(OR($B1346="Venda",$B1346="Devolução de venda"),IFERROR(INDEX(Produtos!$D$6:$D$505,MATCH($C1346,Produtos!$B$6:$B$505,0)),0),0))))</f>
        <v/>
      </c>
      <c r="J1346" s="17">
        <f>IF(OR($B1346="",$C1346="",N($D1346)=0),"",IF($B1346="Venda",1,IF($B1346="Devolução de venda",-1,0))*$D1346*IFERROR(INDEX(Produtos!$L$6:$L$505,MATCH($C1346,Produtos!$B$6:$B$505,0)),0))</f>
        <v/>
      </c>
      <c r="K1346" s="17">
        <f>IF(I1346="","",IF($B1346="Venda",I1346-J1346,IF($B1346="Devolução de venda",-I1346-J1346,0)))</f>
        <v/>
      </c>
      <c r="L1346" s="20">
        <f>IF($A1346="","",IF($G1346&lt;&gt;"",$G1346,$A1346))</f>
        <v/>
      </c>
      <c r="M1346" s="17">
        <f>IF(I1346="","",IF($B1346="Venda",I1346,IF(OR($B1346="Compra",$B1346="Devolução de venda"),-I1346,0)))</f>
        <v/>
      </c>
    </row>
    <row r="1347">
      <c r="A1347" s="22" t="n"/>
      <c r="B1347" s="14" t="n"/>
      <c r="C1347" s="14" t="n"/>
      <c r="D1347" s="14" t="n"/>
      <c r="E1347" s="15" t="n"/>
      <c r="F1347" s="14" t="n"/>
      <c r="G1347" s="22" t="n"/>
      <c r="H1347" s="14" t="n"/>
      <c r="I1347" s="17">
        <f>IF(OR($B1347="",$C1347="",N($D1347)=0),"",IF(OR($B1347="Ajuste para mais",$B1347="Ajuste para menos"),0,$D1347*IF(N($E1347)&lt;&gt;0,$E1347,IF(OR($B1347="Venda",$B1347="Devolução de venda"),IFERROR(INDEX(Produtos!$D$6:$D$505,MATCH($C1347,Produtos!$B$6:$B$505,0)),0),0))))</f>
        <v/>
      </c>
      <c r="J1347" s="17">
        <f>IF(OR($B1347="",$C1347="",N($D1347)=0),"",IF($B1347="Venda",1,IF($B1347="Devolução de venda",-1,0))*$D1347*IFERROR(INDEX(Produtos!$L$6:$L$505,MATCH($C1347,Produtos!$B$6:$B$505,0)),0))</f>
        <v/>
      </c>
      <c r="K1347" s="17">
        <f>IF(I1347="","",IF($B1347="Venda",I1347-J1347,IF($B1347="Devolução de venda",-I1347-J1347,0)))</f>
        <v/>
      </c>
      <c r="L1347" s="20">
        <f>IF($A1347="","",IF($G1347&lt;&gt;"",$G1347,$A1347))</f>
        <v/>
      </c>
      <c r="M1347" s="17">
        <f>IF(I1347="","",IF($B1347="Venda",I1347,IF(OR($B1347="Compra",$B1347="Devolução de venda"),-I1347,0)))</f>
        <v/>
      </c>
    </row>
    <row r="1348">
      <c r="A1348" s="22" t="n"/>
      <c r="B1348" s="14" t="n"/>
      <c r="C1348" s="14" t="n"/>
      <c r="D1348" s="14" t="n"/>
      <c r="E1348" s="15" t="n"/>
      <c r="F1348" s="14" t="n"/>
      <c r="G1348" s="22" t="n"/>
      <c r="H1348" s="14" t="n"/>
      <c r="I1348" s="17">
        <f>IF(OR($B1348="",$C1348="",N($D1348)=0),"",IF(OR($B1348="Ajuste para mais",$B1348="Ajuste para menos"),0,$D1348*IF(N($E1348)&lt;&gt;0,$E1348,IF(OR($B1348="Venda",$B1348="Devolução de venda"),IFERROR(INDEX(Produtos!$D$6:$D$505,MATCH($C1348,Produtos!$B$6:$B$505,0)),0),0))))</f>
        <v/>
      </c>
      <c r="J1348" s="17">
        <f>IF(OR($B1348="",$C1348="",N($D1348)=0),"",IF($B1348="Venda",1,IF($B1348="Devolução de venda",-1,0))*$D1348*IFERROR(INDEX(Produtos!$L$6:$L$505,MATCH($C1348,Produtos!$B$6:$B$505,0)),0))</f>
        <v/>
      </c>
      <c r="K1348" s="17">
        <f>IF(I1348="","",IF($B1348="Venda",I1348-J1348,IF($B1348="Devolução de venda",-I1348-J1348,0)))</f>
        <v/>
      </c>
      <c r="L1348" s="20">
        <f>IF($A1348="","",IF($G1348&lt;&gt;"",$G1348,$A1348))</f>
        <v/>
      </c>
      <c r="M1348" s="17">
        <f>IF(I1348="","",IF($B1348="Venda",I1348,IF(OR($B1348="Compra",$B1348="Devolução de venda"),-I1348,0)))</f>
        <v/>
      </c>
    </row>
    <row r="1349">
      <c r="A1349" s="22" t="n"/>
      <c r="B1349" s="14" t="n"/>
      <c r="C1349" s="14" t="n"/>
      <c r="D1349" s="14" t="n"/>
      <c r="E1349" s="15" t="n"/>
      <c r="F1349" s="14" t="n"/>
      <c r="G1349" s="22" t="n"/>
      <c r="H1349" s="14" t="n"/>
      <c r="I1349" s="17">
        <f>IF(OR($B1349="",$C1349="",N($D1349)=0),"",IF(OR($B1349="Ajuste para mais",$B1349="Ajuste para menos"),0,$D1349*IF(N($E1349)&lt;&gt;0,$E1349,IF(OR($B1349="Venda",$B1349="Devolução de venda"),IFERROR(INDEX(Produtos!$D$6:$D$505,MATCH($C1349,Produtos!$B$6:$B$505,0)),0),0))))</f>
        <v/>
      </c>
      <c r="J1349" s="17">
        <f>IF(OR($B1349="",$C1349="",N($D1349)=0),"",IF($B1349="Venda",1,IF($B1349="Devolução de venda",-1,0))*$D1349*IFERROR(INDEX(Produtos!$L$6:$L$505,MATCH($C1349,Produtos!$B$6:$B$505,0)),0))</f>
        <v/>
      </c>
      <c r="K1349" s="17">
        <f>IF(I1349="","",IF($B1349="Venda",I1349-J1349,IF($B1349="Devolução de venda",-I1349-J1349,0)))</f>
        <v/>
      </c>
      <c r="L1349" s="20">
        <f>IF($A1349="","",IF($G1349&lt;&gt;"",$G1349,$A1349))</f>
        <v/>
      </c>
      <c r="M1349" s="17">
        <f>IF(I1349="","",IF($B1349="Venda",I1349,IF(OR($B1349="Compra",$B1349="Devolução de venda"),-I1349,0)))</f>
        <v/>
      </c>
    </row>
    <row r="1350">
      <c r="A1350" s="22" t="n"/>
      <c r="B1350" s="14" t="n"/>
      <c r="C1350" s="14" t="n"/>
      <c r="D1350" s="14" t="n"/>
      <c r="E1350" s="15" t="n"/>
      <c r="F1350" s="14" t="n"/>
      <c r="G1350" s="22" t="n"/>
      <c r="H1350" s="14" t="n"/>
      <c r="I1350" s="17">
        <f>IF(OR($B1350="",$C1350="",N($D1350)=0),"",IF(OR($B1350="Ajuste para mais",$B1350="Ajuste para menos"),0,$D1350*IF(N($E1350)&lt;&gt;0,$E1350,IF(OR($B1350="Venda",$B1350="Devolução de venda"),IFERROR(INDEX(Produtos!$D$6:$D$505,MATCH($C1350,Produtos!$B$6:$B$505,0)),0),0))))</f>
        <v/>
      </c>
      <c r="J1350" s="17">
        <f>IF(OR($B1350="",$C1350="",N($D1350)=0),"",IF($B1350="Venda",1,IF($B1350="Devolução de venda",-1,0))*$D1350*IFERROR(INDEX(Produtos!$L$6:$L$505,MATCH($C1350,Produtos!$B$6:$B$505,0)),0))</f>
        <v/>
      </c>
      <c r="K1350" s="17">
        <f>IF(I1350="","",IF($B1350="Venda",I1350-J1350,IF($B1350="Devolução de venda",-I1350-J1350,0)))</f>
        <v/>
      </c>
      <c r="L1350" s="20">
        <f>IF($A1350="","",IF($G1350&lt;&gt;"",$G1350,$A1350))</f>
        <v/>
      </c>
      <c r="M1350" s="17">
        <f>IF(I1350="","",IF($B1350="Venda",I1350,IF(OR($B1350="Compra",$B1350="Devolução de venda"),-I1350,0)))</f>
        <v/>
      </c>
    </row>
    <row r="1351">
      <c r="A1351" s="22" t="n"/>
      <c r="B1351" s="14" t="n"/>
      <c r="C1351" s="14" t="n"/>
      <c r="D1351" s="14" t="n"/>
      <c r="E1351" s="15" t="n"/>
      <c r="F1351" s="14" t="n"/>
      <c r="G1351" s="22" t="n"/>
      <c r="H1351" s="14" t="n"/>
      <c r="I1351" s="17">
        <f>IF(OR($B1351="",$C1351="",N($D1351)=0),"",IF(OR($B1351="Ajuste para mais",$B1351="Ajuste para menos"),0,$D1351*IF(N($E1351)&lt;&gt;0,$E1351,IF(OR($B1351="Venda",$B1351="Devolução de venda"),IFERROR(INDEX(Produtos!$D$6:$D$505,MATCH($C1351,Produtos!$B$6:$B$505,0)),0),0))))</f>
        <v/>
      </c>
      <c r="J1351" s="17">
        <f>IF(OR($B1351="",$C1351="",N($D1351)=0),"",IF($B1351="Venda",1,IF($B1351="Devolução de venda",-1,0))*$D1351*IFERROR(INDEX(Produtos!$L$6:$L$505,MATCH($C1351,Produtos!$B$6:$B$505,0)),0))</f>
        <v/>
      </c>
      <c r="K1351" s="17">
        <f>IF(I1351="","",IF($B1351="Venda",I1351-J1351,IF($B1351="Devolução de venda",-I1351-J1351,0)))</f>
        <v/>
      </c>
      <c r="L1351" s="20">
        <f>IF($A1351="","",IF($G1351&lt;&gt;"",$G1351,$A1351))</f>
        <v/>
      </c>
      <c r="M1351" s="17">
        <f>IF(I1351="","",IF($B1351="Venda",I1351,IF(OR($B1351="Compra",$B1351="Devolução de venda"),-I1351,0)))</f>
        <v/>
      </c>
    </row>
    <row r="1352">
      <c r="A1352" s="22" t="n"/>
      <c r="B1352" s="14" t="n"/>
      <c r="C1352" s="14" t="n"/>
      <c r="D1352" s="14" t="n"/>
      <c r="E1352" s="15" t="n"/>
      <c r="F1352" s="14" t="n"/>
      <c r="G1352" s="22" t="n"/>
      <c r="H1352" s="14" t="n"/>
      <c r="I1352" s="17">
        <f>IF(OR($B1352="",$C1352="",N($D1352)=0),"",IF(OR($B1352="Ajuste para mais",$B1352="Ajuste para menos"),0,$D1352*IF(N($E1352)&lt;&gt;0,$E1352,IF(OR($B1352="Venda",$B1352="Devolução de venda"),IFERROR(INDEX(Produtos!$D$6:$D$505,MATCH($C1352,Produtos!$B$6:$B$505,0)),0),0))))</f>
        <v/>
      </c>
      <c r="J1352" s="17">
        <f>IF(OR($B1352="",$C1352="",N($D1352)=0),"",IF($B1352="Venda",1,IF($B1352="Devolução de venda",-1,0))*$D1352*IFERROR(INDEX(Produtos!$L$6:$L$505,MATCH($C1352,Produtos!$B$6:$B$505,0)),0))</f>
        <v/>
      </c>
      <c r="K1352" s="17">
        <f>IF(I1352="","",IF($B1352="Venda",I1352-J1352,IF($B1352="Devolução de venda",-I1352-J1352,0)))</f>
        <v/>
      </c>
      <c r="L1352" s="20">
        <f>IF($A1352="","",IF($G1352&lt;&gt;"",$G1352,$A1352))</f>
        <v/>
      </c>
      <c r="M1352" s="17">
        <f>IF(I1352="","",IF($B1352="Venda",I1352,IF(OR($B1352="Compra",$B1352="Devolução de venda"),-I1352,0)))</f>
        <v/>
      </c>
    </row>
    <row r="1353">
      <c r="A1353" s="22" t="n"/>
      <c r="B1353" s="14" t="n"/>
      <c r="C1353" s="14" t="n"/>
      <c r="D1353" s="14" t="n"/>
      <c r="E1353" s="15" t="n"/>
      <c r="F1353" s="14" t="n"/>
      <c r="G1353" s="22" t="n"/>
      <c r="H1353" s="14" t="n"/>
      <c r="I1353" s="17">
        <f>IF(OR($B1353="",$C1353="",N($D1353)=0),"",IF(OR($B1353="Ajuste para mais",$B1353="Ajuste para menos"),0,$D1353*IF(N($E1353)&lt;&gt;0,$E1353,IF(OR($B1353="Venda",$B1353="Devolução de venda"),IFERROR(INDEX(Produtos!$D$6:$D$505,MATCH($C1353,Produtos!$B$6:$B$505,0)),0),0))))</f>
        <v/>
      </c>
      <c r="J1353" s="17">
        <f>IF(OR($B1353="",$C1353="",N($D1353)=0),"",IF($B1353="Venda",1,IF($B1353="Devolução de venda",-1,0))*$D1353*IFERROR(INDEX(Produtos!$L$6:$L$505,MATCH($C1353,Produtos!$B$6:$B$505,0)),0))</f>
        <v/>
      </c>
      <c r="K1353" s="17">
        <f>IF(I1353="","",IF($B1353="Venda",I1353-J1353,IF($B1353="Devolução de venda",-I1353-J1353,0)))</f>
        <v/>
      </c>
      <c r="L1353" s="20">
        <f>IF($A1353="","",IF($G1353&lt;&gt;"",$G1353,$A1353))</f>
        <v/>
      </c>
      <c r="M1353" s="17">
        <f>IF(I1353="","",IF($B1353="Venda",I1353,IF(OR($B1353="Compra",$B1353="Devolução de venda"),-I1353,0)))</f>
        <v/>
      </c>
    </row>
    <row r="1354">
      <c r="A1354" s="22" t="n"/>
      <c r="B1354" s="14" t="n"/>
      <c r="C1354" s="14" t="n"/>
      <c r="D1354" s="14" t="n"/>
      <c r="E1354" s="15" t="n"/>
      <c r="F1354" s="14" t="n"/>
      <c r="G1354" s="22" t="n"/>
      <c r="H1354" s="14" t="n"/>
      <c r="I1354" s="17">
        <f>IF(OR($B1354="",$C1354="",N($D1354)=0),"",IF(OR($B1354="Ajuste para mais",$B1354="Ajuste para menos"),0,$D1354*IF(N($E1354)&lt;&gt;0,$E1354,IF(OR($B1354="Venda",$B1354="Devolução de venda"),IFERROR(INDEX(Produtos!$D$6:$D$505,MATCH($C1354,Produtos!$B$6:$B$505,0)),0),0))))</f>
        <v/>
      </c>
      <c r="J1354" s="17">
        <f>IF(OR($B1354="",$C1354="",N($D1354)=0),"",IF($B1354="Venda",1,IF($B1354="Devolução de venda",-1,0))*$D1354*IFERROR(INDEX(Produtos!$L$6:$L$505,MATCH($C1354,Produtos!$B$6:$B$505,0)),0))</f>
        <v/>
      </c>
      <c r="K1354" s="17">
        <f>IF(I1354="","",IF($B1354="Venda",I1354-J1354,IF($B1354="Devolução de venda",-I1354-J1354,0)))</f>
        <v/>
      </c>
      <c r="L1354" s="20">
        <f>IF($A1354="","",IF($G1354&lt;&gt;"",$G1354,$A1354))</f>
        <v/>
      </c>
      <c r="M1354" s="17">
        <f>IF(I1354="","",IF($B1354="Venda",I1354,IF(OR($B1354="Compra",$B1354="Devolução de venda"),-I1354,0)))</f>
        <v/>
      </c>
    </row>
    <row r="1355">
      <c r="A1355" s="22" t="n"/>
      <c r="B1355" s="14" t="n"/>
      <c r="C1355" s="14" t="n"/>
      <c r="D1355" s="14" t="n"/>
      <c r="E1355" s="15" t="n"/>
      <c r="F1355" s="14" t="n"/>
      <c r="G1355" s="22" t="n"/>
      <c r="H1355" s="14" t="n"/>
      <c r="I1355" s="17">
        <f>IF(OR($B1355="",$C1355="",N($D1355)=0),"",IF(OR($B1355="Ajuste para mais",$B1355="Ajuste para menos"),0,$D1355*IF(N($E1355)&lt;&gt;0,$E1355,IF(OR($B1355="Venda",$B1355="Devolução de venda"),IFERROR(INDEX(Produtos!$D$6:$D$505,MATCH($C1355,Produtos!$B$6:$B$505,0)),0),0))))</f>
        <v/>
      </c>
      <c r="J1355" s="17">
        <f>IF(OR($B1355="",$C1355="",N($D1355)=0),"",IF($B1355="Venda",1,IF($B1355="Devolução de venda",-1,0))*$D1355*IFERROR(INDEX(Produtos!$L$6:$L$505,MATCH($C1355,Produtos!$B$6:$B$505,0)),0))</f>
        <v/>
      </c>
      <c r="K1355" s="17">
        <f>IF(I1355="","",IF($B1355="Venda",I1355-J1355,IF($B1355="Devolução de venda",-I1355-J1355,0)))</f>
        <v/>
      </c>
      <c r="L1355" s="20">
        <f>IF($A1355="","",IF($G1355&lt;&gt;"",$G1355,$A1355))</f>
        <v/>
      </c>
      <c r="M1355" s="17">
        <f>IF(I1355="","",IF($B1355="Venda",I1355,IF(OR($B1355="Compra",$B1355="Devolução de venda"),-I1355,0)))</f>
        <v/>
      </c>
    </row>
    <row r="1356">
      <c r="A1356" s="22" t="n"/>
      <c r="B1356" s="14" t="n"/>
      <c r="C1356" s="14" t="n"/>
      <c r="D1356" s="14" t="n"/>
      <c r="E1356" s="15" t="n"/>
      <c r="F1356" s="14" t="n"/>
      <c r="G1356" s="22" t="n"/>
      <c r="H1356" s="14" t="n"/>
      <c r="I1356" s="17">
        <f>IF(OR($B1356="",$C1356="",N($D1356)=0),"",IF(OR($B1356="Ajuste para mais",$B1356="Ajuste para menos"),0,$D1356*IF(N($E1356)&lt;&gt;0,$E1356,IF(OR($B1356="Venda",$B1356="Devolução de venda"),IFERROR(INDEX(Produtos!$D$6:$D$505,MATCH($C1356,Produtos!$B$6:$B$505,0)),0),0))))</f>
        <v/>
      </c>
      <c r="J1356" s="17">
        <f>IF(OR($B1356="",$C1356="",N($D1356)=0),"",IF($B1356="Venda",1,IF($B1356="Devolução de venda",-1,0))*$D1356*IFERROR(INDEX(Produtos!$L$6:$L$505,MATCH($C1356,Produtos!$B$6:$B$505,0)),0))</f>
        <v/>
      </c>
      <c r="K1356" s="17">
        <f>IF(I1356="","",IF($B1356="Venda",I1356-J1356,IF($B1356="Devolução de venda",-I1356-J1356,0)))</f>
        <v/>
      </c>
      <c r="L1356" s="20">
        <f>IF($A1356="","",IF($G1356&lt;&gt;"",$G1356,$A1356))</f>
        <v/>
      </c>
      <c r="M1356" s="17">
        <f>IF(I1356="","",IF($B1356="Venda",I1356,IF(OR($B1356="Compra",$B1356="Devolução de venda"),-I1356,0)))</f>
        <v/>
      </c>
    </row>
    <row r="1357">
      <c r="A1357" s="22" t="n"/>
      <c r="B1357" s="14" t="n"/>
      <c r="C1357" s="14" t="n"/>
      <c r="D1357" s="14" t="n"/>
      <c r="E1357" s="15" t="n"/>
      <c r="F1357" s="14" t="n"/>
      <c r="G1357" s="22" t="n"/>
      <c r="H1357" s="14" t="n"/>
      <c r="I1357" s="17">
        <f>IF(OR($B1357="",$C1357="",N($D1357)=0),"",IF(OR($B1357="Ajuste para mais",$B1357="Ajuste para menos"),0,$D1357*IF(N($E1357)&lt;&gt;0,$E1357,IF(OR($B1357="Venda",$B1357="Devolução de venda"),IFERROR(INDEX(Produtos!$D$6:$D$505,MATCH($C1357,Produtos!$B$6:$B$505,0)),0),0))))</f>
        <v/>
      </c>
      <c r="J1357" s="17">
        <f>IF(OR($B1357="",$C1357="",N($D1357)=0),"",IF($B1357="Venda",1,IF($B1357="Devolução de venda",-1,0))*$D1357*IFERROR(INDEX(Produtos!$L$6:$L$505,MATCH($C1357,Produtos!$B$6:$B$505,0)),0))</f>
        <v/>
      </c>
      <c r="K1357" s="17">
        <f>IF(I1357="","",IF($B1357="Venda",I1357-J1357,IF($B1357="Devolução de venda",-I1357-J1357,0)))</f>
        <v/>
      </c>
      <c r="L1357" s="20">
        <f>IF($A1357="","",IF($G1357&lt;&gt;"",$G1357,$A1357))</f>
        <v/>
      </c>
      <c r="M1357" s="17">
        <f>IF(I1357="","",IF($B1357="Venda",I1357,IF(OR($B1357="Compra",$B1357="Devolução de venda"),-I1357,0)))</f>
        <v/>
      </c>
    </row>
    <row r="1358">
      <c r="A1358" s="22" t="n"/>
      <c r="B1358" s="14" t="n"/>
      <c r="C1358" s="14" t="n"/>
      <c r="D1358" s="14" t="n"/>
      <c r="E1358" s="15" t="n"/>
      <c r="F1358" s="14" t="n"/>
      <c r="G1358" s="22" t="n"/>
      <c r="H1358" s="14" t="n"/>
      <c r="I1358" s="17">
        <f>IF(OR($B1358="",$C1358="",N($D1358)=0),"",IF(OR($B1358="Ajuste para mais",$B1358="Ajuste para menos"),0,$D1358*IF(N($E1358)&lt;&gt;0,$E1358,IF(OR($B1358="Venda",$B1358="Devolução de venda"),IFERROR(INDEX(Produtos!$D$6:$D$505,MATCH($C1358,Produtos!$B$6:$B$505,0)),0),0))))</f>
        <v/>
      </c>
      <c r="J1358" s="17">
        <f>IF(OR($B1358="",$C1358="",N($D1358)=0),"",IF($B1358="Venda",1,IF($B1358="Devolução de venda",-1,0))*$D1358*IFERROR(INDEX(Produtos!$L$6:$L$505,MATCH($C1358,Produtos!$B$6:$B$505,0)),0))</f>
        <v/>
      </c>
      <c r="K1358" s="17">
        <f>IF(I1358="","",IF($B1358="Venda",I1358-J1358,IF($B1358="Devolução de venda",-I1358-J1358,0)))</f>
        <v/>
      </c>
      <c r="L1358" s="20">
        <f>IF($A1358="","",IF($G1358&lt;&gt;"",$G1358,$A1358))</f>
        <v/>
      </c>
      <c r="M1358" s="17">
        <f>IF(I1358="","",IF($B1358="Venda",I1358,IF(OR($B1358="Compra",$B1358="Devolução de venda"),-I1358,0)))</f>
        <v/>
      </c>
    </row>
    <row r="1359">
      <c r="A1359" s="22" t="n"/>
      <c r="B1359" s="14" t="n"/>
      <c r="C1359" s="14" t="n"/>
      <c r="D1359" s="14" t="n"/>
      <c r="E1359" s="15" t="n"/>
      <c r="F1359" s="14" t="n"/>
      <c r="G1359" s="22" t="n"/>
      <c r="H1359" s="14" t="n"/>
      <c r="I1359" s="17">
        <f>IF(OR($B1359="",$C1359="",N($D1359)=0),"",IF(OR($B1359="Ajuste para mais",$B1359="Ajuste para menos"),0,$D1359*IF(N($E1359)&lt;&gt;0,$E1359,IF(OR($B1359="Venda",$B1359="Devolução de venda"),IFERROR(INDEX(Produtos!$D$6:$D$505,MATCH($C1359,Produtos!$B$6:$B$505,0)),0),0))))</f>
        <v/>
      </c>
      <c r="J1359" s="17">
        <f>IF(OR($B1359="",$C1359="",N($D1359)=0),"",IF($B1359="Venda",1,IF($B1359="Devolução de venda",-1,0))*$D1359*IFERROR(INDEX(Produtos!$L$6:$L$505,MATCH($C1359,Produtos!$B$6:$B$505,0)),0))</f>
        <v/>
      </c>
      <c r="K1359" s="17">
        <f>IF(I1359="","",IF($B1359="Venda",I1359-J1359,IF($B1359="Devolução de venda",-I1359-J1359,0)))</f>
        <v/>
      </c>
      <c r="L1359" s="20">
        <f>IF($A1359="","",IF($G1359&lt;&gt;"",$G1359,$A1359))</f>
        <v/>
      </c>
      <c r="M1359" s="17">
        <f>IF(I1359="","",IF($B1359="Venda",I1359,IF(OR($B1359="Compra",$B1359="Devolução de venda"),-I1359,0)))</f>
        <v/>
      </c>
    </row>
    <row r="1360">
      <c r="A1360" s="22" t="n"/>
      <c r="B1360" s="14" t="n"/>
      <c r="C1360" s="14" t="n"/>
      <c r="D1360" s="14" t="n"/>
      <c r="E1360" s="15" t="n"/>
      <c r="F1360" s="14" t="n"/>
      <c r="G1360" s="22" t="n"/>
      <c r="H1360" s="14" t="n"/>
      <c r="I1360" s="17">
        <f>IF(OR($B1360="",$C1360="",N($D1360)=0),"",IF(OR($B1360="Ajuste para mais",$B1360="Ajuste para menos"),0,$D1360*IF(N($E1360)&lt;&gt;0,$E1360,IF(OR($B1360="Venda",$B1360="Devolução de venda"),IFERROR(INDEX(Produtos!$D$6:$D$505,MATCH($C1360,Produtos!$B$6:$B$505,0)),0),0))))</f>
        <v/>
      </c>
      <c r="J1360" s="17">
        <f>IF(OR($B1360="",$C1360="",N($D1360)=0),"",IF($B1360="Venda",1,IF($B1360="Devolução de venda",-1,0))*$D1360*IFERROR(INDEX(Produtos!$L$6:$L$505,MATCH($C1360,Produtos!$B$6:$B$505,0)),0))</f>
        <v/>
      </c>
      <c r="K1360" s="17">
        <f>IF(I1360="","",IF($B1360="Venda",I1360-J1360,IF($B1360="Devolução de venda",-I1360-J1360,0)))</f>
        <v/>
      </c>
      <c r="L1360" s="20">
        <f>IF($A1360="","",IF($G1360&lt;&gt;"",$G1360,$A1360))</f>
        <v/>
      </c>
      <c r="M1360" s="17">
        <f>IF(I1360="","",IF($B1360="Venda",I1360,IF(OR($B1360="Compra",$B1360="Devolução de venda"),-I1360,0)))</f>
        <v/>
      </c>
    </row>
    <row r="1361">
      <c r="A1361" s="22" t="n"/>
      <c r="B1361" s="14" t="n"/>
      <c r="C1361" s="14" t="n"/>
      <c r="D1361" s="14" t="n"/>
      <c r="E1361" s="15" t="n"/>
      <c r="F1361" s="14" t="n"/>
      <c r="G1361" s="22" t="n"/>
      <c r="H1361" s="14" t="n"/>
      <c r="I1361" s="17">
        <f>IF(OR($B1361="",$C1361="",N($D1361)=0),"",IF(OR($B1361="Ajuste para mais",$B1361="Ajuste para menos"),0,$D1361*IF(N($E1361)&lt;&gt;0,$E1361,IF(OR($B1361="Venda",$B1361="Devolução de venda"),IFERROR(INDEX(Produtos!$D$6:$D$505,MATCH($C1361,Produtos!$B$6:$B$505,0)),0),0))))</f>
        <v/>
      </c>
      <c r="J1361" s="17">
        <f>IF(OR($B1361="",$C1361="",N($D1361)=0),"",IF($B1361="Venda",1,IF($B1361="Devolução de venda",-1,0))*$D1361*IFERROR(INDEX(Produtos!$L$6:$L$505,MATCH($C1361,Produtos!$B$6:$B$505,0)),0))</f>
        <v/>
      </c>
      <c r="K1361" s="17">
        <f>IF(I1361="","",IF($B1361="Venda",I1361-J1361,IF($B1361="Devolução de venda",-I1361-J1361,0)))</f>
        <v/>
      </c>
      <c r="L1361" s="20">
        <f>IF($A1361="","",IF($G1361&lt;&gt;"",$G1361,$A1361))</f>
        <v/>
      </c>
      <c r="M1361" s="17">
        <f>IF(I1361="","",IF($B1361="Venda",I1361,IF(OR($B1361="Compra",$B1361="Devolução de venda"),-I1361,0)))</f>
        <v/>
      </c>
    </row>
    <row r="1362">
      <c r="A1362" s="22" t="n"/>
      <c r="B1362" s="14" t="n"/>
      <c r="C1362" s="14" t="n"/>
      <c r="D1362" s="14" t="n"/>
      <c r="E1362" s="15" t="n"/>
      <c r="F1362" s="14" t="n"/>
      <c r="G1362" s="22" t="n"/>
      <c r="H1362" s="14" t="n"/>
      <c r="I1362" s="17">
        <f>IF(OR($B1362="",$C1362="",N($D1362)=0),"",IF(OR($B1362="Ajuste para mais",$B1362="Ajuste para menos"),0,$D1362*IF(N($E1362)&lt;&gt;0,$E1362,IF(OR($B1362="Venda",$B1362="Devolução de venda"),IFERROR(INDEX(Produtos!$D$6:$D$505,MATCH($C1362,Produtos!$B$6:$B$505,0)),0),0))))</f>
        <v/>
      </c>
      <c r="J1362" s="17">
        <f>IF(OR($B1362="",$C1362="",N($D1362)=0),"",IF($B1362="Venda",1,IF($B1362="Devolução de venda",-1,0))*$D1362*IFERROR(INDEX(Produtos!$L$6:$L$505,MATCH($C1362,Produtos!$B$6:$B$505,0)),0))</f>
        <v/>
      </c>
      <c r="K1362" s="17">
        <f>IF(I1362="","",IF($B1362="Venda",I1362-J1362,IF($B1362="Devolução de venda",-I1362-J1362,0)))</f>
        <v/>
      </c>
      <c r="L1362" s="20">
        <f>IF($A1362="","",IF($G1362&lt;&gt;"",$G1362,$A1362))</f>
        <v/>
      </c>
      <c r="M1362" s="17">
        <f>IF(I1362="","",IF($B1362="Venda",I1362,IF(OR($B1362="Compra",$B1362="Devolução de venda"),-I1362,0)))</f>
        <v/>
      </c>
    </row>
    <row r="1363">
      <c r="A1363" s="22" t="n"/>
      <c r="B1363" s="14" t="n"/>
      <c r="C1363" s="14" t="n"/>
      <c r="D1363" s="14" t="n"/>
      <c r="E1363" s="15" t="n"/>
      <c r="F1363" s="14" t="n"/>
      <c r="G1363" s="22" t="n"/>
      <c r="H1363" s="14" t="n"/>
      <c r="I1363" s="17">
        <f>IF(OR($B1363="",$C1363="",N($D1363)=0),"",IF(OR($B1363="Ajuste para mais",$B1363="Ajuste para menos"),0,$D1363*IF(N($E1363)&lt;&gt;0,$E1363,IF(OR($B1363="Venda",$B1363="Devolução de venda"),IFERROR(INDEX(Produtos!$D$6:$D$505,MATCH($C1363,Produtos!$B$6:$B$505,0)),0),0))))</f>
        <v/>
      </c>
      <c r="J1363" s="17">
        <f>IF(OR($B1363="",$C1363="",N($D1363)=0),"",IF($B1363="Venda",1,IF($B1363="Devolução de venda",-1,0))*$D1363*IFERROR(INDEX(Produtos!$L$6:$L$505,MATCH($C1363,Produtos!$B$6:$B$505,0)),0))</f>
        <v/>
      </c>
      <c r="K1363" s="17">
        <f>IF(I1363="","",IF($B1363="Venda",I1363-J1363,IF($B1363="Devolução de venda",-I1363-J1363,0)))</f>
        <v/>
      </c>
      <c r="L1363" s="20">
        <f>IF($A1363="","",IF($G1363&lt;&gt;"",$G1363,$A1363))</f>
        <v/>
      </c>
      <c r="M1363" s="17">
        <f>IF(I1363="","",IF($B1363="Venda",I1363,IF(OR($B1363="Compra",$B1363="Devolução de venda"),-I1363,0)))</f>
        <v/>
      </c>
    </row>
    <row r="1364">
      <c r="A1364" s="22" t="n"/>
      <c r="B1364" s="14" t="n"/>
      <c r="C1364" s="14" t="n"/>
      <c r="D1364" s="14" t="n"/>
      <c r="E1364" s="15" t="n"/>
      <c r="F1364" s="14" t="n"/>
      <c r="G1364" s="22" t="n"/>
      <c r="H1364" s="14" t="n"/>
      <c r="I1364" s="17">
        <f>IF(OR($B1364="",$C1364="",N($D1364)=0),"",IF(OR($B1364="Ajuste para mais",$B1364="Ajuste para menos"),0,$D1364*IF(N($E1364)&lt;&gt;0,$E1364,IF(OR($B1364="Venda",$B1364="Devolução de venda"),IFERROR(INDEX(Produtos!$D$6:$D$505,MATCH($C1364,Produtos!$B$6:$B$505,0)),0),0))))</f>
        <v/>
      </c>
      <c r="J1364" s="17">
        <f>IF(OR($B1364="",$C1364="",N($D1364)=0),"",IF($B1364="Venda",1,IF($B1364="Devolução de venda",-1,0))*$D1364*IFERROR(INDEX(Produtos!$L$6:$L$505,MATCH($C1364,Produtos!$B$6:$B$505,0)),0))</f>
        <v/>
      </c>
      <c r="K1364" s="17">
        <f>IF(I1364="","",IF($B1364="Venda",I1364-J1364,IF($B1364="Devolução de venda",-I1364-J1364,0)))</f>
        <v/>
      </c>
      <c r="L1364" s="20">
        <f>IF($A1364="","",IF($G1364&lt;&gt;"",$G1364,$A1364))</f>
        <v/>
      </c>
      <c r="M1364" s="17">
        <f>IF(I1364="","",IF($B1364="Venda",I1364,IF(OR($B1364="Compra",$B1364="Devolução de venda"),-I1364,0)))</f>
        <v/>
      </c>
    </row>
    <row r="1365">
      <c r="A1365" s="22" t="n"/>
      <c r="B1365" s="14" t="n"/>
      <c r="C1365" s="14" t="n"/>
      <c r="D1365" s="14" t="n"/>
      <c r="E1365" s="15" t="n"/>
      <c r="F1365" s="14" t="n"/>
      <c r="G1365" s="22" t="n"/>
      <c r="H1365" s="14" t="n"/>
      <c r="I1365" s="17">
        <f>IF(OR($B1365="",$C1365="",N($D1365)=0),"",IF(OR($B1365="Ajuste para mais",$B1365="Ajuste para menos"),0,$D1365*IF(N($E1365)&lt;&gt;0,$E1365,IF(OR($B1365="Venda",$B1365="Devolução de venda"),IFERROR(INDEX(Produtos!$D$6:$D$505,MATCH($C1365,Produtos!$B$6:$B$505,0)),0),0))))</f>
        <v/>
      </c>
      <c r="J1365" s="17">
        <f>IF(OR($B1365="",$C1365="",N($D1365)=0),"",IF($B1365="Venda",1,IF($B1365="Devolução de venda",-1,0))*$D1365*IFERROR(INDEX(Produtos!$L$6:$L$505,MATCH($C1365,Produtos!$B$6:$B$505,0)),0))</f>
        <v/>
      </c>
      <c r="K1365" s="17">
        <f>IF(I1365="","",IF($B1365="Venda",I1365-J1365,IF($B1365="Devolução de venda",-I1365-J1365,0)))</f>
        <v/>
      </c>
      <c r="L1365" s="20">
        <f>IF($A1365="","",IF($G1365&lt;&gt;"",$G1365,$A1365))</f>
        <v/>
      </c>
      <c r="M1365" s="17">
        <f>IF(I1365="","",IF($B1365="Venda",I1365,IF(OR($B1365="Compra",$B1365="Devolução de venda"),-I1365,0)))</f>
        <v/>
      </c>
    </row>
    <row r="1366">
      <c r="A1366" s="22" t="n"/>
      <c r="B1366" s="14" t="n"/>
      <c r="C1366" s="14" t="n"/>
      <c r="D1366" s="14" t="n"/>
      <c r="E1366" s="15" t="n"/>
      <c r="F1366" s="14" t="n"/>
      <c r="G1366" s="22" t="n"/>
      <c r="H1366" s="14" t="n"/>
      <c r="I1366" s="17">
        <f>IF(OR($B1366="",$C1366="",N($D1366)=0),"",IF(OR($B1366="Ajuste para mais",$B1366="Ajuste para menos"),0,$D1366*IF(N($E1366)&lt;&gt;0,$E1366,IF(OR($B1366="Venda",$B1366="Devolução de venda"),IFERROR(INDEX(Produtos!$D$6:$D$505,MATCH($C1366,Produtos!$B$6:$B$505,0)),0),0))))</f>
        <v/>
      </c>
      <c r="J1366" s="17">
        <f>IF(OR($B1366="",$C1366="",N($D1366)=0),"",IF($B1366="Venda",1,IF($B1366="Devolução de venda",-1,0))*$D1366*IFERROR(INDEX(Produtos!$L$6:$L$505,MATCH($C1366,Produtos!$B$6:$B$505,0)),0))</f>
        <v/>
      </c>
      <c r="K1366" s="17">
        <f>IF(I1366="","",IF($B1366="Venda",I1366-J1366,IF($B1366="Devolução de venda",-I1366-J1366,0)))</f>
        <v/>
      </c>
      <c r="L1366" s="20">
        <f>IF($A1366="","",IF($G1366&lt;&gt;"",$G1366,$A1366))</f>
        <v/>
      </c>
      <c r="M1366" s="17">
        <f>IF(I1366="","",IF($B1366="Venda",I1366,IF(OR($B1366="Compra",$B1366="Devolução de venda"),-I1366,0)))</f>
        <v/>
      </c>
    </row>
    <row r="1367">
      <c r="A1367" s="22" t="n"/>
      <c r="B1367" s="14" t="n"/>
      <c r="C1367" s="14" t="n"/>
      <c r="D1367" s="14" t="n"/>
      <c r="E1367" s="15" t="n"/>
      <c r="F1367" s="14" t="n"/>
      <c r="G1367" s="22" t="n"/>
      <c r="H1367" s="14" t="n"/>
      <c r="I1367" s="17">
        <f>IF(OR($B1367="",$C1367="",N($D1367)=0),"",IF(OR($B1367="Ajuste para mais",$B1367="Ajuste para menos"),0,$D1367*IF(N($E1367)&lt;&gt;0,$E1367,IF(OR($B1367="Venda",$B1367="Devolução de venda"),IFERROR(INDEX(Produtos!$D$6:$D$505,MATCH($C1367,Produtos!$B$6:$B$505,0)),0),0))))</f>
        <v/>
      </c>
      <c r="J1367" s="17">
        <f>IF(OR($B1367="",$C1367="",N($D1367)=0),"",IF($B1367="Venda",1,IF($B1367="Devolução de venda",-1,0))*$D1367*IFERROR(INDEX(Produtos!$L$6:$L$505,MATCH($C1367,Produtos!$B$6:$B$505,0)),0))</f>
        <v/>
      </c>
      <c r="K1367" s="17">
        <f>IF(I1367="","",IF($B1367="Venda",I1367-J1367,IF($B1367="Devolução de venda",-I1367-J1367,0)))</f>
        <v/>
      </c>
      <c r="L1367" s="20">
        <f>IF($A1367="","",IF($G1367&lt;&gt;"",$G1367,$A1367))</f>
        <v/>
      </c>
      <c r="M1367" s="17">
        <f>IF(I1367="","",IF($B1367="Venda",I1367,IF(OR($B1367="Compra",$B1367="Devolução de venda"),-I1367,0)))</f>
        <v/>
      </c>
    </row>
    <row r="1368">
      <c r="A1368" s="22" t="n"/>
      <c r="B1368" s="14" t="n"/>
      <c r="C1368" s="14" t="n"/>
      <c r="D1368" s="14" t="n"/>
      <c r="E1368" s="15" t="n"/>
      <c r="F1368" s="14" t="n"/>
      <c r="G1368" s="22" t="n"/>
      <c r="H1368" s="14" t="n"/>
      <c r="I1368" s="17">
        <f>IF(OR($B1368="",$C1368="",N($D1368)=0),"",IF(OR($B1368="Ajuste para mais",$B1368="Ajuste para menos"),0,$D1368*IF(N($E1368)&lt;&gt;0,$E1368,IF(OR($B1368="Venda",$B1368="Devolução de venda"),IFERROR(INDEX(Produtos!$D$6:$D$505,MATCH($C1368,Produtos!$B$6:$B$505,0)),0),0))))</f>
        <v/>
      </c>
      <c r="J1368" s="17">
        <f>IF(OR($B1368="",$C1368="",N($D1368)=0),"",IF($B1368="Venda",1,IF($B1368="Devolução de venda",-1,0))*$D1368*IFERROR(INDEX(Produtos!$L$6:$L$505,MATCH($C1368,Produtos!$B$6:$B$505,0)),0))</f>
        <v/>
      </c>
      <c r="K1368" s="17">
        <f>IF(I1368="","",IF($B1368="Venda",I1368-J1368,IF($B1368="Devolução de venda",-I1368-J1368,0)))</f>
        <v/>
      </c>
      <c r="L1368" s="20">
        <f>IF($A1368="","",IF($G1368&lt;&gt;"",$G1368,$A1368))</f>
        <v/>
      </c>
      <c r="M1368" s="17">
        <f>IF(I1368="","",IF($B1368="Venda",I1368,IF(OR($B1368="Compra",$B1368="Devolução de venda"),-I1368,0)))</f>
        <v/>
      </c>
    </row>
    <row r="1369">
      <c r="A1369" s="22" t="n"/>
      <c r="B1369" s="14" t="n"/>
      <c r="C1369" s="14" t="n"/>
      <c r="D1369" s="14" t="n"/>
      <c r="E1369" s="15" t="n"/>
      <c r="F1369" s="14" t="n"/>
      <c r="G1369" s="22" t="n"/>
      <c r="H1369" s="14" t="n"/>
      <c r="I1369" s="17">
        <f>IF(OR($B1369="",$C1369="",N($D1369)=0),"",IF(OR($B1369="Ajuste para mais",$B1369="Ajuste para menos"),0,$D1369*IF(N($E1369)&lt;&gt;0,$E1369,IF(OR($B1369="Venda",$B1369="Devolução de venda"),IFERROR(INDEX(Produtos!$D$6:$D$505,MATCH($C1369,Produtos!$B$6:$B$505,0)),0),0))))</f>
        <v/>
      </c>
      <c r="J1369" s="17">
        <f>IF(OR($B1369="",$C1369="",N($D1369)=0),"",IF($B1369="Venda",1,IF($B1369="Devolução de venda",-1,0))*$D1369*IFERROR(INDEX(Produtos!$L$6:$L$505,MATCH($C1369,Produtos!$B$6:$B$505,0)),0))</f>
        <v/>
      </c>
      <c r="K1369" s="17">
        <f>IF(I1369="","",IF($B1369="Venda",I1369-J1369,IF($B1369="Devolução de venda",-I1369-J1369,0)))</f>
        <v/>
      </c>
      <c r="L1369" s="20">
        <f>IF($A1369="","",IF($G1369&lt;&gt;"",$G1369,$A1369))</f>
        <v/>
      </c>
      <c r="M1369" s="17">
        <f>IF(I1369="","",IF($B1369="Venda",I1369,IF(OR($B1369="Compra",$B1369="Devolução de venda"),-I1369,0)))</f>
        <v/>
      </c>
    </row>
    <row r="1370">
      <c r="A1370" s="22" t="n"/>
      <c r="B1370" s="14" t="n"/>
      <c r="C1370" s="14" t="n"/>
      <c r="D1370" s="14" t="n"/>
      <c r="E1370" s="15" t="n"/>
      <c r="F1370" s="14" t="n"/>
      <c r="G1370" s="22" t="n"/>
      <c r="H1370" s="14" t="n"/>
      <c r="I1370" s="17">
        <f>IF(OR($B1370="",$C1370="",N($D1370)=0),"",IF(OR($B1370="Ajuste para mais",$B1370="Ajuste para menos"),0,$D1370*IF(N($E1370)&lt;&gt;0,$E1370,IF(OR($B1370="Venda",$B1370="Devolução de venda"),IFERROR(INDEX(Produtos!$D$6:$D$505,MATCH($C1370,Produtos!$B$6:$B$505,0)),0),0))))</f>
        <v/>
      </c>
      <c r="J1370" s="17">
        <f>IF(OR($B1370="",$C1370="",N($D1370)=0),"",IF($B1370="Venda",1,IF($B1370="Devolução de venda",-1,0))*$D1370*IFERROR(INDEX(Produtos!$L$6:$L$505,MATCH($C1370,Produtos!$B$6:$B$505,0)),0))</f>
        <v/>
      </c>
      <c r="K1370" s="17">
        <f>IF(I1370="","",IF($B1370="Venda",I1370-J1370,IF($B1370="Devolução de venda",-I1370-J1370,0)))</f>
        <v/>
      </c>
      <c r="L1370" s="20">
        <f>IF($A1370="","",IF($G1370&lt;&gt;"",$G1370,$A1370))</f>
        <v/>
      </c>
      <c r="M1370" s="17">
        <f>IF(I1370="","",IF($B1370="Venda",I1370,IF(OR($B1370="Compra",$B1370="Devolução de venda"),-I1370,0)))</f>
        <v/>
      </c>
    </row>
    <row r="1371">
      <c r="A1371" s="22" t="n"/>
      <c r="B1371" s="14" t="n"/>
      <c r="C1371" s="14" t="n"/>
      <c r="D1371" s="14" t="n"/>
      <c r="E1371" s="15" t="n"/>
      <c r="F1371" s="14" t="n"/>
      <c r="G1371" s="22" t="n"/>
      <c r="H1371" s="14" t="n"/>
      <c r="I1371" s="17">
        <f>IF(OR($B1371="",$C1371="",N($D1371)=0),"",IF(OR($B1371="Ajuste para mais",$B1371="Ajuste para menos"),0,$D1371*IF(N($E1371)&lt;&gt;0,$E1371,IF(OR($B1371="Venda",$B1371="Devolução de venda"),IFERROR(INDEX(Produtos!$D$6:$D$505,MATCH($C1371,Produtos!$B$6:$B$505,0)),0),0))))</f>
        <v/>
      </c>
      <c r="J1371" s="17">
        <f>IF(OR($B1371="",$C1371="",N($D1371)=0),"",IF($B1371="Venda",1,IF($B1371="Devolução de venda",-1,0))*$D1371*IFERROR(INDEX(Produtos!$L$6:$L$505,MATCH($C1371,Produtos!$B$6:$B$505,0)),0))</f>
        <v/>
      </c>
      <c r="K1371" s="17">
        <f>IF(I1371="","",IF($B1371="Venda",I1371-J1371,IF($B1371="Devolução de venda",-I1371-J1371,0)))</f>
        <v/>
      </c>
      <c r="L1371" s="20">
        <f>IF($A1371="","",IF($G1371&lt;&gt;"",$G1371,$A1371))</f>
        <v/>
      </c>
      <c r="M1371" s="17">
        <f>IF(I1371="","",IF($B1371="Venda",I1371,IF(OR($B1371="Compra",$B1371="Devolução de venda"),-I1371,0)))</f>
        <v/>
      </c>
    </row>
    <row r="1372">
      <c r="A1372" s="22" t="n"/>
      <c r="B1372" s="14" t="n"/>
      <c r="C1372" s="14" t="n"/>
      <c r="D1372" s="14" t="n"/>
      <c r="E1372" s="15" t="n"/>
      <c r="F1372" s="14" t="n"/>
      <c r="G1372" s="22" t="n"/>
      <c r="H1372" s="14" t="n"/>
      <c r="I1372" s="17">
        <f>IF(OR($B1372="",$C1372="",N($D1372)=0),"",IF(OR($B1372="Ajuste para mais",$B1372="Ajuste para menos"),0,$D1372*IF(N($E1372)&lt;&gt;0,$E1372,IF(OR($B1372="Venda",$B1372="Devolução de venda"),IFERROR(INDEX(Produtos!$D$6:$D$505,MATCH($C1372,Produtos!$B$6:$B$505,0)),0),0))))</f>
        <v/>
      </c>
      <c r="J1372" s="17">
        <f>IF(OR($B1372="",$C1372="",N($D1372)=0),"",IF($B1372="Venda",1,IF($B1372="Devolução de venda",-1,0))*$D1372*IFERROR(INDEX(Produtos!$L$6:$L$505,MATCH($C1372,Produtos!$B$6:$B$505,0)),0))</f>
        <v/>
      </c>
      <c r="K1372" s="17">
        <f>IF(I1372="","",IF($B1372="Venda",I1372-J1372,IF($B1372="Devolução de venda",-I1372-J1372,0)))</f>
        <v/>
      </c>
      <c r="L1372" s="20">
        <f>IF($A1372="","",IF($G1372&lt;&gt;"",$G1372,$A1372))</f>
        <v/>
      </c>
      <c r="M1372" s="17">
        <f>IF(I1372="","",IF($B1372="Venda",I1372,IF(OR($B1372="Compra",$B1372="Devolução de venda"),-I1372,0)))</f>
        <v/>
      </c>
    </row>
    <row r="1373">
      <c r="A1373" s="22" t="n"/>
      <c r="B1373" s="14" t="n"/>
      <c r="C1373" s="14" t="n"/>
      <c r="D1373" s="14" t="n"/>
      <c r="E1373" s="15" t="n"/>
      <c r="F1373" s="14" t="n"/>
      <c r="G1373" s="22" t="n"/>
      <c r="H1373" s="14" t="n"/>
      <c r="I1373" s="17">
        <f>IF(OR($B1373="",$C1373="",N($D1373)=0),"",IF(OR($B1373="Ajuste para mais",$B1373="Ajuste para menos"),0,$D1373*IF(N($E1373)&lt;&gt;0,$E1373,IF(OR($B1373="Venda",$B1373="Devolução de venda"),IFERROR(INDEX(Produtos!$D$6:$D$505,MATCH($C1373,Produtos!$B$6:$B$505,0)),0),0))))</f>
        <v/>
      </c>
      <c r="J1373" s="17">
        <f>IF(OR($B1373="",$C1373="",N($D1373)=0),"",IF($B1373="Venda",1,IF($B1373="Devolução de venda",-1,0))*$D1373*IFERROR(INDEX(Produtos!$L$6:$L$505,MATCH($C1373,Produtos!$B$6:$B$505,0)),0))</f>
        <v/>
      </c>
      <c r="K1373" s="17">
        <f>IF(I1373="","",IF($B1373="Venda",I1373-J1373,IF($B1373="Devolução de venda",-I1373-J1373,0)))</f>
        <v/>
      </c>
      <c r="L1373" s="20">
        <f>IF($A1373="","",IF($G1373&lt;&gt;"",$G1373,$A1373))</f>
        <v/>
      </c>
      <c r="M1373" s="17">
        <f>IF(I1373="","",IF($B1373="Venda",I1373,IF(OR($B1373="Compra",$B1373="Devolução de venda"),-I1373,0)))</f>
        <v/>
      </c>
    </row>
    <row r="1374">
      <c r="A1374" s="22" t="n"/>
      <c r="B1374" s="14" t="n"/>
      <c r="C1374" s="14" t="n"/>
      <c r="D1374" s="14" t="n"/>
      <c r="E1374" s="15" t="n"/>
      <c r="F1374" s="14" t="n"/>
      <c r="G1374" s="22" t="n"/>
      <c r="H1374" s="14" t="n"/>
      <c r="I1374" s="17">
        <f>IF(OR($B1374="",$C1374="",N($D1374)=0),"",IF(OR($B1374="Ajuste para mais",$B1374="Ajuste para menos"),0,$D1374*IF(N($E1374)&lt;&gt;0,$E1374,IF(OR($B1374="Venda",$B1374="Devolução de venda"),IFERROR(INDEX(Produtos!$D$6:$D$505,MATCH($C1374,Produtos!$B$6:$B$505,0)),0),0))))</f>
        <v/>
      </c>
      <c r="J1374" s="17">
        <f>IF(OR($B1374="",$C1374="",N($D1374)=0),"",IF($B1374="Venda",1,IF($B1374="Devolução de venda",-1,0))*$D1374*IFERROR(INDEX(Produtos!$L$6:$L$505,MATCH($C1374,Produtos!$B$6:$B$505,0)),0))</f>
        <v/>
      </c>
      <c r="K1374" s="17">
        <f>IF(I1374="","",IF($B1374="Venda",I1374-J1374,IF($B1374="Devolução de venda",-I1374-J1374,0)))</f>
        <v/>
      </c>
      <c r="L1374" s="20">
        <f>IF($A1374="","",IF($G1374&lt;&gt;"",$G1374,$A1374))</f>
        <v/>
      </c>
      <c r="M1374" s="17">
        <f>IF(I1374="","",IF($B1374="Venda",I1374,IF(OR($B1374="Compra",$B1374="Devolução de venda"),-I1374,0)))</f>
        <v/>
      </c>
    </row>
    <row r="1375">
      <c r="A1375" s="22" t="n"/>
      <c r="B1375" s="14" t="n"/>
      <c r="C1375" s="14" t="n"/>
      <c r="D1375" s="14" t="n"/>
      <c r="E1375" s="15" t="n"/>
      <c r="F1375" s="14" t="n"/>
      <c r="G1375" s="22" t="n"/>
      <c r="H1375" s="14" t="n"/>
      <c r="I1375" s="17">
        <f>IF(OR($B1375="",$C1375="",N($D1375)=0),"",IF(OR($B1375="Ajuste para mais",$B1375="Ajuste para menos"),0,$D1375*IF(N($E1375)&lt;&gt;0,$E1375,IF(OR($B1375="Venda",$B1375="Devolução de venda"),IFERROR(INDEX(Produtos!$D$6:$D$505,MATCH($C1375,Produtos!$B$6:$B$505,0)),0),0))))</f>
        <v/>
      </c>
      <c r="J1375" s="17">
        <f>IF(OR($B1375="",$C1375="",N($D1375)=0),"",IF($B1375="Venda",1,IF($B1375="Devolução de venda",-1,0))*$D1375*IFERROR(INDEX(Produtos!$L$6:$L$505,MATCH($C1375,Produtos!$B$6:$B$505,0)),0))</f>
        <v/>
      </c>
      <c r="K1375" s="17">
        <f>IF(I1375="","",IF($B1375="Venda",I1375-J1375,IF($B1375="Devolução de venda",-I1375-J1375,0)))</f>
        <v/>
      </c>
      <c r="L1375" s="20">
        <f>IF($A1375="","",IF($G1375&lt;&gt;"",$G1375,$A1375))</f>
        <v/>
      </c>
      <c r="M1375" s="17">
        <f>IF(I1375="","",IF($B1375="Venda",I1375,IF(OR($B1375="Compra",$B1375="Devolução de venda"),-I1375,0)))</f>
        <v/>
      </c>
    </row>
    <row r="1376">
      <c r="A1376" s="22" t="n"/>
      <c r="B1376" s="14" t="n"/>
      <c r="C1376" s="14" t="n"/>
      <c r="D1376" s="14" t="n"/>
      <c r="E1376" s="15" t="n"/>
      <c r="F1376" s="14" t="n"/>
      <c r="G1376" s="22" t="n"/>
      <c r="H1376" s="14" t="n"/>
      <c r="I1376" s="17">
        <f>IF(OR($B1376="",$C1376="",N($D1376)=0),"",IF(OR($B1376="Ajuste para mais",$B1376="Ajuste para menos"),0,$D1376*IF(N($E1376)&lt;&gt;0,$E1376,IF(OR($B1376="Venda",$B1376="Devolução de venda"),IFERROR(INDEX(Produtos!$D$6:$D$505,MATCH($C1376,Produtos!$B$6:$B$505,0)),0),0))))</f>
        <v/>
      </c>
      <c r="J1376" s="17">
        <f>IF(OR($B1376="",$C1376="",N($D1376)=0),"",IF($B1376="Venda",1,IF($B1376="Devolução de venda",-1,0))*$D1376*IFERROR(INDEX(Produtos!$L$6:$L$505,MATCH($C1376,Produtos!$B$6:$B$505,0)),0))</f>
        <v/>
      </c>
      <c r="K1376" s="17">
        <f>IF(I1376="","",IF($B1376="Venda",I1376-J1376,IF($B1376="Devolução de venda",-I1376-J1376,0)))</f>
        <v/>
      </c>
      <c r="L1376" s="20">
        <f>IF($A1376="","",IF($G1376&lt;&gt;"",$G1376,$A1376))</f>
        <v/>
      </c>
      <c r="M1376" s="17">
        <f>IF(I1376="","",IF($B1376="Venda",I1376,IF(OR($B1376="Compra",$B1376="Devolução de venda"),-I1376,0)))</f>
        <v/>
      </c>
    </row>
    <row r="1377">
      <c r="A1377" s="22" t="n"/>
      <c r="B1377" s="14" t="n"/>
      <c r="C1377" s="14" t="n"/>
      <c r="D1377" s="14" t="n"/>
      <c r="E1377" s="15" t="n"/>
      <c r="F1377" s="14" t="n"/>
      <c r="G1377" s="22" t="n"/>
      <c r="H1377" s="14" t="n"/>
      <c r="I1377" s="17">
        <f>IF(OR($B1377="",$C1377="",N($D1377)=0),"",IF(OR($B1377="Ajuste para mais",$B1377="Ajuste para menos"),0,$D1377*IF(N($E1377)&lt;&gt;0,$E1377,IF(OR($B1377="Venda",$B1377="Devolução de venda"),IFERROR(INDEX(Produtos!$D$6:$D$505,MATCH($C1377,Produtos!$B$6:$B$505,0)),0),0))))</f>
        <v/>
      </c>
      <c r="J1377" s="17">
        <f>IF(OR($B1377="",$C1377="",N($D1377)=0),"",IF($B1377="Venda",1,IF($B1377="Devolução de venda",-1,0))*$D1377*IFERROR(INDEX(Produtos!$L$6:$L$505,MATCH($C1377,Produtos!$B$6:$B$505,0)),0))</f>
        <v/>
      </c>
      <c r="K1377" s="17">
        <f>IF(I1377="","",IF($B1377="Venda",I1377-J1377,IF($B1377="Devolução de venda",-I1377-J1377,0)))</f>
        <v/>
      </c>
      <c r="L1377" s="20">
        <f>IF($A1377="","",IF($G1377&lt;&gt;"",$G1377,$A1377))</f>
        <v/>
      </c>
      <c r="M1377" s="17">
        <f>IF(I1377="","",IF($B1377="Venda",I1377,IF(OR($B1377="Compra",$B1377="Devolução de venda"),-I1377,0)))</f>
        <v/>
      </c>
    </row>
    <row r="1378">
      <c r="A1378" s="22" t="n"/>
      <c r="B1378" s="14" t="n"/>
      <c r="C1378" s="14" t="n"/>
      <c r="D1378" s="14" t="n"/>
      <c r="E1378" s="15" t="n"/>
      <c r="F1378" s="14" t="n"/>
      <c r="G1378" s="22" t="n"/>
      <c r="H1378" s="14" t="n"/>
      <c r="I1378" s="17">
        <f>IF(OR($B1378="",$C1378="",N($D1378)=0),"",IF(OR($B1378="Ajuste para mais",$B1378="Ajuste para menos"),0,$D1378*IF(N($E1378)&lt;&gt;0,$E1378,IF(OR($B1378="Venda",$B1378="Devolução de venda"),IFERROR(INDEX(Produtos!$D$6:$D$505,MATCH($C1378,Produtos!$B$6:$B$505,0)),0),0))))</f>
        <v/>
      </c>
      <c r="J1378" s="17">
        <f>IF(OR($B1378="",$C1378="",N($D1378)=0),"",IF($B1378="Venda",1,IF($B1378="Devolução de venda",-1,0))*$D1378*IFERROR(INDEX(Produtos!$L$6:$L$505,MATCH($C1378,Produtos!$B$6:$B$505,0)),0))</f>
        <v/>
      </c>
      <c r="K1378" s="17">
        <f>IF(I1378="","",IF($B1378="Venda",I1378-J1378,IF($B1378="Devolução de venda",-I1378-J1378,0)))</f>
        <v/>
      </c>
      <c r="L1378" s="20">
        <f>IF($A1378="","",IF($G1378&lt;&gt;"",$G1378,$A1378))</f>
        <v/>
      </c>
      <c r="M1378" s="17">
        <f>IF(I1378="","",IF($B1378="Venda",I1378,IF(OR($B1378="Compra",$B1378="Devolução de venda"),-I1378,0)))</f>
        <v/>
      </c>
    </row>
    <row r="1379">
      <c r="A1379" s="22" t="n"/>
      <c r="B1379" s="14" t="n"/>
      <c r="C1379" s="14" t="n"/>
      <c r="D1379" s="14" t="n"/>
      <c r="E1379" s="15" t="n"/>
      <c r="F1379" s="14" t="n"/>
      <c r="G1379" s="22" t="n"/>
      <c r="H1379" s="14" t="n"/>
      <c r="I1379" s="17">
        <f>IF(OR($B1379="",$C1379="",N($D1379)=0),"",IF(OR($B1379="Ajuste para mais",$B1379="Ajuste para menos"),0,$D1379*IF(N($E1379)&lt;&gt;0,$E1379,IF(OR($B1379="Venda",$B1379="Devolução de venda"),IFERROR(INDEX(Produtos!$D$6:$D$505,MATCH($C1379,Produtos!$B$6:$B$505,0)),0),0))))</f>
        <v/>
      </c>
      <c r="J1379" s="17">
        <f>IF(OR($B1379="",$C1379="",N($D1379)=0),"",IF($B1379="Venda",1,IF($B1379="Devolução de venda",-1,0))*$D1379*IFERROR(INDEX(Produtos!$L$6:$L$505,MATCH($C1379,Produtos!$B$6:$B$505,0)),0))</f>
        <v/>
      </c>
      <c r="K1379" s="17">
        <f>IF(I1379="","",IF($B1379="Venda",I1379-J1379,IF($B1379="Devolução de venda",-I1379-J1379,0)))</f>
        <v/>
      </c>
      <c r="L1379" s="20">
        <f>IF($A1379="","",IF($G1379&lt;&gt;"",$G1379,$A1379))</f>
        <v/>
      </c>
      <c r="M1379" s="17">
        <f>IF(I1379="","",IF($B1379="Venda",I1379,IF(OR($B1379="Compra",$B1379="Devolução de venda"),-I1379,0)))</f>
        <v/>
      </c>
    </row>
    <row r="1380">
      <c r="A1380" s="22" t="n"/>
      <c r="B1380" s="14" t="n"/>
      <c r="C1380" s="14" t="n"/>
      <c r="D1380" s="14" t="n"/>
      <c r="E1380" s="15" t="n"/>
      <c r="F1380" s="14" t="n"/>
      <c r="G1380" s="22" t="n"/>
      <c r="H1380" s="14" t="n"/>
      <c r="I1380" s="17">
        <f>IF(OR($B1380="",$C1380="",N($D1380)=0),"",IF(OR($B1380="Ajuste para mais",$B1380="Ajuste para menos"),0,$D1380*IF(N($E1380)&lt;&gt;0,$E1380,IF(OR($B1380="Venda",$B1380="Devolução de venda"),IFERROR(INDEX(Produtos!$D$6:$D$505,MATCH($C1380,Produtos!$B$6:$B$505,0)),0),0))))</f>
        <v/>
      </c>
      <c r="J1380" s="17">
        <f>IF(OR($B1380="",$C1380="",N($D1380)=0),"",IF($B1380="Venda",1,IF($B1380="Devolução de venda",-1,0))*$D1380*IFERROR(INDEX(Produtos!$L$6:$L$505,MATCH($C1380,Produtos!$B$6:$B$505,0)),0))</f>
        <v/>
      </c>
      <c r="K1380" s="17">
        <f>IF(I1380="","",IF($B1380="Venda",I1380-J1380,IF($B1380="Devolução de venda",-I1380-J1380,0)))</f>
        <v/>
      </c>
      <c r="L1380" s="20">
        <f>IF($A1380="","",IF($G1380&lt;&gt;"",$G1380,$A1380))</f>
        <v/>
      </c>
      <c r="M1380" s="17">
        <f>IF(I1380="","",IF($B1380="Venda",I1380,IF(OR($B1380="Compra",$B1380="Devolução de venda"),-I1380,0)))</f>
        <v/>
      </c>
    </row>
    <row r="1381">
      <c r="A1381" s="22" t="n"/>
      <c r="B1381" s="14" t="n"/>
      <c r="C1381" s="14" t="n"/>
      <c r="D1381" s="14" t="n"/>
      <c r="E1381" s="15" t="n"/>
      <c r="F1381" s="14" t="n"/>
      <c r="G1381" s="22" t="n"/>
      <c r="H1381" s="14" t="n"/>
      <c r="I1381" s="17">
        <f>IF(OR($B1381="",$C1381="",N($D1381)=0),"",IF(OR($B1381="Ajuste para mais",$B1381="Ajuste para menos"),0,$D1381*IF(N($E1381)&lt;&gt;0,$E1381,IF(OR($B1381="Venda",$B1381="Devolução de venda"),IFERROR(INDEX(Produtos!$D$6:$D$505,MATCH($C1381,Produtos!$B$6:$B$505,0)),0),0))))</f>
        <v/>
      </c>
      <c r="J1381" s="17">
        <f>IF(OR($B1381="",$C1381="",N($D1381)=0),"",IF($B1381="Venda",1,IF($B1381="Devolução de venda",-1,0))*$D1381*IFERROR(INDEX(Produtos!$L$6:$L$505,MATCH($C1381,Produtos!$B$6:$B$505,0)),0))</f>
        <v/>
      </c>
      <c r="K1381" s="17">
        <f>IF(I1381="","",IF($B1381="Venda",I1381-J1381,IF($B1381="Devolução de venda",-I1381-J1381,0)))</f>
        <v/>
      </c>
      <c r="L1381" s="20">
        <f>IF($A1381="","",IF($G1381&lt;&gt;"",$G1381,$A1381))</f>
        <v/>
      </c>
      <c r="M1381" s="17">
        <f>IF(I1381="","",IF($B1381="Venda",I1381,IF(OR($B1381="Compra",$B1381="Devolução de venda"),-I1381,0)))</f>
        <v/>
      </c>
    </row>
    <row r="1382">
      <c r="A1382" s="22" t="n"/>
      <c r="B1382" s="14" t="n"/>
      <c r="C1382" s="14" t="n"/>
      <c r="D1382" s="14" t="n"/>
      <c r="E1382" s="15" t="n"/>
      <c r="F1382" s="14" t="n"/>
      <c r="G1382" s="22" t="n"/>
      <c r="H1382" s="14" t="n"/>
      <c r="I1382" s="17">
        <f>IF(OR($B1382="",$C1382="",N($D1382)=0),"",IF(OR($B1382="Ajuste para mais",$B1382="Ajuste para menos"),0,$D1382*IF(N($E1382)&lt;&gt;0,$E1382,IF(OR($B1382="Venda",$B1382="Devolução de venda"),IFERROR(INDEX(Produtos!$D$6:$D$505,MATCH($C1382,Produtos!$B$6:$B$505,0)),0),0))))</f>
        <v/>
      </c>
      <c r="J1382" s="17">
        <f>IF(OR($B1382="",$C1382="",N($D1382)=0),"",IF($B1382="Venda",1,IF($B1382="Devolução de venda",-1,0))*$D1382*IFERROR(INDEX(Produtos!$L$6:$L$505,MATCH($C1382,Produtos!$B$6:$B$505,0)),0))</f>
        <v/>
      </c>
      <c r="K1382" s="17">
        <f>IF(I1382="","",IF($B1382="Venda",I1382-J1382,IF($B1382="Devolução de venda",-I1382-J1382,0)))</f>
        <v/>
      </c>
      <c r="L1382" s="20">
        <f>IF($A1382="","",IF($G1382&lt;&gt;"",$G1382,$A1382))</f>
        <v/>
      </c>
      <c r="M1382" s="17">
        <f>IF(I1382="","",IF($B1382="Venda",I1382,IF(OR($B1382="Compra",$B1382="Devolução de venda"),-I1382,0)))</f>
        <v/>
      </c>
    </row>
    <row r="1383">
      <c r="A1383" s="22" t="n"/>
      <c r="B1383" s="14" t="n"/>
      <c r="C1383" s="14" t="n"/>
      <c r="D1383" s="14" t="n"/>
      <c r="E1383" s="15" t="n"/>
      <c r="F1383" s="14" t="n"/>
      <c r="G1383" s="22" t="n"/>
      <c r="H1383" s="14" t="n"/>
      <c r="I1383" s="17">
        <f>IF(OR($B1383="",$C1383="",N($D1383)=0),"",IF(OR($B1383="Ajuste para mais",$B1383="Ajuste para menos"),0,$D1383*IF(N($E1383)&lt;&gt;0,$E1383,IF(OR($B1383="Venda",$B1383="Devolução de venda"),IFERROR(INDEX(Produtos!$D$6:$D$505,MATCH($C1383,Produtos!$B$6:$B$505,0)),0),0))))</f>
        <v/>
      </c>
      <c r="J1383" s="17">
        <f>IF(OR($B1383="",$C1383="",N($D1383)=0),"",IF($B1383="Venda",1,IF($B1383="Devolução de venda",-1,0))*$D1383*IFERROR(INDEX(Produtos!$L$6:$L$505,MATCH($C1383,Produtos!$B$6:$B$505,0)),0))</f>
        <v/>
      </c>
      <c r="K1383" s="17">
        <f>IF(I1383="","",IF($B1383="Venda",I1383-J1383,IF($B1383="Devolução de venda",-I1383-J1383,0)))</f>
        <v/>
      </c>
      <c r="L1383" s="20">
        <f>IF($A1383="","",IF($G1383&lt;&gt;"",$G1383,$A1383))</f>
        <v/>
      </c>
      <c r="M1383" s="17">
        <f>IF(I1383="","",IF($B1383="Venda",I1383,IF(OR($B1383="Compra",$B1383="Devolução de venda"),-I1383,0)))</f>
        <v/>
      </c>
    </row>
    <row r="1384">
      <c r="A1384" s="22" t="n"/>
      <c r="B1384" s="14" t="n"/>
      <c r="C1384" s="14" t="n"/>
      <c r="D1384" s="14" t="n"/>
      <c r="E1384" s="15" t="n"/>
      <c r="F1384" s="14" t="n"/>
      <c r="G1384" s="22" t="n"/>
      <c r="H1384" s="14" t="n"/>
      <c r="I1384" s="17">
        <f>IF(OR($B1384="",$C1384="",N($D1384)=0),"",IF(OR($B1384="Ajuste para mais",$B1384="Ajuste para menos"),0,$D1384*IF(N($E1384)&lt;&gt;0,$E1384,IF(OR($B1384="Venda",$B1384="Devolução de venda"),IFERROR(INDEX(Produtos!$D$6:$D$505,MATCH($C1384,Produtos!$B$6:$B$505,0)),0),0))))</f>
        <v/>
      </c>
      <c r="J1384" s="17">
        <f>IF(OR($B1384="",$C1384="",N($D1384)=0),"",IF($B1384="Venda",1,IF($B1384="Devolução de venda",-1,0))*$D1384*IFERROR(INDEX(Produtos!$L$6:$L$505,MATCH($C1384,Produtos!$B$6:$B$505,0)),0))</f>
        <v/>
      </c>
      <c r="K1384" s="17">
        <f>IF(I1384="","",IF($B1384="Venda",I1384-J1384,IF($B1384="Devolução de venda",-I1384-J1384,0)))</f>
        <v/>
      </c>
      <c r="L1384" s="20">
        <f>IF($A1384="","",IF($G1384&lt;&gt;"",$G1384,$A1384))</f>
        <v/>
      </c>
      <c r="M1384" s="17">
        <f>IF(I1384="","",IF($B1384="Venda",I1384,IF(OR($B1384="Compra",$B1384="Devolução de venda"),-I1384,0)))</f>
        <v/>
      </c>
    </row>
    <row r="1385">
      <c r="A1385" s="22" t="n"/>
      <c r="B1385" s="14" t="n"/>
      <c r="C1385" s="14" t="n"/>
      <c r="D1385" s="14" t="n"/>
      <c r="E1385" s="15" t="n"/>
      <c r="F1385" s="14" t="n"/>
      <c r="G1385" s="22" t="n"/>
      <c r="H1385" s="14" t="n"/>
      <c r="I1385" s="17">
        <f>IF(OR($B1385="",$C1385="",N($D1385)=0),"",IF(OR($B1385="Ajuste para mais",$B1385="Ajuste para menos"),0,$D1385*IF(N($E1385)&lt;&gt;0,$E1385,IF(OR($B1385="Venda",$B1385="Devolução de venda"),IFERROR(INDEX(Produtos!$D$6:$D$505,MATCH($C1385,Produtos!$B$6:$B$505,0)),0),0))))</f>
        <v/>
      </c>
      <c r="J1385" s="17">
        <f>IF(OR($B1385="",$C1385="",N($D1385)=0),"",IF($B1385="Venda",1,IF($B1385="Devolução de venda",-1,0))*$D1385*IFERROR(INDEX(Produtos!$L$6:$L$505,MATCH($C1385,Produtos!$B$6:$B$505,0)),0))</f>
        <v/>
      </c>
      <c r="K1385" s="17">
        <f>IF(I1385="","",IF($B1385="Venda",I1385-J1385,IF($B1385="Devolução de venda",-I1385-J1385,0)))</f>
        <v/>
      </c>
      <c r="L1385" s="20">
        <f>IF($A1385="","",IF($G1385&lt;&gt;"",$G1385,$A1385))</f>
        <v/>
      </c>
      <c r="M1385" s="17">
        <f>IF(I1385="","",IF($B1385="Venda",I1385,IF(OR($B1385="Compra",$B1385="Devolução de venda"),-I1385,0)))</f>
        <v/>
      </c>
    </row>
    <row r="1386">
      <c r="A1386" s="22" t="n"/>
      <c r="B1386" s="14" t="n"/>
      <c r="C1386" s="14" t="n"/>
      <c r="D1386" s="14" t="n"/>
      <c r="E1386" s="15" t="n"/>
      <c r="F1386" s="14" t="n"/>
      <c r="G1386" s="22" t="n"/>
      <c r="H1386" s="14" t="n"/>
      <c r="I1386" s="17">
        <f>IF(OR($B1386="",$C1386="",N($D1386)=0),"",IF(OR($B1386="Ajuste para mais",$B1386="Ajuste para menos"),0,$D1386*IF(N($E1386)&lt;&gt;0,$E1386,IF(OR($B1386="Venda",$B1386="Devolução de venda"),IFERROR(INDEX(Produtos!$D$6:$D$505,MATCH($C1386,Produtos!$B$6:$B$505,0)),0),0))))</f>
        <v/>
      </c>
      <c r="J1386" s="17">
        <f>IF(OR($B1386="",$C1386="",N($D1386)=0),"",IF($B1386="Venda",1,IF($B1386="Devolução de venda",-1,0))*$D1386*IFERROR(INDEX(Produtos!$L$6:$L$505,MATCH($C1386,Produtos!$B$6:$B$505,0)),0))</f>
        <v/>
      </c>
      <c r="K1386" s="17">
        <f>IF(I1386="","",IF($B1386="Venda",I1386-J1386,IF($B1386="Devolução de venda",-I1386-J1386,0)))</f>
        <v/>
      </c>
      <c r="L1386" s="20">
        <f>IF($A1386="","",IF($G1386&lt;&gt;"",$G1386,$A1386))</f>
        <v/>
      </c>
      <c r="M1386" s="17">
        <f>IF(I1386="","",IF($B1386="Venda",I1386,IF(OR($B1386="Compra",$B1386="Devolução de venda"),-I1386,0)))</f>
        <v/>
      </c>
    </row>
    <row r="1387">
      <c r="A1387" s="22" t="n"/>
      <c r="B1387" s="14" t="n"/>
      <c r="C1387" s="14" t="n"/>
      <c r="D1387" s="14" t="n"/>
      <c r="E1387" s="15" t="n"/>
      <c r="F1387" s="14" t="n"/>
      <c r="G1387" s="22" t="n"/>
      <c r="H1387" s="14" t="n"/>
      <c r="I1387" s="17">
        <f>IF(OR($B1387="",$C1387="",N($D1387)=0),"",IF(OR($B1387="Ajuste para mais",$B1387="Ajuste para menos"),0,$D1387*IF(N($E1387)&lt;&gt;0,$E1387,IF(OR($B1387="Venda",$B1387="Devolução de venda"),IFERROR(INDEX(Produtos!$D$6:$D$505,MATCH($C1387,Produtos!$B$6:$B$505,0)),0),0))))</f>
        <v/>
      </c>
      <c r="J1387" s="17">
        <f>IF(OR($B1387="",$C1387="",N($D1387)=0),"",IF($B1387="Venda",1,IF($B1387="Devolução de venda",-1,0))*$D1387*IFERROR(INDEX(Produtos!$L$6:$L$505,MATCH($C1387,Produtos!$B$6:$B$505,0)),0))</f>
        <v/>
      </c>
      <c r="K1387" s="17">
        <f>IF(I1387="","",IF($B1387="Venda",I1387-J1387,IF($B1387="Devolução de venda",-I1387-J1387,0)))</f>
        <v/>
      </c>
      <c r="L1387" s="20">
        <f>IF($A1387="","",IF($G1387&lt;&gt;"",$G1387,$A1387))</f>
        <v/>
      </c>
      <c r="M1387" s="17">
        <f>IF(I1387="","",IF($B1387="Venda",I1387,IF(OR($B1387="Compra",$B1387="Devolução de venda"),-I1387,0)))</f>
        <v/>
      </c>
    </row>
    <row r="1388">
      <c r="A1388" s="22" t="n"/>
      <c r="B1388" s="14" t="n"/>
      <c r="C1388" s="14" t="n"/>
      <c r="D1388" s="14" t="n"/>
      <c r="E1388" s="15" t="n"/>
      <c r="F1388" s="14" t="n"/>
      <c r="G1388" s="22" t="n"/>
      <c r="H1388" s="14" t="n"/>
      <c r="I1388" s="17">
        <f>IF(OR($B1388="",$C1388="",N($D1388)=0),"",IF(OR($B1388="Ajuste para mais",$B1388="Ajuste para menos"),0,$D1388*IF(N($E1388)&lt;&gt;0,$E1388,IF(OR($B1388="Venda",$B1388="Devolução de venda"),IFERROR(INDEX(Produtos!$D$6:$D$505,MATCH($C1388,Produtos!$B$6:$B$505,0)),0),0))))</f>
        <v/>
      </c>
      <c r="J1388" s="17">
        <f>IF(OR($B1388="",$C1388="",N($D1388)=0),"",IF($B1388="Venda",1,IF($B1388="Devolução de venda",-1,0))*$D1388*IFERROR(INDEX(Produtos!$L$6:$L$505,MATCH($C1388,Produtos!$B$6:$B$505,0)),0))</f>
        <v/>
      </c>
      <c r="K1388" s="17">
        <f>IF(I1388="","",IF($B1388="Venda",I1388-J1388,IF($B1388="Devolução de venda",-I1388-J1388,0)))</f>
        <v/>
      </c>
      <c r="L1388" s="20">
        <f>IF($A1388="","",IF($G1388&lt;&gt;"",$G1388,$A1388))</f>
        <v/>
      </c>
      <c r="M1388" s="17">
        <f>IF(I1388="","",IF($B1388="Venda",I1388,IF(OR($B1388="Compra",$B1388="Devolução de venda"),-I1388,0)))</f>
        <v/>
      </c>
    </row>
    <row r="1389">
      <c r="A1389" s="22" t="n"/>
      <c r="B1389" s="14" t="n"/>
      <c r="C1389" s="14" t="n"/>
      <c r="D1389" s="14" t="n"/>
      <c r="E1389" s="15" t="n"/>
      <c r="F1389" s="14" t="n"/>
      <c r="G1389" s="22" t="n"/>
      <c r="H1389" s="14" t="n"/>
      <c r="I1389" s="17">
        <f>IF(OR($B1389="",$C1389="",N($D1389)=0),"",IF(OR($B1389="Ajuste para mais",$B1389="Ajuste para menos"),0,$D1389*IF(N($E1389)&lt;&gt;0,$E1389,IF(OR($B1389="Venda",$B1389="Devolução de venda"),IFERROR(INDEX(Produtos!$D$6:$D$505,MATCH($C1389,Produtos!$B$6:$B$505,0)),0),0))))</f>
        <v/>
      </c>
      <c r="J1389" s="17">
        <f>IF(OR($B1389="",$C1389="",N($D1389)=0),"",IF($B1389="Venda",1,IF($B1389="Devolução de venda",-1,0))*$D1389*IFERROR(INDEX(Produtos!$L$6:$L$505,MATCH($C1389,Produtos!$B$6:$B$505,0)),0))</f>
        <v/>
      </c>
      <c r="K1389" s="17">
        <f>IF(I1389="","",IF($B1389="Venda",I1389-J1389,IF($B1389="Devolução de venda",-I1389-J1389,0)))</f>
        <v/>
      </c>
      <c r="L1389" s="20">
        <f>IF($A1389="","",IF($G1389&lt;&gt;"",$G1389,$A1389))</f>
        <v/>
      </c>
      <c r="M1389" s="17">
        <f>IF(I1389="","",IF($B1389="Venda",I1389,IF(OR($B1389="Compra",$B1389="Devolução de venda"),-I1389,0)))</f>
        <v/>
      </c>
    </row>
    <row r="1390">
      <c r="A1390" s="22" t="n"/>
      <c r="B1390" s="14" t="n"/>
      <c r="C1390" s="14" t="n"/>
      <c r="D1390" s="14" t="n"/>
      <c r="E1390" s="15" t="n"/>
      <c r="F1390" s="14" t="n"/>
      <c r="G1390" s="22" t="n"/>
      <c r="H1390" s="14" t="n"/>
      <c r="I1390" s="17">
        <f>IF(OR($B1390="",$C1390="",N($D1390)=0),"",IF(OR($B1390="Ajuste para mais",$B1390="Ajuste para menos"),0,$D1390*IF(N($E1390)&lt;&gt;0,$E1390,IF(OR($B1390="Venda",$B1390="Devolução de venda"),IFERROR(INDEX(Produtos!$D$6:$D$505,MATCH($C1390,Produtos!$B$6:$B$505,0)),0),0))))</f>
        <v/>
      </c>
      <c r="J1390" s="17">
        <f>IF(OR($B1390="",$C1390="",N($D1390)=0),"",IF($B1390="Venda",1,IF($B1390="Devolução de venda",-1,0))*$D1390*IFERROR(INDEX(Produtos!$L$6:$L$505,MATCH($C1390,Produtos!$B$6:$B$505,0)),0))</f>
        <v/>
      </c>
      <c r="K1390" s="17">
        <f>IF(I1390="","",IF($B1390="Venda",I1390-J1390,IF($B1390="Devolução de venda",-I1390-J1390,0)))</f>
        <v/>
      </c>
      <c r="L1390" s="20">
        <f>IF($A1390="","",IF($G1390&lt;&gt;"",$G1390,$A1390))</f>
        <v/>
      </c>
      <c r="M1390" s="17">
        <f>IF(I1390="","",IF($B1390="Venda",I1390,IF(OR($B1390="Compra",$B1390="Devolução de venda"),-I1390,0)))</f>
        <v/>
      </c>
    </row>
    <row r="1391">
      <c r="A1391" s="22" t="n"/>
      <c r="B1391" s="14" t="n"/>
      <c r="C1391" s="14" t="n"/>
      <c r="D1391" s="14" t="n"/>
      <c r="E1391" s="15" t="n"/>
      <c r="F1391" s="14" t="n"/>
      <c r="G1391" s="22" t="n"/>
      <c r="H1391" s="14" t="n"/>
      <c r="I1391" s="17">
        <f>IF(OR($B1391="",$C1391="",N($D1391)=0),"",IF(OR($B1391="Ajuste para mais",$B1391="Ajuste para menos"),0,$D1391*IF(N($E1391)&lt;&gt;0,$E1391,IF(OR($B1391="Venda",$B1391="Devolução de venda"),IFERROR(INDEX(Produtos!$D$6:$D$505,MATCH($C1391,Produtos!$B$6:$B$505,0)),0),0))))</f>
        <v/>
      </c>
      <c r="J1391" s="17">
        <f>IF(OR($B1391="",$C1391="",N($D1391)=0),"",IF($B1391="Venda",1,IF($B1391="Devolução de venda",-1,0))*$D1391*IFERROR(INDEX(Produtos!$L$6:$L$505,MATCH($C1391,Produtos!$B$6:$B$505,0)),0))</f>
        <v/>
      </c>
      <c r="K1391" s="17">
        <f>IF(I1391="","",IF($B1391="Venda",I1391-J1391,IF($B1391="Devolução de venda",-I1391-J1391,0)))</f>
        <v/>
      </c>
      <c r="L1391" s="20">
        <f>IF($A1391="","",IF($G1391&lt;&gt;"",$G1391,$A1391))</f>
        <v/>
      </c>
      <c r="M1391" s="17">
        <f>IF(I1391="","",IF($B1391="Venda",I1391,IF(OR($B1391="Compra",$B1391="Devolução de venda"),-I1391,0)))</f>
        <v/>
      </c>
    </row>
    <row r="1392">
      <c r="A1392" s="22" t="n"/>
      <c r="B1392" s="14" t="n"/>
      <c r="C1392" s="14" t="n"/>
      <c r="D1392" s="14" t="n"/>
      <c r="E1392" s="15" t="n"/>
      <c r="F1392" s="14" t="n"/>
      <c r="G1392" s="22" t="n"/>
      <c r="H1392" s="14" t="n"/>
      <c r="I1392" s="17">
        <f>IF(OR($B1392="",$C1392="",N($D1392)=0),"",IF(OR($B1392="Ajuste para mais",$B1392="Ajuste para menos"),0,$D1392*IF(N($E1392)&lt;&gt;0,$E1392,IF(OR($B1392="Venda",$B1392="Devolução de venda"),IFERROR(INDEX(Produtos!$D$6:$D$505,MATCH($C1392,Produtos!$B$6:$B$505,0)),0),0))))</f>
        <v/>
      </c>
      <c r="J1392" s="17">
        <f>IF(OR($B1392="",$C1392="",N($D1392)=0),"",IF($B1392="Venda",1,IF($B1392="Devolução de venda",-1,0))*$D1392*IFERROR(INDEX(Produtos!$L$6:$L$505,MATCH($C1392,Produtos!$B$6:$B$505,0)),0))</f>
        <v/>
      </c>
      <c r="K1392" s="17">
        <f>IF(I1392="","",IF($B1392="Venda",I1392-J1392,IF($B1392="Devolução de venda",-I1392-J1392,0)))</f>
        <v/>
      </c>
      <c r="L1392" s="20">
        <f>IF($A1392="","",IF($G1392&lt;&gt;"",$G1392,$A1392))</f>
        <v/>
      </c>
      <c r="M1392" s="17">
        <f>IF(I1392="","",IF($B1392="Venda",I1392,IF(OR($B1392="Compra",$B1392="Devolução de venda"),-I1392,0)))</f>
        <v/>
      </c>
    </row>
    <row r="1393">
      <c r="A1393" s="22" t="n"/>
      <c r="B1393" s="14" t="n"/>
      <c r="C1393" s="14" t="n"/>
      <c r="D1393" s="14" t="n"/>
      <c r="E1393" s="15" t="n"/>
      <c r="F1393" s="14" t="n"/>
      <c r="G1393" s="22" t="n"/>
      <c r="H1393" s="14" t="n"/>
      <c r="I1393" s="17">
        <f>IF(OR($B1393="",$C1393="",N($D1393)=0),"",IF(OR($B1393="Ajuste para mais",$B1393="Ajuste para menos"),0,$D1393*IF(N($E1393)&lt;&gt;0,$E1393,IF(OR($B1393="Venda",$B1393="Devolução de venda"),IFERROR(INDEX(Produtos!$D$6:$D$505,MATCH($C1393,Produtos!$B$6:$B$505,0)),0),0))))</f>
        <v/>
      </c>
      <c r="J1393" s="17">
        <f>IF(OR($B1393="",$C1393="",N($D1393)=0),"",IF($B1393="Venda",1,IF($B1393="Devolução de venda",-1,0))*$D1393*IFERROR(INDEX(Produtos!$L$6:$L$505,MATCH($C1393,Produtos!$B$6:$B$505,0)),0))</f>
        <v/>
      </c>
      <c r="K1393" s="17">
        <f>IF(I1393="","",IF($B1393="Venda",I1393-J1393,IF($B1393="Devolução de venda",-I1393-J1393,0)))</f>
        <v/>
      </c>
      <c r="L1393" s="20">
        <f>IF($A1393="","",IF($G1393&lt;&gt;"",$G1393,$A1393))</f>
        <v/>
      </c>
      <c r="M1393" s="17">
        <f>IF(I1393="","",IF($B1393="Venda",I1393,IF(OR($B1393="Compra",$B1393="Devolução de venda"),-I1393,0)))</f>
        <v/>
      </c>
    </row>
    <row r="1394">
      <c r="A1394" s="22" t="n"/>
      <c r="B1394" s="14" t="n"/>
      <c r="C1394" s="14" t="n"/>
      <c r="D1394" s="14" t="n"/>
      <c r="E1394" s="15" t="n"/>
      <c r="F1394" s="14" t="n"/>
      <c r="G1394" s="22" t="n"/>
      <c r="H1394" s="14" t="n"/>
      <c r="I1394" s="17">
        <f>IF(OR($B1394="",$C1394="",N($D1394)=0),"",IF(OR($B1394="Ajuste para mais",$B1394="Ajuste para menos"),0,$D1394*IF(N($E1394)&lt;&gt;0,$E1394,IF(OR($B1394="Venda",$B1394="Devolução de venda"),IFERROR(INDEX(Produtos!$D$6:$D$505,MATCH($C1394,Produtos!$B$6:$B$505,0)),0),0))))</f>
        <v/>
      </c>
      <c r="J1394" s="17">
        <f>IF(OR($B1394="",$C1394="",N($D1394)=0),"",IF($B1394="Venda",1,IF($B1394="Devolução de venda",-1,0))*$D1394*IFERROR(INDEX(Produtos!$L$6:$L$505,MATCH($C1394,Produtos!$B$6:$B$505,0)),0))</f>
        <v/>
      </c>
      <c r="K1394" s="17">
        <f>IF(I1394="","",IF($B1394="Venda",I1394-J1394,IF($B1394="Devolução de venda",-I1394-J1394,0)))</f>
        <v/>
      </c>
      <c r="L1394" s="20">
        <f>IF($A1394="","",IF($G1394&lt;&gt;"",$G1394,$A1394))</f>
        <v/>
      </c>
      <c r="M1394" s="17">
        <f>IF(I1394="","",IF($B1394="Venda",I1394,IF(OR($B1394="Compra",$B1394="Devolução de venda"),-I1394,0)))</f>
        <v/>
      </c>
    </row>
    <row r="1395">
      <c r="A1395" s="22" t="n"/>
      <c r="B1395" s="14" t="n"/>
      <c r="C1395" s="14" t="n"/>
      <c r="D1395" s="14" t="n"/>
      <c r="E1395" s="15" t="n"/>
      <c r="F1395" s="14" t="n"/>
      <c r="G1395" s="22" t="n"/>
      <c r="H1395" s="14" t="n"/>
      <c r="I1395" s="17">
        <f>IF(OR($B1395="",$C1395="",N($D1395)=0),"",IF(OR($B1395="Ajuste para mais",$B1395="Ajuste para menos"),0,$D1395*IF(N($E1395)&lt;&gt;0,$E1395,IF(OR($B1395="Venda",$B1395="Devolução de venda"),IFERROR(INDEX(Produtos!$D$6:$D$505,MATCH($C1395,Produtos!$B$6:$B$505,0)),0),0))))</f>
        <v/>
      </c>
      <c r="J1395" s="17">
        <f>IF(OR($B1395="",$C1395="",N($D1395)=0),"",IF($B1395="Venda",1,IF($B1395="Devolução de venda",-1,0))*$D1395*IFERROR(INDEX(Produtos!$L$6:$L$505,MATCH($C1395,Produtos!$B$6:$B$505,0)),0))</f>
        <v/>
      </c>
      <c r="K1395" s="17">
        <f>IF(I1395="","",IF($B1395="Venda",I1395-J1395,IF($B1395="Devolução de venda",-I1395-J1395,0)))</f>
        <v/>
      </c>
      <c r="L1395" s="20">
        <f>IF($A1395="","",IF($G1395&lt;&gt;"",$G1395,$A1395))</f>
        <v/>
      </c>
      <c r="M1395" s="17">
        <f>IF(I1395="","",IF($B1395="Venda",I1395,IF(OR($B1395="Compra",$B1395="Devolução de venda"),-I1395,0)))</f>
        <v/>
      </c>
    </row>
    <row r="1396">
      <c r="A1396" s="22" t="n"/>
      <c r="B1396" s="14" t="n"/>
      <c r="C1396" s="14" t="n"/>
      <c r="D1396" s="14" t="n"/>
      <c r="E1396" s="15" t="n"/>
      <c r="F1396" s="14" t="n"/>
      <c r="G1396" s="22" t="n"/>
      <c r="H1396" s="14" t="n"/>
      <c r="I1396" s="17">
        <f>IF(OR($B1396="",$C1396="",N($D1396)=0),"",IF(OR($B1396="Ajuste para mais",$B1396="Ajuste para menos"),0,$D1396*IF(N($E1396)&lt;&gt;0,$E1396,IF(OR($B1396="Venda",$B1396="Devolução de venda"),IFERROR(INDEX(Produtos!$D$6:$D$505,MATCH($C1396,Produtos!$B$6:$B$505,0)),0),0))))</f>
        <v/>
      </c>
      <c r="J1396" s="17">
        <f>IF(OR($B1396="",$C1396="",N($D1396)=0),"",IF($B1396="Venda",1,IF($B1396="Devolução de venda",-1,0))*$D1396*IFERROR(INDEX(Produtos!$L$6:$L$505,MATCH($C1396,Produtos!$B$6:$B$505,0)),0))</f>
        <v/>
      </c>
      <c r="K1396" s="17">
        <f>IF(I1396="","",IF($B1396="Venda",I1396-J1396,IF($B1396="Devolução de venda",-I1396-J1396,0)))</f>
        <v/>
      </c>
      <c r="L1396" s="20">
        <f>IF($A1396="","",IF($G1396&lt;&gt;"",$G1396,$A1396))</f>
        <v/>
      </c>
      <c r="M1396" s="17">
        <f>IF(I1396="","",IF($B1396="Venda",I1396,IF(OR($B1396="Compra",$B1396="Devolução de venda"),-I1396,0)))</f>
        <v/>
      </c>
    </row>
    <row r="1397">
      <c r="A1397" s="22" t="n"/>
      <c r="B1397" s="14" t="n"/>
      <c r="C1397" s="14" t="n"/>
      <c r="D1397" s="14" t="n"/>
      <c r="E1397" s="15" t="n"/>
      <c r="F1397" s="14" t="n"/>
      <c r="G1397" s="22" t="n"/>
      <c r="H1397" s="14" t="n"/>
      <c r="I1397" s="17">
        <f>IF(OR($B1397="",$C1397="",N($D1397)=0),"",IF(OR($B1397="Ajuste para mais",$B1397="Ajuste para menos"),0,$D1397*IF(N($E1397)&lt;&gt;0,$E1397,IF(OR($B1397="Venda",$B1397="Devolução de venda"),IFERROR(INDEX(Produtos!$D$6:$D$505,MATCH($C1397,Produtos!$B$6:$B$505,0)),0),0))))</f>
        <v/>
      </c>
      <c r="J1397" s="17">
        <f>IF(OR($B1397="",$C1397="",N($D1397)=0),"",IF($B1397="Venda",1,IF($B1397="Devolução de venda",-1,0))*$D1397*IFERROR(INDEX(Produtos!$L$6:$L$505,MATCH($C1397,Produtos!$B$6:$B$505,0)),0))</f>
        <v/>
      </c>
      <c r="K1397" s="17">
        <f>IF(I1397="","",IF($B1397="Venda",I1397-J1397,IF($B1397="Devolução de venda",-I1397-J1397,0)))</f>
        <v/>
      </c>
      <c r="L1397" s="20">
        <f>IF($A1397="","",IF($G1397&lt;&gt;"",$G1397,$A1397))</f>
        <v/>
      </c>
      <c r="M1397" s="17">
        <f>IF(I1397="","",IF($B1397="Venda",I1397,IF(OR($B1397="Compra",$B1397="Devolução de venda"),-I1397,0)))</f>
        <v/>
      </c>
    </row>
    <row r="1398">
      <c r="A1398" s="22" t="n"/>
      <c r="B1398" s="14" t="n"/>
      <c r="C1398" s="14" t="n"/>
      <c r="D1398" s="14" t="n"/>
      <c r="E1398" s="15" t="n"/>
      <c r="F1398" s="14" t="n"/>
      <c r="G1398" s="22" t="n"/>
      <c r="H1398" s="14" t="n"/>
      <c r="I1398" s="17">
        <f>IF(OR($B1398="",$C1398="",N($D1398)=0),"",IF(OR($B1398="Ajuste para mais",$B1398="Ajuste para menos"),0,$D1398*IF(N($E1398)&lt;&gt;0,$E1398,IF(OR($B1398="Venda",$B1398="Devolução de venda"),IFERROR(INDEX(Produtos!$D$6:$D$505,MATCH($C1398,Produtos!$B$6:$B$505,0)),0),0))))</f>
        <v/>
      </c>
      <c r="J1398" s="17">
        <f>IF(OR($B1398="",$C1398="",N($D1398)=0),"",IF($B1398="Venda",1,IF($B1398="Devolução de venda",-1,0))*$D1398*IFERROR(INDEX(Produtos!$L$6:$L$505,MATCH($C1398,Produtos!$B$6:$B$505,0)),0))</f>
        <v/>
      </c>
      <c r="K1398" s="17">
        <f>IF(I1398="","",IF($B1398="Venda",I1398-J1398,IF($B1398="Devolução de venda",-I1398-J1398,0)))</f>
        <v/>
      </c>
      <c r="L1398" s="20">
        <f>IF($A1398="","",IF($G1398&lt;&gt;"",$G1398,$A1398))</f>
        <v/>
      </c>
      <c r="M1398" s="17">
        <f>IF(I1398="","",IF($B1398="Venda",I1398,IF(OR($B1398="Compra",$B1398="Devolução de venda"),-I1398,0)))</f>
        <v/>
      </c>
    </row>
    <row r="1399">
      <c r="A1399" s="22" t="n"/>
      <c r="B1399" s="14" t="n"/>
      <c r="C1399" s="14" t="n"/>
      <c r="D1399" s="14" t="n"/>
      <c r="E1399" s="15" t="n"/>
      <c r="F1399" s="14" t="n"/>
      <c r="G1399" s="22" t="n"/>
      <c r="H1399" s="14" t="n"/>
      <c r="I1399" s="17">
        <f>IF(OR($B1399="",$C1399="",N($D1399)=0),"",IF(OR($B1399="Ajuste para mais",$B1399="Ajuste para menos"),0,$D1399*IF(N($E1399)&lt;&gt;0,$E1399,IF(OR($B1399="Venda",$B1399="Devolução de venda"),IFERROR(INDEX(Produtos!$D$6:$D$505,MATCH($C1399,Produtos!$B$6:$B$505,0)),0),0))))</f>
        <v/>
      </c>
      <c r="J1399" s="17">
        <f>IF(OR($B1399="",$C1399="",N($D1399)=0),"",IF($B1399="Venda",1,IF($B1399="Devolução de venda",-1,0))*$D1399*IFERROR(INDEX(Produtos!$L$6:$L$505,MATCH($C1399,Produtos!$B$6:$B$505,0)),0))</f>
        <v/>
      </c>
      <c r="K1399" s="17">
        <f>IF(I1399="","",IF($B1399="Venda",I1399-J1399,IF($B1399="Devolução de venda",-I1399-J1399,0)))</f>
        <v/>
      </c>
      <c r="L1399" s="20">
        <f>IF($A1399="","",IF($G1399&lt;&gt;"",$G1399,$A1399))</f>
        <v/>
      </c>
      <c r="M1399" s="17">
        <f>IF(I1399="","",IF($B1399="Venda",I1399,IF(OR($B1399="Compra",$B1399="Devolução de venda"),-I1399,0)))</f>
        <v/>
      </c>
    </row>
    <row r="1400">
      <c r="A1400" s="22" t="n"/>
      <c r="B1400" s="14" t="n"/>
      <c r="C1400" s="14" t="n"/>
      <c r="D1400" s="14" t="n"/>
      <c r="E1400" s="15" t="n"/>
      <c r="F1400" s="14" t="n"/>
      <c r="G1400" s="22" t="n"/>
      <c r="H1400" s="14" t="n"/>
      <c r="I1400" s="17">
        <f>IF(OR($B1400="",$C1400="",N($D1400)=0),"",IF(OR($B1400="Ajuste para mais",$B1400="Ajuste para menos"),0,$D1400*IF(N($E1400)&lt;&gt;0,$E1400,IF(OR($B1400="Venda",$B1400="Devolução de venda"),IFERROR(INDEX(Produtos!$D$6:$D$505,MATCH($C1400,Produtos!$B$6:$B$505,0)),0),0))))</f>
        <v/>
      </c>
      <c r="J1400" s="17">
        <f>IF(OR($B1400="",$C1400="",N($D1400)=0),"",IF($B1400="Venda",1,IF($B1400="Devolução de venda",-1,0))*$D1400*IFERROR(INDEX(Produtos!$L$6:$L$505,MATCH($C1400,Produtos!$B$6:$B$505,0)),0))</f>
        <v/>
      </c>
      <c r="K1400" s="17">
        <f>IF(I1400="","",IF($B1400="Venda",I1400-J1400,IF($B1400="Devolução de venda",-I1400-J1400,0)))</f>
        <v/>
      </c>
      <c r="L1400" s="20">
        <f>IF($A1400="","",IF($G1400&lt;&gt;"",$G1400,$A1400))</f>
        <v/>
      </c>
      <c r="M1400" s="17">
        <f>IF(I1400="","",IF($B1400="Venda",I1400,IF(OR($B1400="Compra",$B1400="Devolução de venda"),-I1400,0)))</f>
        <v/>
      </c>
    </row>
    <row r="1401">
      <c r="A1401" s="22" t="n"/>
      <c r="B1401" s="14" t="n"/>
      <c r="C1401" s="14" t="n"/>
      <c r="D1401" s="14" t="n"/>
      <c r="E1401" s="15" t="n"/>
      <c r="F1401" s="14" t="n"/>
      <c r="G1401" s="22" t="n"/>
      <c r="H1401" s="14" t="n"/>
      <c r="I1401" s="17">
        <f>IF(OR($B1401="",$C1401="",N($D1401)=0),"",IF(OR($B1401="Ajuste para mais",$B1401="Ajuste para menos"),0,$D1401*IF(N($E1401)&lt;&gt;0,$E1401,IF(OR($B1401="Venda",$B1401="Devolução de venda"),IFERROR(INDEX(Produtos!$D$6:$D$505,MATCH($C1401,Produtos!$B$6:$B$505,0)),0),0))))</f>
        <v/>
      </c>
      <c r="J1401" s="17">
        <f>IF(OR($B1401="",$C1401="",N($D1401)=0),"",IF($B1401="Venda",1,IF($B1401="Devolução de venda",-1,0))*$D1401*IFERROR(INDEX(Produtos!$L$6:$L$505,MATCH($C1401,Produtos!$B$6:$B$505,0)),0))</f>
        <v/>
      </c>
      <c r="K1401" s="17">
        <f>IF(I1401="","",IF($B1401="Venda",I1401-J1401,IF($B1401="Devolução de venda",-I1401-J1401,0)))</f>
        <v/>
      </c>
      <c r="L1401" s="20">
        <f>IF($A1401="","",IF($G1401&lt;&gt;"",$G1401,$A1401))</f>
        <v/>
      </c>
      <c r="M1401" s="17">
        <f>IF(I1401="","",IF($B1401="Venda",I1401,IF(OR($B1401="Compra",$B1401="Devolução de venda"),-I1401,0)))</f>
        <v/>
      </c>
    </row>
    <row r="1402">
      <c r="A1402" s="22" t="n"/>
      <c r="B1402" s="14" t="n"/>
      <c r="C1402" s="14" t="n"/>
      <c r="D1402" s="14" t="n"/>
      <c r="E1402" s="15" t="n"/>
      <c r="F1402" s="14" t="n"/>
      <c r="G1402" s="22" t="n"/>
      <c r="H1402" s="14" t="n"/>
      <c r="I1402" s="17">
        <f>IF(OR($B1402="",$C1402="",N($D1402)=0),"",IF(OR($B1402="Ajuste para mais",$B1402="Ajuste para menos"),0,$D1402*IF(N($E1402)&lt;&gt;0,$E1402,IF(OR($B1402="Venda",$B1402="Devolução de venda"),IFERROR(INDEX(Produtos!$D$6:$D$505,MATCH($C1402,Produtos!$B$6:$B$505,0)),0),0))))</f>
        <v/>
      </c>
      <c r="J1402" s="17">
        <f>IF(OR($B1402="",$C1402="",N($D1402)=0),"",IF($B1402="Venda",1,IF($B1402="Devolução de venda",-1,0))*$D1402*IFERROR(INDEX(Produtos!$L$6:$L$505,MATCH($C1402,Produtos!$B$6:$B$505,0)),0))</f>
        <v/>
      </c>
      <c r="K1402" s="17">
        <f>IF(I1402="","",IF($B1402="Venda",I1402-J1402,IF($B1402="Devolução de venda",-I1402-J1402,0)))</f>
        <v/>
      </c>
      <c r="L1402" s="20">
        <f>IF($A1402="","",IF($G1402&lt;&gt;"",$G1402,$A1402))</f>
        <v/>
      </c>
      <c r="M1402" s="17">
        <f>IF(I1402="","",IF($B1402="Venda",I1402,IF(OR($B1402="Compra",$B1402="Devolução de venda"),-I1402,0)))</f>
        <v/>
      </c>
    </row>
    <row r="1403">
      <c r="A1403" s="22" t="n"/>
      <c r="B1403" s="14" t="n"/>
      <c r="C1403" s="14" t="n"/>
      <c r="D1403" s="14" t="n"/>
      <c r="E1403" s="15" t="n"/>
      <c r="F1403" s="14" t="n"/>
      <c r="G1403" s="22" t="n"/>
      <c r="H1403" s="14" t="n"/>
      <c r="I1403" s="17">
        <f>IF(OR($B1403="",$C1403="",N($D1403)=0),"",IF(OR($B1403="Ajuste para mais",$B1403="Ajuste para menos"),0,$D1403*IF(N($E1403)&lt;&gt;0,$E1403,IF(OR($B1403="Venda",$B1403="Devolução de venda"),IFERROR(INDEX(Produtos!$D$6:$D$505,MATCH($C1403,Produtos!$B$6:$B$505,0)),0),0))))</f>
        <v/>
      </c>
      <c r="J1403" s="17">
        <f>IF(OR($B1403="",$C1403="",N($D1403)=0),"",IF($B1403="Venda",1,IF($B1403="Devolução de venda",-1,0))*$D1403*IFERROR(INDEX(Produtos!$L$6:$L$505,MATCH($C1403,Produtos!$B$6:$B$505,0)),0))</f>
        <v/>
      </c>
      <c r="K1403" s="17">
        <f>IF(I1403="","",IF($B1403="Venda",I1403-J1403,IF($B1403="Devolução de venda",-I1403-J1403,0)))</f>
        <v/>
      </c>
      <c r="L1403" s="20">
        <f>IF($A1403="","",IF($G1403&lt;&gt;"",$G1403,$A1403))</f>
        <v/>
      </c>
      <c r="M1403" s="17">
        <f>IF(I1403="","",IF($B1403="Venda",I1403,IF(OR($B1403="Compra",$B1403="Devolução de venda"),-I1403,0)))</f>
        <v/>
      </c>
    </row>
    <row r="1404">
      <c r="A1404" s="22" t="n"/>
      <c r="B1404" s="14" t="n"/>
      <c r="C1404" s="14" t="n"/>
      <c r="D1404" s="14" t="n"/>
      <c r="E1404" s="15" t="n"/>
      <c r="F1404" s="14" t="n"/>
      <c r="G1404" s="22" t="n"/>
      <c r="H1404" s="14" t="n"/>
      <c r="I1404" s="17">
        <f>IF(OR($B1404="",$C1404="",N($D1404)=0),"",IF(OR($B1404="Ajuste para mais",$B1404="Ajuste para menos"),0,$D1404*IF(N($E1404)&lt;&gt;0,$E1404,IF(OR($B1404="Venda",$B1404="Devolução de venda"),IFERROR(INDEX(Produtos!$D$6:$D$505,MATCH($C1404,Produtos!$B$6:$B$505,0)),0),0))))</f>
        <v/>
      </c>
      <c r="J1404" s="17">
        <f>IF(OR($B1404="",$C1404="",N($D1404)=0),"",IF($B1404="Venda",1,IF($B1404="Devolução de venda",-1,0))*$D1404*IFERROR(INDEX(Produtos!$L$6:$L$505,MATCH($C1404,Produtos!$B$6:$B$505,0)),0))</f>
        <v/>
      </c>
      <c r="K1404" s="17">
        <f>IF(I1404="","",IF($B1404="Venda",I1404-J1404,IF($B1404="Devolução de venda",-I1404-J1404,0)))</f>
        <v/>
      </c>
      <c r="L1404" s="20">
        <f>IF($A1404="","",IF($G1404&lt;&gt;"",$G1404,$A1404))</f>
        <v/>
      </c>
      <c r="M1404" s="17">
        <f>IF(I1404="","",IF($B1404="Venda",I1404,IF(OR($B1404="Compra",$B1404="Devolução de venda"),-I1404,0)))</f>
        <v/>
      </c>
    </row>
    <row r="1405">
      <c r="A1405" s="22" t="n"/>
      <c r="B1405" s="14" t="n"/>
      <c r="C1405" s="14" t="n"/>
      <c r="D1405" s="14" t="n"/>
      <c r="E1405" s="15" t="n"/>
      <c r="F1405" s="14" t="n"/>
      <c r="G1405" s="22" t="n"/>
      <c r="H1405" s="14" t="n"/>
      <c r="I1405" s="17">
        <f>IF(OR($B1405="",$C1405="",N($D1405)=0),"",IF(OR($B1405="Ajuste para mais",$B1405="Ajuste para menos"),0,$D1405*IF(N($E1405)&lt;&gt;0,$E1405,IF(OR($B1405="Venda",$B1405="Devolução de venda"),IFERROR(INDEX(Produtos!$D$6:$D$505,MATCH($C1405,Produtos!$B$6:$B$505,0)),0),0))))</f>
        <v/>
      </c>
      <c r="J1405" s="17">
        <f>IF(OR($B1405="",$C1405="",N($D1405)=0),"",IF($B1405="Venda",1,IF($B1405="Devolução de venda",-1,0))*$D1405*IFERROR(INDEX(Produtos!$L$6:$L$505,MATCH($C1405,Produtos!$B$6:$B$505,0)),0))</f>
        <v/>
      </c>
      <c r="K1405" s="17">
        <f>IF(I1405="","",IF($B1405="Venda",I1405-J1405,IF($B1405="Devolução de venda",-I1405-J1405,0)))</f>
        <v/>
      </c>
      <c r="L1405" s="20">
        <f>IF($A1405="","",IF($G1405&lt;&gt;"",$G1405,$A1405))</f>
        <v/>
      </c>
      <c r="M1405" s="17">
        <f>IF(I1405="","",IF($B1405="Venda",I1405,IF(OR($B1405="Compra",$B1405="Devolução de venda"),-I1405,0)))</f>
        <v/>
      </c>
    </row>
    <row r="1406">
      <c r="A1406" s="22" t="n"/>
      <c r="B1406" s="14" t="n"/>
      <c r="C1406" s="14" t="n"/>
      <c r="D1406" s="14" t="n"/>
      <c r="E1406" s="15" t="n"/>
      <c r="F1406" s="14" t="n"/>
      <c r="G1406" s="22" t="n"/>
      <c r="H1406" s="14" t="n"/>
      <c r="I1406" s="17">
        <f>IF(OR($B1406="",$C1406="",N($D1406)=0),"",IF(OR($B1406="Ajuste para mais",$B1406="Ajuste para menos"),0,$D1406*IF(N($E1406)&lt;&gt;0,$E1406,IF(OR($B1406="Venda",$B1406="Devolução de venda"),IFERROR(INDEX(Produtos!$D$6:$D$505,MATCH($C1406,Produtos!$B$6:$B$505,0)),0),0))))</f>
        <v/>
      </c>
      <c r="J1406" s="17">
        <f>IF(OR($B1406="",$C1406="",N($D1406)=0),"",IF($B1406="Venda",1,IF($B1406="Devolução de venda",-1,0))*$D1406*IFERROR(INDEX(Produtos!$L$6:$L$505,MATCH($C1406,Produtos!$B$6:$B$505,0)),0))</f>
        <v/>
      </c>
      <c r="K1406" s="17">
        <f>IF(I1406="","",IF($B1406="Venda",I1406-J1406,IF($B1406="Devolução de venda",-I1406-J1406,0)))</f>
        <v/>
      </c>
      <c r="L1406" s="20">
        <f>IF($A1406="","",IF($G1406&lt;&gt;"",$G1406,$A1406))</f>
        <v/>
      </c>
      <c r="M1406" s="17">
        <f>IF(I1406="","",IF($B1406="Venda",I1406,IF(OR($B1406="Compra",$B1406="Devolução de venda"),-I1406,0)))</f>
        <v/>
      </c>
    </row>
    <row r="1407">
      <c r="A1407" s="22" t="n"/>
      <c r="B1407" s="14" t="n"/>
      <c r="C1407" s="14" t="n"/>
      <c r="D1407" s="14" t="n"/>
      <c r="E1407" s="15" t="n"/>
      <c r="F1407" s="14" t="n"/>
      <c r="G1407" s="22" t="n"/>
      <c r="H1407" s="14" t="n"/>
      <c r="I1407" s="17">
        <f>IF(OR($B1407="",$C1407="",N($D1407)=0),"",IF(OR($B1407="Ajuste para mais",$B1407="Ajuste para menos"),0,$D1407*IF(N($E1407)&lt;&gt;0,$E1407,IF(OR($B1407="Venda",$B1407="Devolução de venda"),IFERROR(INDEX(Produtos!$D$6:$D$505,MATCH($C1407,Produtos!$B$6:$B$505,0)),0),0))))</f>
        <v/>
      </c>
      <c r="J1407" s="17">
        <f>IF(OR($B1407="",$C1407="",N($D1407)=0),"",IF($B1407="Venda",1,IF($B1407="Devolução de venda",-1,0))*$D1407*IFERROR(INDEX(Produtos!$L$6:$L$505,MATCH($C1407,Produtos!$B$6:$B$505,0)),0))</f>
        <v/>
      </c>
      <c r="K1407" s="17">
        <f>IF(I1407="","",IF($B1407="Venda",I1407-J1407,IF($B1407="Devolução de venda",-I1407-J1407,0)))</f>
        <v/>
      </c>
      <c r="L1407" s="20">
        <f>IF($A1407="","",IF($G1407&lt;&gt;"",$G1407,$A1407))</f>
        <v/>
      </c>
      <c r="M1407" s="17">
        <f>IF(I1407="","",IF($B1407="Venda",I1407,IF(OR($B1407="Compra",$B1407="Devolução de venda"),-I1407,0)))</f>
        <v/>
      </c>
    </row>
    <row r="1408">
      <c r="A1408" s="22" t="n"/>
      <c r="B1408" s="14" t="n"/>
      <c r="C1408" s="14" t="n"/>
      <c r="D1408" s="14" t="n"/>
      <c r="E1408" s="15" t="n"/>
      <c r="F1408" s="14" t="n"/>
      <c r="G1408" s="22" t="n"/>
      <c r="H1408" s="14" t="n"/>
      <c r="I1408" s="17">
        <f>IF(OR($B1408="",$C1408="",N($D1408)=0),"",IF(OR($B1408="Ajuste para mais",$B1408="Ajuste para menos"),0,$D1408*IF(N($E1408)&lt;&gt;0,$E1408,IF(OR($B1408="Venda",$B1408="Devolução de venda"),IFERROR(INDEX(Produtos!$D$6:$D$505,MATCH($C1408,Produtos!$B$6:$B$505,0)),0),0))))</f>
        <v/>
      </c>
      <c r="J1408" s="17">
        <f>IF(OR($B1408="",$C1408="",N($D1408)=0),"",IF($B1408="Venda",1,IF($B1408="Devolução de venda",-1,0))*$D1408*IFERROR(INDEX(Produtos!$L$6:$L$505,MATCH($C1408,Produtos!$B$6:$B$505,0)),0))</f>
        <v/>
      </c>
      <c r="K1408" s="17">
        <f>IF(I1408="","",IF($B1408="Venda",I1408-J1408,IF($B1408="Devolução de venda",-I1408-J1408,0)))</f>
        <v/>
      </c>
      <c r="L1408" s="20">
        <f>IF($A1408="","",IF($G1408&lt;&gt;"",$G1408,$A1408))</f>
        <v/>
      </c>
      <c r="M1408" s="17">
        <f>IF(I1408="","",IF($B1408="Venda",I1408,IF(OR($B1408="Compra",$B1408="Devolução de venda"),-I1408,0)))</f>
        <v/>
      </c>
    </row>
    <row r="1409">
      <c r="A1409" s="22" t="n"/>
      <c r="B1409" s="14" t="n"/>
      <c r="C1409" s="14" t="n"/>
      <c r="D1409" s="14" t="n"/>
      <c r="E1409" s="15" t="n"/>
      <c r="F1409" s="14" t="n"/>
      <c r="G1409" s="22" t="n"/>
      <c r="H1409" s="14" t="n"/>
      <c r="I1409" s="17">
        <f>IF(OR($B1409="",$C1409="",N($D1409)=0),"",IF(OR($B1409="Ajuste para mais",$B1409="Ajuste para menos"),0,$D1409*IF(N($E1409)&lt;&gt;0,$E1409,IF(OR($B1409="Venda",$B1409="Devolução de venda"),IFERROR(INDEX(Produtos!$D$6:$D$505,MATCH($C1409,Produtos!$B$6:$B$505,0)),0),0))))</f>
        <v/>
      </c>
      <c r="J1409" s="17">
        <f>IF(OR($B1409="",$C1409="",N($D1409)=0),"",IF($B1409="Venda",1,IF($B1409="Devolução de venda",-1,0))*$D1409*IFERROR(INDEX(Produtos!$L$6:$L$505,MATCH($C1409,Produtos!$B$6:$B$505,0)),0))</f>
        <v/>
      </c>
      <c r="K1409" s="17">
        <f>IF(I1409="","",IF($B1409="Venda",I1409-J1409,IF($B1409="Devolução de venda",-I1409-J1409,0)))</f>
        <v/>
      </c>
      <c r="L1409" s="20">
        <f>IF($A1409="","",IF($G1409&lt;&gt;"",$G1409,$A1409))</f>
        <v/>
      </c>
      <c r="M1409" s="17">
        <f>IF(I1409="","",IF($B1409="Venda",I1409,IF(OR($B1409="Compra",$B1409="Devolução de venda"),-I1409,0)))</f>
        <v/>
      </c>
    </row>
    <row r="1410">
      <c r="A1410" s="22" t="n"/>
      <c r="B1410" s="14" t="n"/>
      <c r="C1410" s="14" t="n"/>
      <c r="D1410" s="14" t="n"/>
      <c r="E1410" s="15" t="n"/>
      <c r="F1410" s="14" t="n"/>
      <c r="G1410" s="22" t="n"/>
      <c r="H1410" s="14" t="n"/>
      <c r="I1410" s="17">
        <f>IF(OR($B1410="",$C1410="",N($D1410)=0),"",IF(OR($B1410="Ajuste para mais",$B1410="Ajuste para menos"),0,$D1410*IF(N($E1410)&lt;&gt;0,$E1410,IF(OR($B1410="Venda",$B1410="Devolução de venda"),IFERROR(INDEX(Produtos!$D$6:$D$505,MATCH($C1410,Produtos!$B$6:$B$505,0)),0),0))))</f>
        <v/>
      </c>
      <c r="J1410" s="17">
        <f>IF(OR($B1410="",$C1410="",N($D1410)=0),"",IF($B1410="Venda",1,IF($B1410="Devolução de venda",-1,0))*$D1410*IFERROR(INDEX(Produtos!$L$6:$L$505,MATCH($C1410,Produtos!$B$6:$B$505,0)),0))</f>
        <v/>
      </c>
      <c r="K1410" s="17">
        <f>IF(I1410="","",IF($B1410="Venda",I1410-J1410,IF($B1410="Devolução de venda",-I1410-J1410,0)))</f>
        <v/>
      </c>
      <c r="L1410" s="20">
        <f>IF($A1410="","",IF($G1410&lt;&gt;"",$G1410,$A1410))</f>
        <v/>
      </c>
      <c r="M1410" s="17">
        <f>IF(I1410="","",IF($B1410="Venda",I1410,IF(OR($B1410="Compra",$B1410="Devolução de venda"),-I1410,0)))</f>
        <v/>
      </c>
    </row>
    <row r="1411">
      <c r="A1411" s="22" t="n"/>
      <c r="B1411" s="14" t="n"/>
      <c r="C1411" s="14" t="n"/>
      <c r="D1411" s="14" t="n"/>
      <c r="E1411" s="15" t="n"/>
      <c r="F1411" s="14" t="n"/>
      <c r="G1411" s="22" t="n"/>
      <c r="H1411" s="14" t="n"/>
      <c r="I1411" s="17">
        <f>IF(OR($B1411="",$C1411="",N($D1411)=0),"",IF(OR($B1411="Ajuste para mais",$B1411="Ajuste para menos"),0,$D1411*IF(N($E1411)&lt;&gt;0,$E1411,IF(OR($B1411="Venda",$B1411="Devolução de venda"),IFERROR(INDEX(Produtos!$D$6:$D$505,MATCH($C1411,Produtos!$B$6:$B$505,0)),0),0))))</f>
        <v/>
      </c>
      <c r="J1411" s="17">
        <f>IF(OR($B1411="",$C1411="",N($D1411)=0),"",IF($B1411="Venda",1,IF($B1411="Devolução de venda",-1,0))*$D1411*IFERROR(INDEX(Produtos!$L$6:$L$505,MATCH($C1411,Produtos!$B$6:$B$505,0)),0))</f>
        <v/>
      </c>
      <c r="K1411" s="17">
        <f>IF(I1411="","",IF($B1411="Venda",I1411-J1411,IF($B1411="Devolução de venda",-I1411-J1411,0)))</f>
        <v/>
      </c>
      <c r="L1411" s="20">
        <f>IF($A1411="","",IF($G1411&lt;&gt;"",$G1411,$A1411))</f>
        <v/>
      </c>
      <c r="M1411" s="17">
        <f>IF(I1411="","",IF($B1411="Venda",I1411,IF(OR($B1411="Compra",$B1411="Devolução de venda"),-I1411,0)))</f>
        <v/>
      </c>
    </row>
    <row r="1412">
      <c r="A1412" s="22" t="n"/>
      <c r="B1412" s="14" t="n"/>
      <c r="C1412" s="14" t="n"/>
      <c r="D1412" s="14" t="n"/>
      <c r="E1412" s="15" t="n"/>
      <c r="F1412" s="14" t="n"/>
      <c r="G1412" s="22" t="n"/>
      <c r="H1412" s="14" t="n"/>
      <c r="I1412" s="17">
        <f>IF(OR($B1412="",$C1412="",N($D1412)=0),"",IF(OR($B1412="Ajuste para mais",$B1412="Ajuste para menos"),0,$D1412*IF(N($E1412)&lt;&gt;0,$E1412,IF(OR($B1412="Venda",$B1412="Devolução de venda"),IFERROR(INDEX(Produtos!$D$6:$D$505,MATCH($C1412,Produtos!$B$6:$B$505,0)),0),0))))</f>
        <v/>
      </c>
      <c r="J1412" s="17">
        <f>IF(OR($B1412="",$C1412="",N($D1412)=0),"",IF($B1412="Venda",1,IF($B1412="Devolução de venda",-1,0))*$D1412*IFERROR(INDEX(Produtos!$L$6:$L$505,MATCH($C1412,Produtos!$B$6:$B$505,0)),0))</f>
        <v/>
      </c>
      <c r="K1412" s="17">
        <f>IF(I1412="","",IF($B1412="Venda",I1412-J1412,IF($B1412="Devolução de venda",-I1412-J1412,0)))</f>
        <v/>
      </c>
      <c r="L1412" s="20">
        <f>IF($A1412="","",IF($G1412&lt;&gt;"",$G1412,$A1412))</f>
        <v/>
      </c>
      <c r="M1412" s="17">
        <f>IF(I1412="","",IF($B1412="Venda",I1412,IF(OR($B1412="Compra",$B1412="Devolução de venda"),-I1412,0)))</f>
        <v/>
      </c>
    </row>
    <row r="1413">
      <c r="A1413" s="22" t="n"/>
      <c r="B1413" s="14" t="n"/>
      <c r="C1413" s="14" t="n"/>
      <c r="D1413" s="14" t="n"/>
      <c r="E1413" s="15" t="n"/>
      <c r="F1413" s="14" t="n"/>
      <c r="G1413" s="22" t="n"/>
      <c r="H1413" s="14" t="n"/>
      <c r="I1413" s="17">
        <f>IF(OR($B1413="",$C1413="",N($D1413)=0),"",IF(OR($B1413="Ajuste para mais",$B1413="Ajuste para menos"),0,$D1413*IF(N($E1413)&lt;&gt;0,$E1413,IF(OR($B1413="Venda",$B1413="Devolução de venda"),IFERROR(INDEX(Produtos!$D$6:$D$505,MATCH($C1413,Produtos!$B$6:$B$505,0)),0),0))))</f>
        <v/>
      </c>
      <c r="J1413" s="17">
        <f>IF(OR($B1413="",$C1413="",N($D1413)=0),"",IF($B1413="Venda",1,IF($B1413="Devolução de venda",-1,0))*$D1413*IFERROR(INDEX(Produtos!$L$6:$L$505,MATCH($C1413,Produtos!$B$6:$B$505,0)),0))</f>
        <v/>
      </c>
      <c r="K1413" s="17">
        <f>IF(I1413="","",IF($B1413="Venda",I1413-J1413,IF($B1413="Devolução de venda",-I1413-J1413,0)))</f>
        <v/>
      </c>
      <c r="L1413" s="20">
        <f>IF($A1413="","",IF($G1413&lt;&gt;"",$G1413,$A1413))</f>
        <v/>
      </c>
      <c r="M1413" s="17">
        <f>IF(I1413="","",IF($B1413="Venda",I1413,IF(OR($B1413="Compra",$B1413="Devolução de venda"),-I1413,0)))</f>
        <v/>
      </c>
    </row>
    <row r="1414">
      <c r="A1414" s="22" t="n"/>
      <c r="B1414" s="14" t="n"/>
      <c r="C1414" s="14" t="n"/>
      <c r="D1414" s="14" t="n"/>
      <c r="E1414" s="15" t="n"/>
      <c r="F1414" s="14" t="n"/>
      <c r="G1414" s="22" t="n"/>
      <c r="H1414" s="14" t="n"/>
      <c r="I1414" s="17">
        <f>IF(OR($B1414="",$C1414="",N($D1414)=0),"",IF(OR($B1414="Ajuste para mais",$B1414="Ajuste para menos"),0,$D1414*IF(N($E1414)&lt;&gt;0,$E1414,IF(OR($B1414="Venda",$B1414="Devolução de venda"),IFERROR(INDEX(Produtos!$D$6:$D$505,MATCH($C1414,Produtos!$B$6:$B$505,0)),0),0))))</f>
        <v/>
      </c>
      <c r="J1414" s="17">
        <f>IF(OR($B1414="",$C1414="",N($D1414)=0),"",IF($B1414="Venda",1,IF($B1414="Devolução de venda",-1,0))*$D1414*IFERROR(INDEX(Produtos!$L$6:$L$505,MATCH($C1414,Produtos!$B$6:$B$505,0)),0))</f>
        <v/>
      </c>
      <c r="K1414" s="17">
        <f>IF(I1414="","",IF($B1414="Venda",I1414-J1414,IF($B1414="Devolução de venda",-I1414-J1414,0)))</f>
        <v/>
      </c>
      <c r="L1414" s="20">
        <f>IF($A1414="","",IF($G1414&lt;&gt;"",$G1414,$A1414))</f>
        <v/>
      </c>
      <c r="M1414" s="17">
        <f>IF(I1414="","",IF($B1414="Venda",I1414,IF(OR($B1414="Compra",$B1414="Devolução de venda"),-I1414,0)))</f>
        <v/>
      </c>
    </row>
    <row r="1415">
      <c r="A1415" s="22" t="n"/>
      <c r="B1415" s="14" t="n"/>
      <c r="C1415" s="14" t="n"/>
      <c r="D1415" s="14" t="n"/>
      <c r="E1415" s="15" t="n"/>
      <c r="F1415" s="14" t="n"/>
      <c r="G1415" s="22" t="n"/>
      <c r="H1415" s="14" t="n"/>
      <c r="I1415" s="17">
        <f>IF(OR($B1415="",$C1415="",N($D1415)=0),"",IF(OR($B1415="Ajuste para mais",$B1415="Ajuste para menos"),0,$D1415*IF(N($E1415)&lt;&gt;0,$E1415,IF(OR($B1415="Venda",$B1415="Devolução de venda"),IFERROR(INDEX(Produtos!$D$6:$D$505,MATCH($C1415,Produtos!$B$6:$B$505,0)),0),0))))</f>
        <v/>
      </c>
      <c r="J1415" s="17">
        <f>IF(OR($B1415="",$C1415="",N($D1415)=0),"",IF($B1415="Venda",1,IF($B1415="Devolução de venda",-1,0))*$D1415*IFERROR(INDEX(Produtos!$L$6:$L$505,MATCH($C1415,Produtos!$B$6:$B$505,0)),0))</f>
        <v/>
      </c>
      <c r="K1415" s="17">
        <f>IF(I1415="","",IF($B1415="Venda",I1415-J1415,IF($B1415="Devolução de venda",-I1415-J1415,0)))</f>
        <v/>
      </c>
      <c r="L1415" s="20">
        <f>IF($A1415="","",IF($G1415&lt;&gt;"",$G1415,$A1415))</f>
        <v/>
      </c>
      <c r="M1415" s="17">
        <f>IF(I1415="","",IF($B1415="Venda",I1415,IF(OR($B1415="Compra",$B1415="Devolução de venda"),-I1415,0)))</f>
        <v/>
      </c>
    </row>
    <row r="1416">
      <c r="A1416" s="22" t="n"/>
      <c r="B1416" s="14" t="n"/>
      <c r="C1416" s="14" t="n"/>
      <c r="D1416" s="14" t="n"/>
      <c r="E1416" s="15" t="n"/>
      <c r="F1416" s="14" t="n"/>
      <c r="G1416" s="22" t="n"/>
      <c r="H1416" s="14" t="n"/>
      <c r="I1416" s="17">
        <f>IF(OR($B1416="",$C1416="",N($D1416)=0),"",IF(OR($B1416="Ajuste para mais",$B1416="Ajuste para menos"),0,$D1416*IF(N($E1416)&lt;&gt;0,$E1416,IF(OR($B1416="Venda",$B1416="Devolução de venda"),IFERROR(INDEX(Produtos!$D$6:$D$505,MATCH($C1416,Produtos!$B$6:$B$505,0)),0),0))))</f>
        <v/>
      </c>
      <c r="J1416" s="17">
        <f>IF(OR($B1416="",$C1416="",N($D1416)=0),"",IF($B1416="Venda",1,IF($B1416="Devolução de venda",-1,0))*$D1416*IFERROR(INDEX(Produtos!$L$6:$L$505,MATCH($C1416,Produtos!$B$6:$B$505,0)),0))</f>
        <v/>
      </c>
      <c r="K1416" s="17">
        <f>IF(I1416="","",IF($B1416="Venda",I1416-J1416,IF($B1416="Devolução de venda",-I1416-J1416,0)))</f>
        <v/>
      </c>
      <c r="L1416" s="20">
        <f>IF($A1416="","",IF($G1416&lt;&gt;"",$G1416,$A1416))</f>
        <v/>
      </c>
      <c r="M1416" s="17">
        <f>IF(I1416="","",IF($B1416="Venda",I1416,IF(OR($B1416="Compra",$B1416="Devolução de venda"),-I1416,0)))</f>
        <v/>
      </c>
    </row>
    <row r="1417">
      <c r="A1417" s="22" t="n"/>
      <c r="B1417" s="14" t="n"/>
      <c r="C1417" s="14" t="n"/>
      <c r="D1417" s="14" t="n"/>
      <c r="E1417" s="15" t="n"/>
      <c r="F1417" s="14" t="n"/>
      <c r="G1417" s="22" t="n"/>
      <c r="H1417" s="14" t="n"/>
      <c r="I1417" s="17">
        <f>IF(OR($B1417="",$C1417="",N($D1417)=0),"",IF(OR($B1417="Ajuste para mais",$B1417="Ajuste para menos"),0,$D1417*IF(N($E1417)&lt;&gt;0,$E1417,IF(OR($B1417="Venda",$B1417="Devolução de venda"),IFERROR(INDEX(Produtos!$D$6:$D$505,MATCH($C1417,Produtos!$B$6:$B$505,0)),0),0))))</f>
        <v/>
      </c>
      <c r="J1417" s="17">
        <f>IF(OR($B1417="",$C1417="",N($D1417)=0),"",IF($B1417="Venda",1,IF($B1417="Devolução de venda",-1,0))*$D1417*IFERROR(INDEX(Produtos!$L$6:$L$505,MATCH($C1417,Produtos!$B$6:$B$505,0)),0))</f>
        <v/>
      </c>
      <c r="K1417" s="17">
        <f>IF(I1417="","",IF($B1417="Venda",I1417-J1417,IF($B1417="Devolução de venda",-I1417-J1417,0)))</f>
        <v/>
      </c>
      <c r="L1417" s="20">
        <f>IF($A1417="","",IF($G1417&lt;&gt;"",$G1417,$A1417))</f>
        <v/>
      </c>
      <c r="M1417" s="17">
        <f>IF(I1417="","",IF($B1417="Venda",I1417,IF(OR($B1417="Compra",$B1417="Devolução de venda"),-I1417,0)))</f>
        <v/>
      </c>
    </row>
    <row r="1418">
      <c r="A1418" s="22" t="n"/>
      <c r="B1418" s="14" t="n"/>
      <c r="C1418" s="14" t="n"/>
      <c r="D1418" s="14" t="n"/>
      <c r="E1418" s="15" t="n"/>
      <c r="F1418" s="14" t="n"/>
      <c r="G1418" s="22" t="n"/>
      <c r="H1418" s="14" t="n"/>
      <c r="I1418" s="17">
        <f>IF(OR($B1418="",$C1418="",N($D1418)=0),"",IF(OR($B1418="Ajuste para mais",$B1418="Ajuste para menos"),0,$D1418*IF(N($E1418)&lt;&gt;0,$E1418,IF(OR($B1418="Venda",$B1418="Devolução de venda"),IFERROR(INDEX(Produtos!$D$6:$D$505,MATCH($C1418,Produtos!$B$6:$B$505,0)),0),0))))</f>
        <v/>
      </c>
      <c r="J1418" s="17">
        <f>IF(OR($B1418="",$C1418="",N($D1418)=0),"",IF($B1418="Venda",1,IF($B1418="Devolução de venda",-1,0))*$D1418*IFERROR(INDEX(Produtos!$L$6:$L$505,MATCH($C1418,Produtos!$B$6:$B$505,0)),0))</f>
        <v/>
      </c>
      <c r="K1418" s="17">
        <f>IF(I1418="","",IF($B1418="Venda",I1418-J1418,IF($B1418="Devolução de venda",-I1418-J1418,0)))</f>
        <v/>
      </c>
      <c r="L1418" s="20">
        <f>IF($A1418="","",IF($G1418&lt;&gt;"",$G1418,$A1418))</f>
        <v/>
      </c>
      <c r="M1418" s="17">
        <f>IF(I1418="","",IF($B1418="Venda",I1418,IF(OR($B1418="Compra",$B1418="Devolução de venda"),-I1418,0)))</f>
        <v/>
      </c>
    </row>
    <row r="1419">
      <c r="A1419" s="22" t="n"/>
      <c r="B1419" s="14" t="n"/>
      <c r="C1419" s="14" t="n"/>
      <c r="D1419" s="14" t="n"/>
      <c r="E1419" s="15" t="n"/>
      <c r="F1419" s="14" t="n"/>
      <c r="G1419" s="22" t="n"/>
      <c r="H1419" s="14" t="n"/>
      <c r="I1419" s="17">
        <f>IF(OR($B1419="",$C1419="",N($D1419)=0),"",IF(OR($B1419="Ajuste para mais",$B1419="Ajuste para menos"),0,$D1419*IF(N($E1419)&lt;&gt;0,$E1419,IF(OR($B1419="Venda",$B1419="Devolução de venda"),IFERROR(INDEX(Produtos!$D$6:$D$505,MATCH($C1419,Produtos!$B$6:$B$505,0)),0),0))))</f>
        <v/>
      </c>
      <c r="J1419" s="17">
        <f>IF(OR($B1419="",$C1419="",N($D1419)=0),"",IF($B1419="Venda",1,IF($B1419="Devolução de venda",-1,0))*$D1419*IFERROR(INDEX(Produtos!$L$6:$L$505,MATCH($C1419,Produtos!$B$6:$B$505,0)),0))</f>
        <v/>
      </c>
      <c r="K1419" s="17">
        <f>IF(I1419="","",IF($B1419="Venda",I1419-J1419,IF($B1419="Devolução de venda",-I1419-J1419,0)))</f>
        <v/>
      </c>
      <c r="L1419" s="20">
        <f>IF($A1419="","",IF($G1419&lt;&gt;"",$G1419,$A1419))</f>
        <v/>
      </c>
      <c r="M1419" s="17">
        <f>IF(I1419="","",IF($B1419="Venda",I1419,IF(OR($B1419="Compra",$B1419="Devolução de venda"),-I1419,0)))</f>
        <v/>
      </c>
    </row>
    <row r="1420">
      <c r="A1420" s="22" t="n"/>
      <c r="B1420" s="14" t="n"/>
      <c r="C1420" s="14" t="n"/>
      <c r="D1420" s="14" t="n"/>
      <c r="E1420" s="15" t="n"/>
      <c r="F1420" s="14" t="n"/>
      <c r="G1420" s="22" t="n"/>
      <c r="H1420" s="14" t="n"/>
      <c r="I1420" s="17">
        <f>IF(OR($B1420="",$C1420="",N($D1420)=0),"",IF(OR($B1420="Ajuste para mais",$B1420="Ajuste para menos"),0,$D1420*IF(N($E1420)&lt;&gt;0,$E1420,IF(OR($B1420="Venda",$B1420="Devolução de venda"),IFERROR(INDEX(Produtos!$D$6:$D$505,MATCH($C1420,Produtos!$B$6:$B$505,0)),0),0))))</f>
        <v/>
      </c>
      <c r="J1420" s="17">
        <f>IF(OR($B1420="",$C1420="",N($D1420)=0),"",IF($B1420="Venda",1,IF($B1420="Devolução de venda",-1,0))*$D1420*IFERROR(INDEX(Produtos!$L$6:$L$505,MATCH($C1420,Produtos!$B$6:$B$505,0)),0))</f>
        <v/>
      </c>
      <c r="K1420" s="17">
        <f>IF(I1420="","",IF($B1420="Venda",I1420-J1420,IF($B1420="Devolução de venda",-I1420-J1420,0)))</f>
        <v/>
      </c>
      <c r="L1420" s="20">
        <f>IF($A1420="","",IF($G1420&lt;&gt;"",$G1420,$A1420))</f>
        <v/>
      </c>
      <c r="M1420" s="17">
        <f>IF(I1420="","",IF($B1420="Venda",I1420,IF(OR($B1420="Compra",$B1420="Devolução de venda"),-I1420,0)))</f>
        <v/>
      </c>
    </row>
    <row r="1421">
      <c r="A1421" s="22" t="n"/>
      <c r="B1421" s="14" t="n"/>
      <c r="C1421" s="14" t="n"/>
      <c r="D1421" s="14" t="n"/>
      <c r="E1421" s="15" t="n"/>
      <c r="F1421" s="14" t="n"/>
      <c r="G1421" s="22" t="n"/>
      <c r="H1421" s="14" t="n"/>
      <c r="I1421" s="17">
        <f>IF(OR($B1421="",$C1421="",N($D1421)=0),"",IF(OR($B1421="Ajuste para mais",$B1421="Ajuste para menos"),0,$D1421*IF(N($E1421)&lt;&gt;0,$E1421,IF(OR($B1421="Venda",$B1421="Devolução de venda"),IFERROR(INDEX(Produtos!$D$6:$D$505,MATCH($C1421,Produtos!$B$6:$B$505,0)),0),0))))</f>
        <v/>
      </c>
      <c r="J1421" s="17">
        <f>IF(OR($B1421="",$C1421="",N($D1421)=0),"",IF($B1421="Venda",1,IF($B1421="Devolução de venda",-1,0))*$D1421*IFERROR(INDEX(Produtos!$L$6:$L$505,MATCH($C1421,Produtos!$B$6:$B$505,0)),0))</f>
        <v/>
      </c>
      <c r="K1421" s="17">
        <f>IF(I1421="","",IF($B1421="Venda",I1421-J1421,IF($B1421="Devolução de venda",-I1421-J1421,0)))</f>
        <v/>
      </c>
      <c r="L1421" s="20">
        <f>IF($A1421="","",IF($G1421&lt;&gt;"",$G1421,$A1421))</f>
        <v/>
      </c>
      <c r="M1421" s="17">
        <f>IF(I1421="","",IF($B1421="Venda",I1421,IF(OR($B1421="Compra",$B1421="Devolução de venda"),-I1421,0)))</f>
        <v/>
      </c>
    </row>
    <row r="1422">
      <c r="A1422" s="22" t="n"/>
      <c r="B1422" s="14" t="n"/>
      <c r="C1422" s="14" t="n"/>
      <c r="D1422" s="14" t="n"/>
      <c r="E1422" s="15" t="n"/>
      <c r="F1422" s="14" t="n"/>
      <c r="G1422" s="22" t="n"/>
      <c r="H1422" s="14" t="n"/>
      <c r="I1422" s="17">
        <f>IF(OR($B1422="",$C1422="",N($D1422)=0),"",IF(OR($B1422="Ajuste para mais",$B1422="Ajuste para menos"),0,$D1422*IF(N($E1422)&lt;&gt;0,$E1422,IF(OR($B1422="Venda",$B1422="Devolução de venda"),IFERROR(INDEX(Produtos!$D$6:$D$505,MATCH($C1422,Produtos!$B$6:$B$505,0)),0),0))))</f>
        <v/>
      </c>
      <c r="J1422" s="17">
        <f>IF(OR($B1422="",$C1422="",N($D1422)=0),"",IF($B1422="Venda",1,IF($B1422="Devolução de venda",-1,0))*$D1422*IFERROR(INDEX(Produtos!$L$6:$L$505,MATCH($C1422,Produtos!$B$6:$B$505,0)),0))</f>
        <v/>
      </c>
      <c r="K1422" s="17">
        <f>IF(I1422="","",IF($B1422="Venda",I1422-J1422,IF($B1422="Devolução de venda",-I1422-J1422,0)))</f>
        <v/>
      </c>
      <c r="L1422" s="20">
        <f>IF($A1422="","",IF($G1422&lt;&gt;"",$G1422,$A1422))</f>
        <v/>
      </c>
      <c r="M1422" s="17">
        <f>IF(I1422="","",IF($B1422="Venda",I1422,IF(OR($B1422="Compra",$B1422="Devolução de venda"),-I1422,0)))</f>
        <v/>
      </c>
    </row>
    <row r="1423">
      <c r="A1423" s="22" t="n"/>
      <c r="B1423" s="14" t="n"/>
      <c r="C1423" s="14" t="n"/>
      <c r="D1423" s="14" t="n"/>
      <c r="E1423" s="15" t="n"/>
      <c r="F1423" s="14" t="n"/>
      <c r="G1423" s="22" t="n"/>
      <c r="H1423" s="14" t="n"/>
      <c r="I1423" s="17">
        <f>IF(OR($B1423="",$C1423="",N($D1423)=0),"",IF(OR($B1423="Ajuste para mais",$B1423="Ajuste para menos"),0,$D1423*IF(N($E1423)&lt;&gt;0,$E1423,IF(OR($B1423="Venda",$B1423="Devolução de venda"),IFERROR(INDEX(Produtos!$D$6:$D$505,MATCH($C1423,Produtos!$B$6:$B$505,0)),0),0))))</f>
        <v/>
      </c>
      <c r="J1423" s="17">
        <f>IF(OR($B1423="",$C1423="",N($D1423)=0),"",IF($B1423="Venda",1,IF($B1423="Devolução de venda",-1,0))*$D1423*IFERROR(INDEX(Produtos!$L$6:$L$505,MATCH($C1423,Produtos!$B$6:$B$505,0)),0))</f>
        <v/>
      </c>
      <c r="K1423" s="17">
        <f>IF(I1423="","",IF($B1423="Venda",I1423-J1423,IF($B1423="Devolução de venda",-I1423-J1423,0)))</f>
        <v/>
      </c>
      <c r="L1423" s="20">
        <f>IF($A1423="","",IF($G1423&lt;&gt;"",$G1423,$A1423))</f>
        <v/>
      </c>
      <c r="M1423" s="17">
        <f>IF(I1423="","",IF($B1423="Venda",I1423,IF(OR($B1423="Compra",$B1423="Devolução de venda"),-I1423,0)))</f>
        <v/>
      </c>
    </row>
    <row r="1424">
      <c r="A1424" s="22" t="n"/>
      <c r="B1424" s="14" t="n"/>
      <c r="C1424" s="14" t="n"/>
      <c r="D1424" s="14" t="n"/>
      <c r="E1424" s="15" t="n"/>
      <c r="F1424" s="14" t="n"/>
      <c r="G1424" s="22" t="n"/>
      <c r="H1424" s="14" t="n"/>
      <c r="I1424" s="17">
        <f>IF(OR($B1424="",$C1424="",N($D1424)=0),"",IF(OR($B1424="Ajuste para mais",$B1424="Ajuste para menos"),0,$D1424*IF(N($E1424)&lt;&gt;0,$E1424,IF(OR($B1424="Venda",$B1424="Devolução de venda"),IFERROR(INDEX(Produtos!$D$6:$D$505,MATCH($C1424,Produtos!$B$6:$B$505,0)),0),0))))</f>
        <v/>
      </c>
      <c r="J1424" s="17">
        <f>IF(OR($B1424="",$C1424="",N($D1424)=0),"",IF($B1424="Venda",1,IF($B1424="Devolução de venda",-1,0))*$D1424*IFERROR(INDEX(Produtos!$L$6:$L$505,MATCH($C1424,Produtos!$B$6:$B$505,0)),0))</f>
        <v/>
      </c>
      <c r="K1424" s="17">
        <f>IF(I1424="","",IF($B1424="Venda",I1424-J1424,IF($B1424="Devolução de venda",-I1424-J1424,0)))</f>
        <v/>
      </c>
      <c r="L1424" s="20">
        <f>IF($A1424="","",IF($G1424&lt;&gt;"",$G1424,$A1424))</f>
        <v/>
      </c>
      <c r="M1424" s="17">
        <f>IF(I1424="","",IF($B1424="Venda",I1424,IF(OR($B1424="Compra",$B1424="Devolução de venda"),-I1424,0)))</f>
        <v/>
      </c>
    </row>
    <row r="1425">
      <c r="A1425" s="22" t="n"/>
      <c r="B1425" s="14" t="n"/>
      <c r="C1425" s="14" t="n"/>
      <c r="D1425" s="14" t="n"/>
      <c r="E1425" s="15" t="n"/>
      <c r="F1425" s="14" t="n"/>
      <c r="G1425" s="22" t="n"/>
      <c r="H1425" s="14" t="n"/>
      <c r="I1425" s="17">
        <f>IF(OR($B1425="",$C1425="",N($D1425)=0),"",IF(OR($B1425="Ajuste para mais",$B1425="Ajuste para menos"),0,$D1425*IF(N($E1425)&lt;&gt;0,$E1425,IF(OR($B1425="Venda",$B1425="Devolução de venda"),IFERROR(INDEX(Produtos!$D$6:$D$505,MATCH($C1425,Produtos!$B$6:$B$505,0)),0),0))))</f>
        <v/>
      </c>
      <c r="J1425" s="17">
        <f>IF(OR($B1425="",$C1425="",N($D1425)=0),"",IF($B1425="Venda",1,IF($B1425="Devolução de venda",-1,0))*$D1425*IFERROR(INDEX(Produtos!$L$6:$L$505,MATCH($C1425,Produtos!$B$6:$B$505,0)),0))</f>
        <v/>
      </c>
      <c r="K1425" s="17">
        <f>IF(I1425="","",IF($B1425="Venda",I1425-J1425,IF($B1425="Devolução de venda",-I1425-J1425,0)))</f>
        <v/>
      </c>
      <c r="L1425" s="20">
        <f>IF($A1425="","",IF($G1425&lt;&gt;"",$G1425,$A1425))</f>
        <v/>
      </c>
      <c r="M1425" s="17">
        <f>IF(I1425="","",IF($B1425="Venda",I1425,IF(OR($B1425="Compra",$B1425="Devolução de venda"),-I1425,0)))</f>
        <v/>
      </c>
    </row>
    <row r="1426">
      <c r="A1426" s="22" t="n"/>
      <c r="B1426" s="14" t="n"/>
      <c r="C1426" s="14" t="n"/>
      <c r="D1426" s="14" t="n"/>
      <c r="E1426" s="15" t="n"/>
      <c r="F1426" s="14" t="n"/>
      <c r="G1426" s="22" t="n"/>
      <c r="H1426" s="14" t="n"/>
      <c r="I1426" s="17">
        <f>IF(OR($B1426="",$C1426="",N($D1426)=0),"",IF(OR($B1426="Ajuste para mais",$B1426="Ajuste para menos"),0,$D1426*IF(N($E1426)&lt;&gt;0,$E1426,IF(OR($B1426="Venda",$B1426="Devolução de venda"),IFERROR(INDEX(Produtos!$D$6:$D$505,MATCH($C1426,Produtos!$B$6:$B$505,0)),0),0))))</f>
        <v/>
      </c>
      <c r="J1426" s="17">
        <f>IF(OR($B1426="",$C1426="",N($D1426)=0),"",IF($B1426="Venda",1,IF($B1426="Devolução de venda",-1,0))*$D1426*IFERROR(INDEX(Produtos!$L$6:$L$505,MATCH($C1426,Produtos!$B$6:$B$505,0)),0))</f>
        <v/>
      </c>
      <c r="K1426" s="17">
        <f>IF(I1426="","",IF($B1426="Venda",I1426-J1426,IF($B1426="Devolução de venda",-I1426-J1426,0)))</f>
        <v/>
      </c>
      <c r="L1426" s="20">
        <f>IF($A1426="","",IF($G1426&lt;&gt;"",$G1426,$A1426))</f>
        <v/>
      </c>
      <c r="M1426" s="17">
        <f>IF(I1426="","",IF($B1426="Venda",I1426,IF(OR($B1426="Compra",$B1426="Devolução de venda"),-I1426,0)))</f>
        <v/>
      </c>
    </row>
    <row r="1427">
      <c r="A1427" s="22" t="n"/>
      <c r="B1427" s="14" t="n"/>
      <c r="C1427" s="14" t="n"/>
      <c r="D1427" s="14" t="n"/>
      <c r="E1427" s="15" t="n"/>
      <c r="F1427" s="14" t="n"/>
      <c r="G1427" s="22" t="n"/>
      <c r="H1427" s="14" t="n"/>
      <c r="I1427" s="17">
        <f>IF(OR($B1427="",$C1427="",N($D1427)=0),"",IF(OR($B1427="Ajuste para mais",$B1427="Ajuste para menos"),0,$D1427*IF(N($E1427)&lt;&gt;0,$E1427,IF(OR($B1427="Venda",$B1427="Devolução de venda"),IFERROR(INDEX(Produtos!$D$6:$D$505,MATCH($C1427,Produtos!$B$6:$B$505,0)),0),0))))</f>
        <v/>
      </c>
      <c r="J1427" s="17">
        <f>IF(OR($B1427="",$C1427="",N($D1427)=0),"",IF($B1427="Venda",1,IF($B1427="Devolução de venda",-1,0))*$D1427*IFERROR(INDEX(Produtos!$L$6:$L$505,MATCH($C1427,Produtos!$B$6:$B$505,0)),0))</f>
        <v/>
      </c>
      <c r="K1427" s="17">
        <f>IF(I1427="","",IF($B1427="Venda",I1427-J1427,IF($B1427="Devolução de venda",-I1427-J1427,0)))</f>
        <v/>
      </c>
      <c r="L1427" s="20">
        <f>IF($A1427="","",IF($G1427&lt;&gt;"",$G1427,$A1427))</f>
        <v/>
      </c>
      <c r="M1427" s="17">
        <f>IF(I1427="","",IF($B1427="Venda",I1427,IF(OR($B1427="Compra",$B1427="Devolução de venda"),-I1427,0)))</f>
        <v/>
      </c>
    </row>
    <row r="1428">
      <c r="A1428" s="22" t="n"/>
      <c r="B1428" s="14" t="n"/>
      <c r="C1428" s="14" t="n"/>
      <c r="D1428" s="14" t="n"/>
      <c r="E1428" s="15" t="n"/>
      <c r="F1428" s="14" t="n"/>
      <c r="G1428" s="22" t="n"/>
      <c r="H1428" s="14" t="n"/>
      <c r="I1428" s="17">
        <f>IF(OR($B1428="",$C1428="",N($D1428)=0),"",IF(OR($B1428="Ajuste para mais",$B1428="Ajuste para menos"),0,$D1428*IF(N($E1428)&lt;&gt;0,$E1428,IF(OR($B1428="Venda",$B1428="Devolução de venda"),IFERROR(INDEX(Produtos!$D$6:$D$505,MATCH($C1428,Produtos!$B$6:$B$505,0)),0),0))))</f>
        <v/>
      </c>
      <c r="J1428" s="17">
        <f>IF(OR($B1428="",$C1428="",N($D1428)=0),"",IF($B1428="Venda",1,IF($B1428="Devolução de venda",-1,0))*$D1428*IFERROR(INDEX(Produtos!$L$6:$L$505,MATCH($C1428,Produtos!$B$6:$B$505,0)),0))</f>
        <v/>
      </c>
      <c r="K1428" s="17">
        <f>IF(I1428="","",IF($B1428="Venda",I1428-J1428,IF($B1428="Devolução de venda",-I1428-J1428,0)))</f>
        <v/>
      </c>
      <c r="L1428" s="20">
        <f>IF($A1428="","",IF($G1428&lt;&gt;"",$G1428,$A1428))</f>
        <v/>
      </c>
      <c r="M1428" s="17">
        <f>IF(I1428="","",IF($B1428="Venda",I1428,IF(OR($B1428="Compra",$B1428="Devolução de venda"),-I1428,0)))</f>
        <v/>
      </c>
    </row>
    <row r="1429">
      <c r="A1429" s="22" t="n"/>
      <c r="B1429" s="14" t="n"/>
      <c r="C1429" s="14" t="n"/>
      <c r="D1429" s="14" t="n"/>
      <c r="E1429" s="15" t="n"/>
      <c r="F1429" s="14" t="n"/>
      <c r="G1429" s="22" t="n"/>
      <c r="H1429" s="14" t="n"/>
      <c r="I1429" s="17">
        <f>IF(OR($B1429="",$C1429="",N($D1429)=0),"",IF(OR($B1429="Ajuste para mais",$B1429="Ajuste para menos"),0,$D1429*IF(N($E1429)&lt;&gt;0,$E1429,IF(OR($B1429="Venda",$B1429="Devolução de venda"),IFERROR(INDEX(Produtos!$D$6:$D$505,MATCH($C1429,Produtos!$B$6:$B$505,0)),0),0))))</f>
        <v/>
      </c>
      <c r="J1429" s="17">
        <f>IF(OR($B1429="",$C1429="",N($D1429)=0),"",IF($B1429="Venda",1,IF($B1429="Devolução de venda",-1,0))*$D1429*IFERROR(INDEX(Produtos!$L$6:$L$505,MATCH($C1429,Produtos!$B$6:$B$505,0)),0))</f>
        <v/>
      </c>
      <c r="K1429" s="17">
        <f>IF(I1429="","",IF($B1429="Venda",I1429-J1429,IF($B1429="Devolução de venda",-I1429-J1429,0)))</f>
        <v/>
      </c>
      <c r="L1429" s="20">
        <f>IF($A1429="","",IF($G1429&lt;&gt;"",$G1429,$A1429))</f>
        <v/>
      </c>
      <c r="M1429" s="17">
        <f>IF(I1429="","",IF($B1429="Venda",I1429,IF(OR($B1429="Compra",$B1429="Devolução de venda"),-I1429,0)))</f>
        <v/>
      </c>
    </row>
    <row r="1430">
      <c r="A1430" s="22" t="n"/>
      <c r="B1430" s="14" t="n"/>
      <c r="C1430" s="14" t="n"/>
      <c r="D1430" s="14" t="n"/>
      <c r="E1430" s="15" t="n"/>
      <c r="F1430" s="14" t="n"/>
      <c r="G1430" s="22" t="n"/>
      <c r="H1430" s="14" t="n"/>
      <c r="I1430" s="17">
        <f>IF(OR($B1430="",$C1430="",N($D1430)=0),"",IF(OR($B1430="Ajuste para mais",$B1430="Ajuste para menos"),0,$D1430*IF(N($E1430)&lt;&gt;0,$E1430,IF(OR($B1430="Venda",$B1430="Devolução de venda"),IFERROR(INDEX(Produtos!$D$6:$D$505,MATCH($C1430,Produtos!$B$6:$B$505,0)),0),0))))</f>
        <v/>
      </c>
      <c r="J1430" s="17">
        <f>IF(OR($B1430="",$C1430="",N($D1430)=0),"",IF($B1430="Venda",1,IF($B1430="Devolução de venda",-1,0))*$D1430*IFERROR(INDEX(Produtos!$L$6:$L$505,MATCH($C1430,Produtos!$B$6:$B$505,0)),0))</f>
        <v/>
      </c>
      <c r="K1430" s="17">
        <f>IF(I1430="","",IF($B1430="Venda",I1430-J1430,IF($B1430="Devolução de venda",-I1430-J1430,0)))</f>
        <v/>
      </c>
      <c r="L1430" s="20">
        <f>IF($A1430="","",IF($G1430&lt;&gt;"",$G1430,$A1430))</f>
        <v/>
      </c>
      <c r="M1430" s="17">
        <f>IF(I1430="","",IF($B1430="Venda",I1430,IF(OR($B1430="Compra",$B1430="Devolução de venda"),-I1430,0)))</f>
        <v/>
      </c>
    </row>
    <row r="1431">
      <c r="A1431" s="22" t="n"/>
      <c r="B1431" s="14" t="n"/>
      <c r="C1431" s="14" t="n"/>
      <c r="D1431" s="14" t="n"/>
      <c r="E1431" s="15" t="n"/>
      <c r="F1431" s="14" t="n"/>
      <c r="G1431" s="22" t="n"/>
      <c r="H1431" s="14" t="n"/>
      <c r="I1431" s="17">
        <f>IF(OR($B1431="",$C1431="",N($D1431)=0),"",IF(OR($B1431="Ajuste para mais",$B1431="Ajuste para menos"),0,$D1431*IF(N($E1431)&lt;&gt;0,$E1431,IF(OR($B1431="Venda",$B1431="Devolução de venda"),IFERROR(INDEX(Produtos!$D$6:$D$505,MATCH($C1431,Produtos!$B$6:$B$505,0)),0),0))))</f>
        <v/>
      </c>
      <c r="J1431" s="17">
        <f>IF(OR($B1431="",$C1431="",N($D1431)=0),"",IF($B1431="Venda",1,IF($B1431="Devolução de venda",-1,0))*$D1431*IFERROR(INDEX(Produtos!$L$6:$L$505,MATCH($C1431,Produtos!$B$6:$B$505,0)),0))</f>
        <v/>
      </c>
      <c r="K1431" s="17">
        <f>IF(I1431="","",IF($B1431="Venda",I1431-J1431,IF($B1431="Devolução de venda",-I1431-J1431,0)))</f>
        <v/>
      </c>
      <c r="L1431" s="20">
        <f>IF($A1431="","",IF($G1431&lt;&gt;"",$G1431,$A1431))</f>
        <v/>
      </c>
      <c r="M1431" s="17">
        <f>IF(I1431="","",IF($B1431="Venda",I1431,IF(OR($B1431="Compra",$B1431="Devolução de venda"),-I1431,0)))</f>
        <v/>
      </c>
    </row>
    <row r="1432">
      <c r="A1432" s="22" t="n"/>
      <c r="B1432" s="14" t="n"/>
      <c r="C1432" s="14" t="n"/>
      <c r="D1432" s="14" t="n"/>
      <c r="E1432" s="15" t="n"/>
      <c r="F1432" s="14" t="n"/>
      <c r="G1432" s="22" t="n"/>
      <c r="H1432" s="14" t="n"/>
      <c r="I1432" s="17">
        <f>IF(OR($B1432="",$C1432="",N($D1432)=0),"",IF(OR($B1432="Ajuste para mais",$B1432="Ajuste para menos"),0,$D1432*IF(N($E1432)&lt;&gt;0,$E1432,IF(OR($B1432="Venda",$B1432="Devolução de venda"),IFERROR(INDEX(Produtos!$D$6:$D$505,MATCH($C1432,Produtos!$B$6:$B$505,0)),0),0))))</f>
        <v/>
      </c>
      <c r="J1432" s="17">
        <f>IF(OR($B1432="",$C1432="",N($D1432)=0),"",IF($B1432="Venda",1,IF($B1432="Devolução de venda",-1,0))*$D1432*IFERROR(INDEX(Produtos!$L$6:$L$505,MATCH($C1432,Produtos!$B$6:$B$505,0)),0))</f>
        <v/>
      </c>
      <c r="K1432" s="17">
        <f>IF(I1432="","",IF($B1432="Venda",I1432-J1432,IF($B1432="Devolução de venda",-I1432-J1432,0)))</f>
        <v/>
      </c>
      <c r="L1432" s="20">
        <f>IF($A1432="","",IF($G1432&lt;&gt;"",$G1432,$A1432))</f>
        <v/>
      </c>
      <c r="M1432" s="17">
        <f>IF(I1432="","",IF($B1432="Venda",I1432,IF(OR($B1432="Compra",$B1432="Devolução de venda"),-I1432,0)))</f>
        <v/>
      </c>
    </row>
    <row r="1433">
      <c r="A1433" s="22" t="n"/>
      <c r="B1433" s="14" t="n"/>
      <c r="C1433" s="14" t="n"/>
      <c r="D1433" s="14" t="n"/>
      <c r="E1433" s="15" t="n"/>
      <c r="F1433" s="14" t="n"/>
      <c r="G1433" s="22" t="n"/>
      <c r="H1433" s="14" t="n"/>
      <c r="I1433" s="17">
        <f>IF(OR($B1433="",$C1433="",N($D1433)=0),"",IF(OR($B1433="Ajuste para mais",$B1433="Ajuste para menos"),0,$D1433*IF(N($E1433)&lt;&gt;0,$E1433,IF(OR($B1433="Venda",$B1433="Devolução de venda"),IFERROR(INDEX(Produtos!$D$6:$D$505,MATCH($C1433,Produtos!$B$6:$B$505,0)),0),0))))</f>
        <v/>
      </c>
      <c r="J1433" s="17">
        <f>IF(OR($B1433="",$C1433="",N($D1433)=0),"",IF($B1433="Venda",1,IF($B1433="Devolução de venda",-1,0))*$D1433*IFERROR(INDEX(Produtos!$L$6:$L$505,MATCH($C1433,Produtos!$B$6:$B$505,0)),0))</f>
        <v/>
      </c>
      <c r="K1433" s="17">
        <f>IF(I1433="","",IF($B1433="Venda",I1433-J1433,IF($B1433="Devolução de venda",-I1433-J1433,0)))</f>
        <v/>
      </c>
      <c r="L1433" s="20">
        <f>IF($A1433="","",IF($G1433&lt;&gt;"",$G1433,$A1433))</f>
        <v/>
      </c>
      <c r="M1433" s="17">
        <f>IF(I1433="","",IF($B1433="Venda",I1433,IF(OR($B1433="Compra",$B1433="Devolução de venda"),-I1433,0)))</f>
        <v/>
      </c>
    </row>
    <row r="1434">
      <c r="A1434" s="22" t="n"/>
      <c r="B1434" s="14" t="n"/>
      <c r="C1434" s="14" t="n"/>
      <c r="D1434" s="14" t="n"/>
      <c r="E1434" s="15" t="n"/>
      <c r="F1434" s="14" t="n"/>
      <c r="G1434" s="22" t="n"/>
      <c r="H1434" s="14" t="n"/>
      <c r="I1434" s="17">
        <f>IF(OR($B1434="",$C1434="",N($D1434)=0),"",IF(OR($B1434="Ajuste para mais",$B1434="Ajuste para menos"),0,$D1434*IF(N($E1434)&lt;&gt;0,$E1434,IF(OR($B1434="Venda",$B1434="Devolução de venda"),IFERROR(INDEX(Produtos!$D$6:$D$505,MATCH($C1434,Produtos!$B$6:$B$505,0)),0),0))))</f>
        <v/>
      </c>
      <c r="J1434" s="17">
        <f>IF(OR($B1434="",$C1434="",N($D1434)=0),"",IF($B1434="Venda",1,IF($B1434="Devolução de venda",-1,0))*$D1434*IFERROR(INDEX(Produtos!$L$6:$L$505,MATCH($C1434,Produtos!$B$6:$B$505,0)),0))</f>
        <v/>
      </c>
      <c r="K1434" s="17">
        <f>IF(I1434="","",IF($B1434="Venda",I1434-J1434,IF($B1434="Devolução de venda",-I1434-J1434,0)))</f>
        <v/>
      </c>
      <c r="L1434" s="20">
        <f>IF($A1434="","",IF($G1434&lt;&gt;"",$G1434,$A1434))</f>
        <v/>
      </c>
      <c r="M1434" s="17">
        <f>IF(I1434="","",IF($B1434="Venda",I1434,IF(OR($B1434="Compra",$B1434="Devolução de venda"),-I1434,0)))</f>
        <v/>
      </c>
    </row>
    <row r="1435">
      <c r="A1435" s="22" t="n"/>
      <c r="B1435" s="14" t="n"/>
      <c r="C1435" s="14" t="n"/>
      <c r="D1435" s="14" t="n"/>
      <c r="E1435" s="15" t="n"/>
      <c r="F1435" s="14" t="n"/>
      <c r="G1435" s="22" t="n"/>
      <c r="H1435" s="14" t="n"/>
      <c r="I1435" s="17">
        <f>IF(OR($B1435="",$C1435="",N($D1435)=0),"",IF(OR($B1435="Ajuste para mais",$B1435="Ajuste para menos"),0,$D1435*IF(N($E1435)&lt;&gt;0,$E1435,IF(OR($B1435="Venda",$B1435="Devolução de venda"),IFERROR(INDEX(Produtos!$D$6:$D$505,MATCH($C1435,Produtos!$B$6:$B$505,0)),0),0))))</f>
        <v/>
      </c>
      <c r="J1435" s="17">
        <f>IF(OR($B1435="",$C1435="",N($D1435)=0),"",IF($B1435="Venda",1,IF($B1435="Devolução de venda",-1,0))*$D1435*IFERROR(INDEX(Produtos!$L$6:$L$505,MATCH($C1435,Produtos!$B$6:$B$505,0)),0))</f>
        <v/>
      </c>
      <c r="K1435" s="17">
        <f>IF(I1435="","",IF($B1435="Venda",I1435-J1435,IF($B1435="Devolução de venda",-I1435-J1435,0)))</f>
        <v/>
      </c>
      <c r="L1435" s="20">
        <f>IF($A1435="","",IF($G1435&lt;&gt;"",$G1435,$A1435))</f>
        <v/>
      </c>
      <c r="M1435" s="17">
        <f>IF(I1435="","",IF($B1435="Venda",I1435,IF(OR($B1435="Compra",$B1435="Devolução de venda"),-I1435,0)))</f>
        <v/>
      </c>
    </row>
    <row r="1436">
      <c r="A1436" s="22" t="n"/>
      <c r="B1436" s="14" t="n"/>
      <c r="C1436" s="14" t="n"/>
      <c r="D1436" s="14" t="n"/>
      <c r="E1436" s="15" t="n"/>
      <c r="F1436" s="14" t="n"/>
      <c r="G1436" s="22" t="n"/>
      <c r="H1436" s="14" t="n"/>
      <c r="I1436" s="17">
        <f>IF(OR($B1436="",$C1436="",N($D1436)=0),"",IF(OR($B1436="Ajuste para mais",$B1436="Ajuste para menos"),0,$D1436*IF(N($E1436)&lt;&gt;0,$E1436,IF(OR($B1436="Venda",$B1436="Devolução de venda"),IFERROR(INDEX(Produtos!$D$6:$D$505,MATCH($C1436,Produtos!$B$6:$B$505,0)),0),0))))</f>
        <v/>
      </c>
      <c r="J1436" s="17">
        <f>IF(OR($B1436="",$C1436="",N($D1436)=0),"",IF($B1436="Venda",1,IF($B1436="Devolução de venda",-1,0))*$D1436*IFERROR(INDEX(Produtos!$L$6:$L$505,MATCH($C1436,Produtos!$B$6:$B$505,0)),0))</f>
        <v/>
      </c>
      <c r="K1436" s="17">
        <f>IF(I1436="","",IF($B1436="Venda",I1436-J1436,IF($B1436="Devolução de venda",-I1436-J1436,0)))</f>
        <v/>
      </c>
      <c r="L1436" s="20">
        <f>IF($A1436="","",IF($G1436&lt;&gt;"",$G1436,$A1436))</f>
        <v/>
      </c>
      <c r="M1436" s="17">
        <f>IF(I1436="","",IF($B1436="Venda",I1436,IF(OR($B1436="Compra",$B1436="Devolução de venda"),-I1436,0)))</f>
        <v/>
      </c>
    </row>
    <row r="1437">
      <c r="A1437" s="22" t="n"/>
      <c r="B1437" s="14" t="n"/>
      <c r="C1437" s="14" t="n"/>
      <c r="D1437" s="14" t="n"/>
      <c r="E1437" s="15" t="n"/>
      <c r="F1437" s="14" t="n"/>
      <c r="G1437" s="22" t="n"/>
      <c r="H1437" s="14" t="n"/>
      <c r="I1437" s="17">
        <f>IF(OR($B1437="",$C1437="",N($D1437)=0),"",IF(OR($B1437="Ajuste para mais",$B1437="Ajuste para menos"),0,$D1437*IF(N($E1437)&lt;&gt;0,$E1437,IF(OR($B1437="Venda",$B1437="Devolução de venda"),IFERROR(INDEX(Produtos!$D$6:$D$505,MATCH($C1437,Produtos!$B$6:$B$505,0)),0),0))))</f>
        <v/>
      </c>
      <c r="J1437" s="17">
        <f>IF(OR($B1437="",$C1437="",N($D1437)=0),"",IF($B1437="Venda",1,IF($B1437="Devolução de venda",-1,0))*$D1437*IFERROR(INDEX(Produtos!$L$6:$L$505,MATCH($C1437,Produtos!$B$6:$B$505,0)),0))</f>
        <v/>
      </c>
      <c r="K1437" s="17">
        <f>IF(I1437="","",IF($B1437="Venda",I1437-J1437,IF($B1437="Devolução de venda",-I1437-J1437,0)))</f>
        <v/>
      </c>
      <c r="L1437" s="20">
        <f>IF($A1437="","",IF($G1437&lt;&gt;"",$G1437,$A1437))</f>
        <v/>
      </c>
      <c r="M1437" s="17">
        <f>IF(I1437="","",IF($B1437="Venda",I1437,IF(OR($B1437="Compra",$B1437="Devolução de venda"),-I1437,0)))</f>
        <v/>
      </c>
    </row>
    <row r="1438">
      <c r="A1438" s="22" t="n"/>
      <c r="B1438" s="14" t="n"/>
      <c r="C1438" s="14" t="n"/>
      <c r="D1438" s="14" t="n"/>
      <c r="E1438" s="15" t="n"/>
      <c r="F1438" s="14" t="n"/>
      <c r="G1438" s="22" t="n"/>
      <c r="H1438" s="14" t="n"/>
      <c r="I1438" s="17">
        <f>IF(OR($B1438="",$C1438="",N($D1438)=0),"",IF(OR($B1438="Ajuste para mais",$B1438="Ajuste para menos"),0,$D1438*IF(N($E1438)&lt;&gt;0,$E1438,IF(OR($B1438="Venda",$B1438="Devolução de venda"),IFERROR(INDEX(Produtos!$D$6:$D$505,MATCH($C1438,Produtos!$B$6:$B$505,0)),0),0))))</f>
        <v/>
      </c>
      <c r="J1438" s="17">
        <f>IF(OR($B1438="",$C1438="",N($D1438)=0),"",IF($B1438="Venda",1,IF($B1438="Devolução de venda",-1,0))*$D1438*IFERROR(INDEX(Produtos!$L$6:$L$505,MATCH($C1438,Produtos!$B$6:$B$505,0)),0))</f>
        <v/>
      </c>
      <c r="K1438" s="17">
        <f>IF(I1438="","",IF($B1438="Venda",I1438-J1438,IF($B1438="Devolução de venda",-I1438-J1438,0)))</f>
        <v/>
      </c>
      <c r="L1438" s="20">
        <f>IF($A1438="","",IF($G1438&lt;&gt;"",$G1438,$A1438))</f>
        <v/>
      </c>
      <c r="M1438" s="17">
        <f>IF(I1438="","",IF($B1438="Venda",I1438,IF(OR($B1438="Compra",$B1438="Devolução de venda"),-I1438,0)))</f>
        <v/>
      </c>
    </row>
    <row r="1439">
      <c r="A1439" s="22" t="n"/>
      <c r="B1439" s="14" t="n"/>
      <c r="C1439" s="14" t="n"/>
      <c r="D1439" s="14" t="n"/>
      <c r="E1439" s="15" t="n"/>
      <c r="F1439" s="14" t="n"/>
      <c r="G1439" s="22" t="n"/>
      <c r="H1439" s="14" t="n"/>
      <c r="I1439" s="17">
        <f>IF(OR($B1439="",$C1439="",N($D1439)=0),"",IF(OR($B1439="Ajuste para mais",$B1439="Ajuste para menos"),0,$D1439*IF(N($E1439)&lt;&gt;0,$E1439,IF(OR($B1439="Venda",$B1439="Devolução de venda"),IFERROR(INDEX(Produtos!$D$6:$D$505,MATCH($C1439,Produtos!$B$6:$B$505,0)),0),0))))</f>
        <v/>
      </c>
      <c r="J1439" s="17">
        <f>IF(OR($B1439="",$C1439="",N($D1439)=0),"",IF($B1439="Venda",1,IF($B1439="Devolução de venda",-1,0))*$D1439*IFERROR(INDEX(Produtos!$L$6:$L$505,MATCH($C1439,Produtos!$B$6:$B$505,0)),0))</f>
        <v/>
      </c>
      <c r="K1439" s="17">
        <f>IF(I1439="","",IF($B1439="Venda",I1439-J1439,IF($B1439="Devolução de venda",-I1439-J1439,0)))</f>
        <v/>
      </c>
      <c r="L1439" s="20">
        <f>IF($A1439="","",IF($G1439&lt;&gt;"",$G1439,$A1439))</f>
        <v/>
      </c>
      <c r="M1439" s="17">
        <f>IF(I1439="","",IF($B1439="Venda",I1439,IF(OR($B1439="Compra",$B1439="Devolução de venda"),-I1439,0)))</f>
        <v/>
      </c>
    </row>
    <row r="1440">
      <c r="A1440" s="22" t="n"/>
      <c r="B1440" s="14" t="n"/>
      <c r="C1440" s="14" t="n"/>
      <c r="D1440" s="14" t="n"/>
      <c r="E1440" s="15" t="n"/>
      <c r="F1440" s="14" t="n"/>
      <c r="G1440" s="22" t="n"/>
      <c r="H1440" s="14" t="n"/>
      <c r="I1440" s="17">
        <f>IF(OR($B1440="",$C1440="",N($D1440)=0),"",IF(OR($B1440="Ajuste para mais",$B1440="Ajuste para menos"),0,$D1440*IF(N($E1440)&lt;&gt;0,$E1440,IF(OR($B1440="Venda",$B1440="Devolução de venda"),IFERROR(INDEX(Produtos!$D$6:$D$505,MATCH($C1440,Produtos!$B$6:$B$505,0)),0),0))))</f>
        <v/>
      </c>
      <c r="J1440" s="17">
        <f>IF(OR($B1440="",$C1440="",N($D1440)=0),"",IF($B1440="Venda",1,IF($B1440="Devolução de venda",-1,0))*$D1440*IFERROR(INDEX(Produtos!$L$6:$L$505,MATCH($C1440,Produtos!$B$6:$B$505,0)),0))</f>
        <v/>
      </c>
      <c r="K1440" s="17">
        <f>IF(I1440="","",IF($B1440="Venda",I1440-J1440,IF($B1440="Devolução de venda",-I1440-J1440,0)))</f>
        <v/>
      </c>
      <c r="L1440" s="20">
        <f>IF($A1440="","",IF($G1440&lt;&gt;"",$G1440,$A1440))</f>
        <v/>
      </c>
      <c r="M1440" s="17">
        <f>IF(I1440="","",IF($B1440="Venda",I1440,IF(OR($B1440="Compra",$B1440="Devolução de venda"),-I1440,0)))</f>
        <v/>
      </c>
    </row>
    <row r="1441">
      <c r="A1441" s="22" t="n"/>
      <c r="B1441" s="14" t="n"/>
      <c r="C1441" s="14" t="n"/>
      <c r="D1441" s="14" t="n"/>
      <c r="E1441" s="15" t="n"/>
      <c r="F1441" s="14" t="n"/>
      <c r="G1441" s="22" t="n"/>
      <c r="H1441" s="14" t="n"/>
      <c r="I1441" s="17">
        <f>IF(OR($B1441="",$C1441="",N($D1441)=0),"",IF(OR($B1441="Ajuste para mais",$B1441="Ajuste para menos"),0,$D1441*IF(N($E1441)&lt;&gt;0,$E1441,IF(OR($B1441="Venda",$B1441="Devolução de venda"),IFERROR(INDEX(Produtos!$D$6:$D$505,MATCH($C1441,Produtos!$B$6:$B$505,0)),0),0))))</f>
        <v/>
      </c>
      <c r="J1441" s="17">
        <f>IF(OR($B1441="",$C1441="",N($D1441)=0),"",IF($B1441="Venda",1,IF($B1441="Devolução de venda",-1,0))*$D1441*IFERROR(INDEX(Produtos!$L$6:$L$505,MATCH($C1441,Produtos!$B$6:$B$505,0)),0))</f>
        <v/>
      </c>
      <c r="K1441" s="17">
        <f>IF(I1441="","",IF($B1441="Venda",I1441-J1441,IF($B1441="Devolução de venda",-I1441-J1441,0)))</f>
        <v/>
      </c>
      <c r="L1441" s="20">
        <f>IF($A1441="","",IF($G1441&lt;&gt;"",$G1441,$A1441))</f>
        <v/>
      </c>
      <c r="M1441" s="17">
        <f>IF(I1441="","",IF($B1441="Venda",I1441,IF(OR($B1441="Compra",$B1441="Devolução de venda"),-I1441,0)))</f>
        <v/>
      </c>
    </row>
    <row r="1442">
      <c r="A1442" s="22" t="n"/>
      <c r="B1442" s="14" t="n"/>
      <c r="C1442" s="14" t="n"/>
      <c r="D1442" s="14" t="n"/>
      <c r="E1442" s="15" t="n"/>
      <c r="F1442" s="14" t="n"/>
      <c r="G1442" s="22" t="n"/>
      <c r="H1442" s="14" t="n"/>
      <c r="I1442" s="17">
        <f>IF(OR($B1442="",$C1442="",N($D1442)=0),"",IF(OR($B1442="Ajuste para mais",$B1442="Ajuste para menos"),0,$D1442*IF(N($E1442)&lt;&gt;0,$E1442,IF(OR($B1442="Venda",$B1442="Devolução de venda"),IFERROR(INDEX(Produtos!$D$6:$D$505,MATCH($C1442,Produtos!$B$6:$B$505,0)),0),0))))</f>
        <v/>
      </c>
      <c r="J1442" s="17">
        <f>IF(OR($B1442="",$C1442="",N($D1442)=0),"",IF($B1442="Venda",1,IF($B1442="Devolução de venda",-1,0))*$D1442*IFERROR(INDEX(Produtos!$L$6:$L$505,MATCH($C1442,Produtos!$B$6:$B$505,0)),0))</f>
        <v/>
      </c>
      <c r="K1442" s="17">
        <f>IF(I1442="","",IF($B1442="Venda",I1442-J1442,IF($B1442="Devolução de venda",-I1442-J1442,0)))</f>
        <v/>
      </c>
      <c r="L1442" s="20">
        <f>IF($A1442="","",IF($G1442&lt;&gt;"",$G1442,$A1442))</f>
        <v/>
      </c>
      <c r="M1442" s="17">
        <f>IF(I1442="","",IF($B1442="Venda",I1442,IF(OR($B1442="Compra",$B1442="Devolução de venda"),-I1442,0)))</f>
        <v/>
      </c>
    </row>
    <row r="1443">
      <c r="A1443" s="22" t="n"/>
      <c r="B1443" s="14" t="n"/>
      <c r="C1443" s="14" t="n"/>
      <c r="D1443" s="14" t="n"/>
      <c r="E1443" s="15" t="n"/>
      <c r="F1443" s="14" t="n"/>
      <c r="G1443" s="22" t="n"/>
      <c r="H1443" s="14" t="n"/>
      <c r="I1443" s="17">
        <f>IF(OR($B1443="",$C1443="",N($D1443)=0),"",IF(OR($B1443="Ajuste para mais",$B1443="Ajuste para menos"),0,$D1443*IF(N($E1443)&lt;&gt;0,$E1443,IF(OR($B1443="Venda",$B1443="Devolução de venda"),IFERROR(INDEX(Produtos!$D$6:$D$505,MATCH($C1443,Produtos!$B$6:$B$505,0)),0),0))))</f>
        <v/>
      </c>
      <c r="J1443" s="17">
        <f>IF(OR($B1443="",$C1443="",N($D1443)=0),"",IF($B1443="Venda",1,IF($B1443="Devolução de venda",-1,0))*$D1443*IFERROR(INDEX(Produtos!$L$6:$L$505,MATCH($C1443,Produtos!$B$6:$B$505,0)),0))</f>
        <v/>
      </c>
      <c r="K1443" s="17">
        <f>IF(I1443="","",IF($B1443="Venda",I1443-J1443,IF($B1443="Devolução de venda",-I1443-J1443,0)))</f>
        <v/>
      </c>
      <c r="L1443" s="20">
        <f>IF($A1443="","",IF($G1443&lt;&gt;"",$G1443,$A1443))</f>
        <v/>
      </c>
      <c r="M1443" s="17">
        <f>IF(I1443="","",IF($B1443="Venda",I1443,IF(OR($B1443="Compra",$B1443="Devolução de venda"),-I1443,0)))</f>
        <v/>
      </c>
    </row>
    <row r="1444">
      <c r="A1444" s="22" t="n"/>
      <c r="B1444" s="14" t="n"/>
      <c r="C1444" s="14" t="n"/>
      <c r="D1444" s="14" t="n"/>
      <c r="E1444" s="15" t="n"/>
      <c r="F1444" s="14" t="n"/>
      <c r="G1444" s="22" t="n"/>
      <c r="H1444" s="14" t="n"/>
      <c r="I1444" s="17">
        <f>IF(OR($B1444="",$C1444="",N($D1444)=0),"",IF(OR($B1444="Ajuste para mais",$B1444="Ajuste para menos"),0,$D1444*IF(N($E1444)&lt;&gt;0,$E1444,IF(OR($B1444="Venda",$B1444="Devolução de venda"),IFERROR(INDEX(Produtos!$D$6:$D$505,MATCH($C1444,Produtos!$B$6:$B$505,0)),0),0))))</f>
        <v/>
      </c>
      <c r="J1444" s="17">
        <f>IF(OR($B1444="",$C1444="",N($D1444)=0),"",IF($B1444="Venda",1,IF($B1444="Devolução de venda",-1,0))*$D1444*IFERROR(INDEX(Produtos!$L$6:$L$505,MATCH($C1444,Produtos!$B$6:$B$505,0)),0))</f>
        <v/>
      </c>
      <c r="K1444" s="17">
        <f>IF(I1444="","",IF($B1444="Venda",I1444-J1444,IF($B1444="Devolução de venda",-I1444-J1444,0)))</f>
        <v/>
      </c>
      <c r="L1444" s="20">
        <f>IF($A1444="","",IF($G1444&lt;&gt;"",$G1444,$A1444))</f>
        <v/>
      </c>
      <c r="M1444" s="17">
        <f>IF(I1444="","",IF($B1444="Venda",I1444,IF(OR($B1444="Compra",$B1444="Devolução de venda"),-I1444,0)))</f>
        <v/>
      </c>
    </row>
    <row r="1445">
      <c r="A1445" s="22" t="n"/>
      <c r="B1445" s="14" t="n"/>
      <c r="C1445" s="14" t="n"/>
      <c r="D1445" s="14" t="n"/>
      <c r="E1445" s="15" t="n"/>
      <c r="F1445" s="14" t="n"/>
      <c r="G1445" s="22" t="n"/>
      <c r="H1445" s="14" t="n"/>
      <c r="I1445" s="17">
        <f>IF(OR($B1445="",$C1445="",N($D1445)=0),"",IF(OR($B1445="Ajuste para mais",$B1445="Ajuste para menos"),0,$D1445*IF(N($E1445)&lt;&gt;0,$E1445,IF(OR($B1445="Venda",$B1445="Devolução de venda"),IFERROR(INDEX(Produtos!$D$6:$D$505,MATCH($C1445,Produtos!$B$6:$B$505,0)),0),0))))</f>
        <v/>
      </c>
      <c r="J1445" s="17">
        <f>IF(OR($B1445="",$C1445="",N($D1445)=0),"",IF($B1445="Venda",1,IF($B1445="Devolução de venda",-1,0))*$D1445*IFERROR(INDEX(Produtos!$L$6:$L$505,MATCH($C1445,Produtos!$B$6:$B$505,0)),0))</f>
        <v/>
      </c>
      <c r="K1445" s="17">
        <f>IF(I1445="","",IF($B1445="Venda",I1445-J1445,IF($B1445="Devolução de venda",-I1445-J1445,0)))</f>
        <v/>
      </c>
      <c r="L1445" s="20">
        <f>IF($A1445="","",IF($G1445&lt;&gt;"",$G1445,$A1445))</f>
        <v/>
      </c>
      <c r="M1445" s="17">
        <f>IF(I1445="","",IF($B1445="Venda",I1445,IF(OR($B1445="Compra",$B1445="Devolução de venda"),-I1445,0)))</f>
        <v/>
      </c>
    </row>
    <row r="1446">
      <c r="A1446" s="22" t="n"/>
      <c r="B1446" s="14" t="n"/>
      <c r="C1446" s="14" t="n"/>
      <c r="D1446" s="14" t="n"/>
      <c r="E1446" s="15" t="n"/>
      <c r="F1446" s="14" t="n"/>
      <c r="G1446" s="22" t="n"/>
      <c r="H1446" s="14" t="n"/>
      <c r="I1446" s="17">
        <f>IF(OR($B1446="",$C1446="",N($D1446)=0),"",IF(OR($B1446="Ajuste para mais",$B1446="Ajuste para menos"),0,$D1446*IF(N($E1446)&lt;&gt;0,$E1446,IF(OR($B1446="Venda",$B1446="Devolução de venda"),IFERROR(INDEX(Produtos!$D$6:$D$505,MATCH($C1446,Produtos!$B$6:$B$505,0)),0),0))))</f>
        <v/>
      </c>
      <c r="J1446" s="17">
        <f>IF(OR($B1446="",$C1446="",N($D1446)=0),"",IF($B1446="Venda",1,IF($B1446="Devolução de venda",-1,0))*$D1446*IFERROR(INDEX(Produtos!$L$6:$L$505,MATCH($C1446,Produtos!$B$6:$B$505,0)),0))</f>
        <v/>
      </c>
      <c r="K1446" s="17">
        <f>IF(I1446="","",IF($B1446="Venda",I1446-J1446,IF($B1446="Devolução de venda",-I1446-J1446,0)))</f>
        <v/>
      </c>
      <c r="L1446" s="20">
        <f>IF($A1446="","",IF($G1446&lt;&gt;"",$G1446,$A1446))</f>
        <v/>
      </c>
      <c r="M1446" s="17">
        <f>IF(I1446="","",IF($B1446="Venda",I1446,IF(OR($B1446="Compra",$B1446="Devolução de venda"),-I1446,0)))</f>
        <v/>
      </c>
    </row>
    <row r="1447">
      <c r="A1447" s="22" t="n"/>
      <c r="B1447" s="14" t="n"/>
      <c r="C1447" s="14" t="n"/>
      <c r="D1447" s="14" t="n"/>
      <c r="E1447" s="15" t="n"/>
      <c r="F1447" s="14" t="n"/>
      <c r="G1447" s="22" t="n"/>
      <c r="H1447" s="14" t="n"/>
      <c r="I1447" s="17">
        <f>IF(OR($B1447="",$C1447="",N($D1447)=0),"",IF(OR($B1447="Ajuste para mais",$B1447="Ajuste para menos"),0,$D1447*IF(N($E1447)&lt;&gt;0,$E1447,IF(OR($B1447="Venda",$B1447="Devolução de venda"),IFERROR(INDEX(Produtos!$D$6:$D$505,MATCH($C1447,Produtos!$B$6:$B$505,0)),0),0))))</f>
        <v/>
      </c>
      <c r="J1447" s="17">
        <f>IF(OR($B1447="",$C1447="",N($D1447)=0),"",IF($B1447="Venda",1,IF($B1447="Devolução de venda",-1,0))*$D1447*IFERROR(INDEX(Produtos!$L$6:$L$505,MATCH($C1447,Produtos!$B$6:$B$505,0)),0))</f>
        <v/>
      </c>
      <c r="K1447" s="17">
        <f>IF(I1447="","",IF($B1447="Venda",I1447-J1447,IF($B1447="Devolução de venda",-I1447-J1447,0)))</f>
        <v/>
      </c>
      <c r="L1447" s="20">
        <f>IF($A1447="","",IF($G1447&lt;&gt;"",$G1447,$A1447))</f>
        <v/>
      </c>
      <c r="M1447" s="17">
        <f>IF(I1447="","",IF($B1447="Venda",I1447,IF(OR($B1447="Compra",$B1447="Devolução de venda"),-I1447,0)))</f>
        <v/>
      </c>
    </row>
    <row r="1448">
      <c r="A1448" s="22" t="n"/>
      <c r="B1448" s="14" t="n"/>
      <c r="C1448" s="14" t="n"/>
      <c r="D1448" s="14" t="n"/>
      <c r="E1448" s="15" t="n"/>
      <c r="F1448" s="14" t="n"/>
      <c r="G1448" s="22" t="n"/>
      <c r="H1448" s="14" t="n"/>
      <c r="I1448" s="17">
        <f>IF(OR($B1448="",$C1448="",N($D1448)=0),"",IF(OR($B1448="Ajuste para mais",$B1448="Ajuste para menos"),0,$D1448*IF(N($E1448)&lt;&gt;0,$E1448,IF(OR($B1448="Venda",$B1448="Devolução de venda"),IFERROR(INDEX(Produtos!$D$6:$D$505,MATCH($C1448,Produtos!$B$6:$B$505,0)),0),0))))</f>
        <v/>
      </c>
      <c r="J1448" s="17">
        <f>IF(OR($B1448="",$C1448="",N($D1448)=0),"",IF($B1448="Venda",1,IF($B1448="Devolução de venda",-1,0))*$D1448*IFERROR(INDEX(Produtos!$L$6:$L$505,MATCH($C1448,Produtos!$B$6:$B$505,0)),0))</f>
        <v/>
      </c>
      <c r="K1448" s="17">
        <f>IF(I1448="","",IF($B1448="Venda",I1448-J1448,IF($B1448="Devolução de venda",-I1448-J1448,0)))</f>
        <v/>
      </c>
      <c r="L1448" s="20">
        <f>IF($A1448="","",IF($G1448&lt;&gt;"",$G1448,$A1448))</f>
        <v/>
      </c>
      <c r="M1448" s="17">
        <f>IF(I1448="","",IF($B1448="Venda",I1448,IF(OR($B1448="Compra",$B1448="Devolução de venda"),-I1448,0)))</f>
        <v/>
      </c>
    </row>
    <row r="1449">
      <c r="A1449" s="22" t="n"/>
      <c r="B1449" s="14" t="n"/>
      <c r="C1449" s="14" t="n"/>
      <c r="D1449" s="14" t="n"/>
      <c r="E1449" s="15" t="n"/>
      <c r="F1449" s="14" t="n"/>
      <c r="G1449" s="22" t="n"/>
      <c r="H1449" s="14" t="n"/>
      <c r="I1449" s="17">
        <f>IF(OR($B1449="",$C1449="",N($D1449)=0),"",IF(OR($B1449="Ajuste para mais",$B1449="Ajuste para menos"),0,$D1449*IF(N($E1449)&lt;&gt;0,$E1449,IF(OR($B1449="Venda",$B1449="Devolução de venda"),IFERROR(INDEX(Produtos!$D$6:$D$505,MATCH($C1449,Produtos!$B$6:$B$505,0)),0),0))))</f>
        <v/>
      </c>
      <c r="J1449" s="17">
        <f>IF(OR($B1449="",$C1449="",N($D1449)=0),"",IF($B1449="Venda",1,IF($B1449="Devolução de venda",-1,0))*$D1449*IFERROR(INDEX(Produtos!$L$6:$L$505,MATCH($C1449,Produtos!$B$6:$B$505,0)),0))</f>
        <v/>
      </c>
      <c r="K1449" s="17">
        <f>IF(I1449="","",IF($B1449="Venda",I1449-J1449,IF($B1449="Devolução de venda",-I1449-J1449,0)))</f>
        <v/>
      </c>
      <c r="L1449" s="20">
        <f>IF($A1449="","",IF($G1449&lt;&gt;"",$G1449,$A1449))</f>
        <v/>
      </c>
      <c r="M1449" s="17">
        <f>IF(I1449="","",IF($B1449="Venda",I1449,IF(OR($B1449="Compra",$B1449="Devolução de venda"),-I1449,0)))</f>
        <v/>
      </c>
    </row>
    <row r="1450">
      <c r="A1450" s="22" t="n"/>
      <c r="B1450" s="14" t="n"/>
      <c r="C1450" s="14" t="n"/>
      <c r="D1450" s="14" t="n"/>
      <c r="E1450" s="15" t="n"/>
      <c r="F1450" s="14" t="n"/>
      <c r="G1450" s="22" t="n"/>
      <c r="H1450" s="14" t="n"/>
      <c r="I1450" s="17">
        <f>IF(OR($B1450="",$C1450="",N($D1450)=0),"",IF(OR($B1450="Ajuste para mais",$B1450="Ajuste para menos"),0,$D1450*IF(N($E1450)&lt;&gt;0,$E1450,IF(OR($B1450="Venda",$B1450="Devolução de venda"),IFERROR(INDEX(Produtos!$D$6:$D$505,MATCH($C1450,Produtos!$B$6:$B$505,0)),0),0))))</f>
        <v/>
      </c>
      <c r="J1450" s="17">
        <f>IF(OR($B1450="",$C1450="",N($D1450)=0),"",IF($B1450="Venda",1,IF($B1450="Devolução de venda",-1,0))*$D1450*IFERROR(INDEX(Produtos!$L$6:$L$505,MATCH($C1450,Produtos!$B$6:$B$505,0)),0))</f>
        <v/>
      </c>
      <c r="K1450" s="17">
        <f>IF(I1450="","",IF($B1450="Venda",I1450-J1450,IF($B1450="Devolução de venda",-I1450-J1450,0)))</f>
        <v/>
      </c>
      <c r="L1450" s="20">
        <f>IF($A1450="","",IF($G1450&lt;&gt;"",$G1450,$A1450))</f>
        <v/>
      </c>
      <c r="M1450" s="17">
        <f>IF(I1450="","",IF($B1450="Venda",I1450,IF(OR($B1450="Compra",$B1450="Devolução de venda"),-I1450,0)))</f>
        <v/>
      </c>
    </row>
    <row r="1451">
      <c r="A1451" s="22" t="n"/>
      <c r="B1451" s="14" t="n"/>
      <c r="C1451" s="14" t="n"/>
      <c r="D1451" s="14" t="n"/>
      <c r="E1451" s="15" t="n"/>
      <c r="F1451" s="14" t="n"/>
      <c r="G1451" s="22" t="n"/>
      <c r="H1451" s="14" t="n"/>
      <c r="I1451" s="17">
        <f>IF(OR($B1451="",$C1451="",N($D1451)=0),"",IF(OR($B1451="Ajuste para mais",$B1451="Ajuste para menos"),0,$D1451*IF(N($E1451)&lt;&gt;0,$E1451,IF(OR($B1451="Venda",$B1451="Devolução de venda"),IFERROR(INDEX(Produtos!$D$6:$D$505,MATCH($C1451,Produtos!$B$6:$B$505,0)),0),0))))</f>
        <v/>
      </c>
      <c r="J1451" s="17">
        <f>IF(OR($B1451="",$C1451="",N($D1451)=0),"",IF($B1451="Venda",1,IF($B1451="Devolução de venda",-1,0))*$D1451*IFERROR(INDEX(Produtos!$L$6:$L$505,MATCH($C1451,Produtos!$B$6:$B$505,0)),0))</f>
        <v/>
      </c>
      <c r="K1451" s="17">
        <f>IF(I1451="","",IF($B1451="Venda",I1451-J1451,IF($B1451="Devolução de venda",-I1451-J1451,0)))</f>
        <v/>
      </c>
      <c r="L1451" s="20">
        <f>IF($A1451="","",IF($G1451&lt;&gt;"",$G1451,$A1451))</f>
        <v/>
      </c>
      <c r="M1451" s="17">
        <f>IF(I1451="","",IF($B1451="Venda",I1451,IF(OR($B1451="Compra",$B1451="Devolução de venda"),-I1451,0)))</f>
        <v/>
      </c>
    </row>
    <row r="1452">
      <c r="A1452" s="22" t="n"/>
      <c r="B1452" s="14" t="n"/>
      <c r="C1452" s="14" t="n"/>
      <c r="D1452" s="14" t="n"/>
      <c r="E1452" s="15" t="n"/>
      <c r="F1452" s="14" t="n"/>
      <c r="G1452" s="22" t="n"/>
      <c r="H1452" s="14" t="n"/>
      <c r="I1452" s="17">
        <f>IF(OR($B1452="",$C1452="",N($D1452)=0),"",IF(OR($B1452="Ajuste para mais",$B1452="Ajuste para menos"),0,$D1452*IF(N($E1452)&lt;&gt;0,$E1452,IF(OR($B1452="Venda",$B1452="Devolução de venda"),IFERROR(INDEX(Produtos!$D$6:$D$505,MATCH($C1452,Produtos!$B$6:$B$505,0)),0),0))))</f>
        <v/>
      </c>
      <c r="J1452" s="17">
        <f>IF(OR($B1452="",$C1452="",N($D1452)=0),"",IF($B1452="Venda",1,IF($B1452="Devolução de venda",-1,0))*$D1452*IFERROR(INDEX(Produtos!$L$6:$L$505,MATCH($C1452,Produtos!$B$6:$B$505,0)),0))</f>
        <v/>
      </c>
      <c r="K1452" s="17">
        <f>IF(I1452="","",IF($B1452="Venda",I1452-J1452,IF($B1452="Devolução de venda",-I1452-J1452,0)))</f>
        <v/>
      </c>
      <c r="L1452" s="20">
        <f>IF($A1452="","",IF($G1452&lt;&gt;"",$G1452,$A1452))</f>
        <v/>
      </c>
      <c r="M1452" s="17">
        <f>IF(I1452="","",IF($B1452="Venda",I1452,IF(OR($B1452="Compra",$B1452="Devolução de venda"),-I1452,0)))</f>
        <v/>
      </c>
    </row>
    <row r="1453">
      <c r="A1453" s="22" t="n"/>
      <c r="B1453" s="14" t="n"/>
      <c r="C1453" s="14" t="n"/>
      <c r="D1453" s="14" t="n"/>
      <c r="E1453" s="15" t="n"/>
      <c r="F1453" s="14" t="n"/>
      <c r="G1453" s="22" t="n"/>
      <c r="H1453" s="14" t="n"/>
      <c r="I1453" s="17">
        <f>IF(OR($B1453="",$C1453="",N($D1453)=0),"",IF(OR($B1453="Ajuste para mais",$B1453="Ajuste para menos"),0,$D1453*IF(N($E1453)&lt;&gt;0,$E1453,IF(OR($B1453="Venda",$B1453="Devolução de venda"),IFERROR(INDEX(Produtos!$D$6:$D$505,MATCH($C1453,Produtos!$B$6:$B$505,0)),0),0))))</f>
        <v/>
      </c>
      <c r="J1453" s="17">
        <f>IF(OR($B1453="",$C1453="",N($D1453)=0),"",IF($B1453="Venda",1,IF($B1453="Devolução de venda",-1,0))*$D1453*IFERROR(INDEX(Produtos!$L$6:$L$505,MATCH($C1453,Produtos!$B$6:$B$505,0)),0))</f>
        <v/>
      </c>
      <c r="K1453" s="17">
        <f>IF(I1453="","",IF($B1453="Venda",I1453-J1453,IF($B1453="Devolução de venda",-I1453-J1453,0)))</f>
        <v/>
      </c>
      <c r="L1453" s="20">
        <f>IF($A1453="","",IF($G1453&lt;&gt;"",$G1453,$A1453))</f>
        <v/>
      </c>
      <c r="M1453" s="17">
        <f>IF(I1453="","",IF($B1453="Venda",I1453,IF(OR($B1453="Compra",$B1453="Devolução de venda"),-I1453,0)))</f>
        <v/>
      </c>
    </row>
    <row r="1454">
      <c r="A1454" s="22" t="n"/>
      <c r="B1454" s="14" t="n"/>
      <c r="C1454" s="14" t="n"/>
      <c r="D1454" s="14" t="n"/>
      <c r="E1454" s="15" t="n"/>
      <c r="F1454" s="14" t="n"/>
      <c r="G1454" s="22" t="n"/>
      <c r="H1454" s="14" t="n"/>
      <c r="I1454" s="17">
        <f>IF(OR($B1454="",$C1454="",N($D1454)=0),"",IF(OR($B1454="Ajuste para mais",$B1454="Ajuste para menos"),0,$D1454*IF(N($E1454)&lt;&gt;0,$E1454,IF(OR($B1454="Venda",$B1454="Devolução de venda"),IFERROR(INDEX(Produtos!$D$6:$D$505,MATCH($C1454,Produtos!$B$6:$B$505,0)),0),0))))</f>
        <v/>
      </c>
      <c r="J1454" s="17">
        <f>IF(OR($B1454="",$C1454="",N($D1454)=0),"",IF($B1454="Venda",1,IF($B1454="Devolução de venda",-1,0))*$D1454*IFERROR(INDEX(Produtos!$L$6:$L$505,MATCH($C1454,Produtos!$B$6:$B$505,0)),0))</f>
        <v/>
      </c>
      <c r="K1454" s="17">
        <f>IF(I1454="","",IF($B1454="Venda",I1454-J1454,IF($B1454="Devolução de venda",-I1454-J1454,0)))</f>
        <v/>
      </c>
      <c r="L1454" s="20">
        <f>IF($A1454="","",IF($G1454&lt;&gt;"",$G1454,$A1454))</f>
        <v/>
      </c>
      <c r="M1454" s="17">
        <f>IF(I1454="","",IF($B1454="Venda",I1454,IF(OR($B1454="Compra",$B1454="Devolução de venda"),-I1454,0)))</f>
        <v/>
      </c>
    </row>
    <row r="1455">
      <c r="A1455" s="22" t="n"/>
      <c r="B1455" s="14" t="n"/>
      <c r="C1455" s="14" t="n"/>
      <c r="D1455" s="14" t="n"/>
      <c r="E1455" s="15" t="n"/>
      <c r="F1455" s="14" t="n"/>
      <c r="G1455" s="22" t="n"/>
      <c r="H1455" s="14" t="n"/>
      <c r="I1455" s="17">
        <f>IF(OR($B1455="",$C1455="",N($D1455)=0),"",IF(OR($B1455="Ajuste para mais",$B1455="Ajuste para menos"),0,$D1455*IF(N($E1455)&lt;&gt;0,$E1455,IF(OR($B1455="Venda",$B1455="Devolução de venda"),IFERROR(INDEX(Produtos!$D$6:$D$505,MATCH($C1455,Produtos!$B$6:$B$505,0)),0),0))))</f>
        <v/>
      </c>
      <c r="J1455" s="17">
        <f>IF(OR($B1455="",$C1455="",N($D1455)=0),"",IF($B1455="Venda",1,IF($B1455="Devolução de venda",-1,0))*$D1455*IFERROR(INDEX(Produtos!$L$6:$L$505,MATCH($C1455,Produtos!$B$6:$B$505,0)),0))</f>
        <v/>
      </c>
      <c r="K1455" s="17">
        <f>IF(I1455="","",IF($B1455="Venda",I1455-J1455,IF($B1455="Devolução de venda",-I1455-J1455,0)))</f>
        <v/>
      </c>
      <c r="L1455" s="20">
        <f>IF($A1455="","",IF($G1455&lt;&gt;"",$G1455,$A1455))</f>
        <v/>
      </c>
      <c r="M1455" s="17">
        <f>IF(I1455="","",IF($B1455="Venda",I1455,IF(OR($B1455="Compra",$B1455="Devolução de venda"),-I1455,0)))</f>
        <v/>
      </c>
    </row>
    <row r="1456">
      <c r="A1456" s="22" t="n"/>
      <c r="B1456" s="14" t="n"/>
      <c r="C1456" s="14" t="n"/>
      <c r="D1456" s="14" t="n"/>
      <c r="E1456" s="15" t="n"/>
      <c r="F1456" s="14" t="n"/>
      <c r="G1456" s="22" t="n"/>
      <c r="H1456" s="14" t="n"/>
      <c r="I1456" s="17">
        <f>IF(OR($B1456="",$C1456="",N($D1456)=0),"",IF(OR($B1456="Ajuste para mais",$B1456="Ajuste para menos"),0,$D1456*IF(N($E1456)&lt;&gt;0,$E1456,IF(OR($B1456="Venda",$B1456="Devolução de venda"),IFERROR(INDEX(Produtos!$D$6:$D$505,MATCH($C1456,Produtos!$B$6:$B$505,0)),0),0))))</f>
        <v/>
      </c>
      <c r="J1456" s="17">
        <f>IF(OR($B1456="",$C1456="",N($D1456)=0),"",IF($B1456="Venda",1,IF($B1456="Devolução de venda",-1,0))*$D1456*IFERROR(INDEX(Produtos!$L$6:$L$505,MATCH($C1456,Produtos!$B$6:$B$505,0)),0))</f>
        <v/>
      </c>
      <c r="K1456" s="17">
        <f>IF(I1456="","",IF($B1456="Venda",I1456-J1456,IF($B1456="Devolução de venda",-I1456-J1456,0)))</f>
        <v/>
      </c>
      <c r="L1456" s="20">
        <f>IF($A1456="","",IF($G1456&lt;&gt;"",$G1456,$A1456))</f>
        <v/>
      </c>
      <c r="M1456" s="17">
        <f>IF(I1456="","",IF($B1456="Venda",I1456,IF(OR($B1456="Compra",$B1456="Devolução de venda"),-I1456,0)))</f>
        <v/>
      </c>
    </row>
    <row r="1457">
      <c r="A1457" s="22" t="n"/>
      <c r="B1457" s="14" t="n"/>
      <c r="C1457" s="14" t="n"/>
      <c r="D1457" s="14" t="n"/>
      <c r="E1457" s="15" t="n"/>
      <c r="F1457" s="14" t="n"/>
      <c r="G1457" s="22" t="n"/>
      <c r="H1457" s="14" t="n"/>
      <c r="I1457" s="17">
        <f>IF(OR($B1457="",$C1457="",N($D1457)=0),"",IF(OR($B1457="Ajuste para mais",$B1457="Ajuste para menos"),0,$D1457*IF(N($E1457)&lt;&gt;0,$E1457,IF(OR($B1457="Venda",$B1457="Devolução de venda"),IFERROR(INDEX(Produtos!$D$6:$D$505,MATCH($C1457,Produtos!$B$6:$B$505,0)),0),0))))</f>
        <v/>
      </c>
      <c r="J1457" s="17">
        <f>IF(OR($B1457="",$C1457="",N($D1457)=0),"",IF($B1457="Venda",1,IF($B1457="Devolução de venda",-1,0))*$D1457*IFERROR(INDEX(Produtos!$L$6:$L$505,MATCH($C1457,Produtos!$B$6:$B$505,0)),0))</f>
        <v/>
      </c>
      <c r="K1457" s="17">
        <f>IF(I1457="","",IF($B1457="Venda",I1457-J1457,IF($B1457="Devolução de venda",-I1457-J1457,0)))</f>
        <v/>
      </c>
      <c r="L1457" s="20">
        <f>IF($A1457="","",IF($G1457&lt;&gt;"",$G1457,$A1457))</f>
        <v/>
      </c>
      <c r="M1457" s="17">
        <f>IF(I1457="","",IF($B1457="Venda",I1457,IF(OR($B1457="Compra",$B1457="Devolução de venda"),-I1457,0)))</f>
        <v/>
      </c>
    </row>
    <row r="1458">
      <c r="A1458" s="22" t="n"/>
      <c r="B1458" s="14" t="n"/>
      <c r="C1458" s="14" t="n"/>
      <c r="D1458" s="14" t="n"/>
      <c r="E1458" s="15" t="n"/>
      <c r="F1458" s="14" t="n"/>
      <c r="G1458" s="22" t="n"/>
      <c r="H1458" s="14" t="n"/>
      <c r="I1458" s="17">
        <f>IF(OR($B1458="",$C1458="",N($D1458)=0),"",IF(OR($B1458="Ajuste para mais",$B1458="Ajuste para menos"),0,$D1458*IF(N($E1458)&lt;&gt;0,$E1458,IF(OR($B1458="Venda",$B1458="Devolução de venda"),IFERROR(INDEX(Produtos!$D$6:$D$505,MATCH($C1458,Produtos!$B$6:$B$505,0)),0),0))))</f>
        <v/>
      </c>
      <c r="J1458" s="17">
        <f>IF(OR($B1458="",$C1458="",N($D1458)=0),"",IF($B1458="Venda",1,IF($B1458="Devolução de venda",-1,0))*$D1458*IFERROR(INDEX(Produtos!$L$6:$L$505,MATCH($C1458,Produtos!$B$6:$B$505,0)),0))</f>
        <v/>
      </c>
      <c r="K1458" s="17">
        <f>IF(I1458="","",IF($B1458="Venda",I1458-J1458,IF($B1458="Devolução de venda",-I1458-J1458,0)))</f>
        <v/>
      </c>
      <c r="L1458" s="20">
        <f>IF($A1458="","",IF($G1458&lt;&gt;"",$G1458,$A1458))</f>
        <v/>
      </c>
      <c r="M1458" s="17">
        <f>IF(I1458="","",IF($B1458="Venda",I1458,IF(OR($B1458="Compra",$B1458="Devolução de venda"),-I1458,0)))</f>
        <v/>
      </c>
    </row>
    <row r="1459">
      <c r="A1459" s="22" t="n"/>
      <c r="B1459" s="14" t="n"/>
      <c r="C1459" s="14" t="n"/>
      <c r="D1459" s="14" t="n"/>
      <c r="E1459" s="15" t="n"/>
      <c r="F1459" s="14" t="n"/>
      <c r="G1459" s="22" t="n"/>
      <c r="H1459" s="14" t="n"/>
      <c r="I1459" s="17">
        <f>IF(OR($B1459="",$C1459="",N($D1459)=0),"",IF(OR($B1459="Ajuste para mais",$B1459="Ajuste para menos"),0,$D1459*IF(N($E1459)&lt;&gt;0,$E1459,IF(OR($B1459="Venda",$B1459="Devolução de venda"),IFERROR(INDEX(Produtos!$D$6:$D$505,MATCH($C1459,Produtos!$B$6:$B$505,0)),0),0))))</f>
        <v/>
      </c>
      <c r="J1459" s="17">
        <f>IF(OR($B1459="",$C1459="",N($D1459)=0),"",IF($B1459="Venda",1,IF($B1459="Devolução de venda",-1,0))*$D1459*IFERROR(INDEX(Produtos!$L$6:$L$505,MATCH($C1459,Produtos!$B$6:$B$505,0)),0))</f>
        <v/>
      </c>
      <c r="K1459" s="17">
        <f>IF(I1459="","",IF($B1459="Venda",I1459-J1459,IF($B1459="Devolução de venda",-I1459-J1459,0)))</f>
        <v/>
      </c>
      <c r="L1459" s="20">
        <f>IF($A1459="","",IF($G1459&lt;&gt;"",$G1459,$A1459))</f>
        <v/>
      </c>
      <c r="M1459" s="17">
        <f>IF(I1459="","",IF($B1459="Venda",I1459,IF(OR($B1459="Compra",$B1459="Devolução de venda"),-I1459,0)))</f>
        <v/>
      </c>
    </row>
    <row r="1460">
      <c r="A1460" s="22" t="n"/>
      <c r="B1460" s="14" t="n"/>
      <c r="C1460" s="14" t="n"/>
      <c r="D1460" s="14" t="n"/>
      <c r="E1460" s="15" t="n"/>
      <c r="F1460" s="14" t="n"/>
      <c r="G1460" s="22" t="n"/>
      <c r="H1460" s="14" t="n"/>
      <c r="I1460" s="17">
        <f>IF(OR($B1460="",$C1460="",N($D1460)=0),"",IF(OR($B1460="Ajuste para mais",$B1460="Ajuste para menos"),0,$D1460*IF(N($E1460)&lt;&gt;0,$E1460,IF(OR($B1460="Venda",$B1460="Devolução de venda"),IFERROR(INDEX(Produtos!$D$6:$D$505,MATCH($C1460,Produtos!$B$6:$B$505,0)),0),0))))</f>
        <v/>
      </c>
      <c r="J1460" s="17">
        <f>IF(OR($B1460="",$C1460="",N($D1460)=0),"",IF($B1460="Venda",1,IF($B1460="Devolução de venda",-1,0))*$D1460*IFERROR(INDEX(Produtos!$L$6:$L$505,MATCH($C1460,Produtos!$B$6:$B$505,0)),0))</f>
        <v/>
      </c>
      <c r="K1460" s="17">
        <f>IF(I1460="","",IF($B1460="Venda",I1460-J1460,IF($B1460="Devolução de venda",-I1460-J1460,0)))</f>
        <v/>
      </c>
      <c r="L1460" s="20">
        <f>IF($A1460="","",IF($G1460&lt;&gt;"",$G1460,$A1460))</f>
        <v/>
      </c>
      <c r="M1460" s="17">
        <f>IF(I1460="","",IF($B1460="Venda",I1460,IF(OR($B1460="Compra",$B1460="Devolução de venda"),-I1460,0)))</f>
        <v/>
      </c>
    </row>
    <row r="1461">
      <c r="A1461" s="22" t="n"/>
      <c r="B1461" s="14" t="n"/>
      <c r="C1461" s="14" t="n"/>
      <c r="D1461" s="14" t="n"/>
      <c r="E1461" s="15" t="n"/>
      <c r="F1461" s="14" t="n"/>
      <c r="G1461" s="22" t="n"/>
      <c r="H1461" s="14" t="n"/>
      <c r="I1461" s="17">
        <f>IF(OR($B1461="",$C1461="",N($D1461)=0),"",IF(OR($B1461="Ajuste para mais",$B1461="Ajuste para menos"),0,$D1461*IF(N($E1461)&lt;&gt;0,$E1461,IF(OR($B1461="Venda",$B1461="Devolução de venda"),IFERROR(INDEX(Produtos!$D$6:$D$505,MATCH($C1461,Produtos!$B$6:$B$505,0)),0),0))))</f>
        <v/>
      </c>
      <c r="J1461" s="17">
        <f>IF(OR($B1461="",$C1461="",N($D1461)=0),"",IF($B1461="Venda",1,IF($B1461="Devolução de venda",-1,0))*$D1461*IFERROR(INDEX(Produtos!$L$6:$L$505,MATCH($C1461,Produtos!$B$6:$B$505,0)),0))</f>
        <v/>
      </c>
      <c r="K1461" s="17">
        <f>IF(I1461="","",IF($B1461="Venda",I1461-J1461,IF($B1461="Devolução de venda",-I1461-J1461,0)))</f>
        <v/>
      </c>
      <c r="L1461" s="20">
        <f>IF($A1461="","",IF($G1461&lt;&gt;"",$G1461,$A1461))</f>
        <v/>
      </c>
      <c r="M1461" s="17">
        <f>IF(I1461="","",IF($B1461="Venda",I1461,IF(OR($B1461="Compra",$B1461="Devolução de venda"),-I1461,0)))</f>
        <v/>
      </c>
    </row>
    <row r="1462">
      <c r="A1462" s="22" t="n"/>
      <c r="B1462" s="14" t="n"/>
      <c r="C1462" s="14" t="n"/>
      <c r="D1462" s="14" t="n"/>
      <c r="E1462" s="15" t="n"/>
      <c r="F1462" s="14" t="n"/>
      <c r="G1462" s="22" t="n"/>
      <c r="H1462" s="14" t="n"/>
      <c r="I1462" s="17">
        <f>IF(OR($B1462="",$C1462="",N($D1462)=0),"",IF(OR($B1462="Ajuste para mais",$B1462="Ajuste para menos"),0,$D1462*IF(N($E1462)&lt;&gt;0,$E1462,IF(OR($B1462="Venda",$B1462="Devolução de venda"),IFERROR(INDEX(Produtos!$D$6:$D$505,MATCH($C1462,Produtos!$B$6:$B$505,0)),0),0))))</f>
        <v/>
      </c>
      <c r="J1462" s="17">
        <f>IF(OR($B1462="",$C1462="",N($D1462)=0),"",IF($B1462="Venda",1,IF($B1462="Devolução de venda",-1,0))*$D1462*IFERROR(INDEX(Produtos!$L$6:$L$505,MATCH($C1462,Produtos!$B$6:$B$505,0)),0))</f>
        <v/>
      </c>
      <c r="K1462" s="17">
        <f>IF(I1462="","",IF($B1462="Venda",I1462-J1462,IF($B1462="Devolução de venda",-I1462-J1462,0)))</f>
        <v/>
      </c>
      <c r="L1462" s="20">
        <f>IF($A1462="","",IF($G1462&lt;&gt;"",$G1462,$A1462))</f>
        <v/>
      </c>
      <c r="M1462" s="17">
        <f>IF(I1462="","",IF($B1462="Venda",I1462,IF(OR($B1462="Compra",$B1462="Devolução de venda"),-I1462,0)))</f>
        <v/>
      </c>
    </row>
    <row r="1463">
      <c r="A1463" s="22" t="n"/>
      <c r="B1463" s="14" t="n"/>
      <c r="C1463" s="14" t="n"/>
      <c r="D1463" s="14" t="n"/>
      <c r="E1463" s="15" t="n"/>
      <c r="F1463" s="14" t="n"/>
      <c r="G1463" s="22" t="n"/>
      <c r="H1463" s="14" t="n"/>
      <c r="I1463" s="17">
        <f>IF(OR($B1463="",$C1463="",N($D1463)=0),"",IF(OR($B1463="Ajuste para mais",$B1463="Ajuste para menos"),0,$D1463*IF(N($E1463)&lt;&gt;0,$E1463,IF(OR($B1463="Venda",$B1463="Devolução de venda"),IFERROR(INDEX(Produtos!$D$6:$D$505,MATCH($C1463,Produtos!$B$6:$B$505,0)),0),0))))</f>
        <v/>
      </c>
      <c r="J1463" s="17">
        <f>IF(OR($B1463="",$C1463="",N($D1463)=0),"",IF($B1463="Venda",1,IF($B1463="Devolução de venda",-1,0))*$D1463*IFERROR(INDEX(Produtos!$L$6:$L$505,MATCH($C1463,Produtos!$B$6:$B$505,0)),0))</f>
        <v/>
      </c>
      <c r="K1463" s="17">
        <f>IF(I1463="","",IF($B1463="Venda",I1463-J1463,IF($B1463="Devolução de venda",-I1463-J1463,0)))</f>
        <v/>
      </c>
      <c r="L1463" s="20">
        <f>IF($A1463="","",IF($G1463&lt;&gt;"",$G1463,$A1463))</f>
        <v/>
      </c>
      <c r="M1463" s="17">
        <f>IF(I1463="","",IF($B1463="Venda",I1463,IF(OR($B1463="Compra",$B1463="Devolução de venda"),-I1463,0)))</f>
        <v/>
      </c>
    </row>
    <row r="1464">
      <c r="A1464" s="22" t="n"/>
      <c r="B1464" s="14" t="n"/>
      <c r="C1464" s="14" t="n"/>
      <c r="D1464" s="14" t="n"/>
      <c r="E1464" s="15" t="n"/>
      <c r="F1464" s="14" t="n"/>
      <c r="G1464" s="22" t="n"/>
      <c r="H1464" s="14" t="n"/>
      <c r="I1464" s="17">
        <f>IF(OR($B1464="",$C1464="",N($D1464)=0),"",IF(OR($B1464="Ajuste para mais",$B1464="Ajuste para menos"),0,$D1464*IF(N($E1464)&lt;&gt;0,$E1464,IF(OR($B1464="Venda",$B1464="Devolução de venda"),IFERROR(INDEX(Produtos!$D$6:$D$505,MATCH($C1464,Produtos!$B$6:$B$505,0)),0),0))))</f>
        <v/>
      </c>
      <c r="J1464" s="17">
        <f>IF(OR($B1464="",$C1464="",N($D1464)=0),"",IF($B1464="Venda",1,IF($B1464="Devolução de venda",-1,0))*$D1464*IFERROR(INDEX(Produtos!$L$6:$L$505,MATCH($C1464,Produtos!$B$6:$B$505,0)),0))</f>
        <v/>
      </c>
      <c r="K1464" s="17">
        <f>IF(I1464="","",IF($B1464="Venda",I1464-J1464,IF($B1464="Devolução de venda",-I1464-J1464,0)))</f>
        <v/>
      </c>
      <c r="L1464" s="20">
        <f>IF($A1464="","",IF($G1464&lt;&gt;"",$G1464,$A1464))</f>
        <v/>
      </c>
      <c r="M1464" s="17">
        <f>IF(I1464="","",IF($B1464="Venda",I1464,IF(OR($B1464="Compra",$B1464="Devolução de venda"),-I1464,0)))</f>
        <v/>
      </c>
    </row>
    <row r="1465">
      <c r="A1465" s="22" t="n"/>
      <c r="B1465" s="14" t="n"/>
      <c r="C1465" s="14" t="n"/>
      <c r="D1465" s="14" t="n"/>
      <c r="E1465" s="15" t="n"/>
      <c r="F1465" s="14" t="n"/>
      <c r="G1465" s="22" t="n"/>
      <c r="H1465" s="14" t="n"/>
      <c r="I1465" s="17">
        <f>IF(OR($B1465="",$C1465="",N($D1465)=0),"",IF(OR($B1465="Ajuste para mais",$B1465="Ajuste para menos"),0,$D1465*IF(N($E1465)&lt;&gt;0,$E1465,IF(OR($B1465="Venda",$B1465="Devolução de venda"),IFERROR(INDEX(Produtos!$D$6:$D$505,MATCH($C1465,Produtos!$B$6:$B$505,0)),0),0))))</f>
        <v/>
      </c>
      <c r="J1465" s="17">
        <f>IF(OR($B1465="",$C1465="",N($D1465)=0),"",IF($B1465="Venda",1,IF($B1465="Devolução de venda",-1,0))*$D1465*IFERROR(INDEX(Produtos!$L$6:$L$505,MATCH($C1465,Produtos!$B$6:$B$505,0)),0))</f>
        <v/>
      </c>
      <c r="K1465" s="17">
        <f>IF(I1465="","",IF($B1465="Venda",I1465-J1465,IF($B1465="Devolução de venda",-I1465-J1465,0)))</f>
        <v/>
      </c>
      <c r="L1465" s="20">
        <f>IF($A1465="","",IF($G1465&lt;&gt;"",$G1465,$A1465))</f>
        <v/>
      </c>
      <c r="M1465" s="17">
        <f>IF(I1465="","",IF($B1465="Venda",I1465,IF(OR($B1465="Compra",$B1465="Devolução de venda"),-I1465,0)))</f>
        <v/>
      </c>
    </row>
    <row r="1466">
      <c r="A1466" s="22" t="n"/>
      <c r="B1466" s="14" t="n"/>
      <c r="C1466" s="14" t="n"/>
      <c r="D1466" s="14" t="n"/>
      <c r="E1466" s="15" t="n"/>
      <c r="F1466" s="14" t="n"/>
      <c r="G1466" s="22" t="n"/>
      <c r="H1466" s="14" t="n"/>
      <c r="I1466" s="17">
        <f>IF(OR($B1466="",$C1466="",N($D1466)=0),"",IF(OR($B1466="Ajuste para mais",$B1466="Ajuste para menos"),0,$D1466*IF(N($E1466)&lt;&gt;0,$E1466,IF(OR($B1466="Venda",$B1466="Devolução de venda"),IFERROR(INDEX(Produtos!$D$6:$D$505,MATCH($C1466,Produtos!$B$6:$B$505,0)),0),0))))</f>
        <v/>
      </c>
      <c r="J1466" s="17">
        <f>IF(OR($B1466="",$C1466="",N($D1466)=0),"",IF($B1466="Venda",1,IF($B1466="Devolução de venda",-1,0))*$D1466*IFERROR(INDEX(Produtos!$L$6:$L$505,MATCH($C1466,Produtos!$B$6:$B$505,0)),0))</f>
        <v/>
      </c>
      <c r="K1466" s="17">
        <f>IF(I1466="","",IF($B1466="Venda",I1466-J1466,IF($B1466="Devolução de venda",-I1466-J1466,0)))</f>
        <v/>
      </c>
      <c r="L1466" s="20">
        <f>IF($A1466="","",IF($G1466&lt;&gt;"",$G1466,$A1466))</f>
        <v/>
      </c>
      <c r="M1466" s="17">
        <f>IF(I1466="","",IF($B1466="Venda",I1466,IF(OR($B1466="Compra",$B1466="Devolução de venda"),-I1466,0)))</f>
        <v/>
      </c>
    </row>
    <row r="1467">
      <c r="A1467" s="22" t="n"/>
      <c r="B1467" s="14" t="n"/>
      <c r="C1467" s="14" t="n"/>
      <c r="D1467" s="14" t="n"/>
      <c r="E1467" s="15" t="n"/>
      <c r="F1467" s="14" t="n"/>
      <c r="G1467" s="22" t="n"/>
      <c r="H1467" s="14" t="n"/>
      <c r="I1467" s="17">
        <f>IF(OR($B1467="",$C1467="",N($D1467)=0),"",IF(OR($B1467="Ajuste para mais",$B1467="Ajuste para menos"),0,$D1467*IF(N($E1467)&lt;&gt;0,$E1467,IF(OR($B1467="Venda",$B1467="Devolução de venda"),IFERROR(INDEX(Produtos!$D$6:$D$505,MATCH($C1467,Produtos!$B$6:$B$505,0)),0),0))))</f>
        <v/>
      </c>
      <c r="J1467" s="17">
        <f>IF(OR($B1467="",$C1467="",N($D1467)=0),"",IF($B1467="Venda",1,IF($B1467="Devolução de venda",-1,0))*$D1467*IFERROR(INDEX(Produtos!$L$6:$L$505,MATCH($C1467,Produtos!$B$6:$B$505,0)),0))</f>
        <v/>
      </c>
      <c r="K1467" s="17">
        <f>IF(I1467="","",IF($B1467="Venda",I1467-J1467,IF($B1467="Devolução de venda",-I1467-J1467,0)))</f>
        <v/>
      </c>
      <c r="L1467" s="20">
        <f>IF($A1467="","",IF($G1467&lt;&gt;"",$G1467,$A1467))</f>
        <v/>
      </c>
      <c r="M1467" s="17">
        <f>IF(I1467="","",IF($B1467="Venda",I1467,IF(OR($B1467="Compra",$B1467="Devolução de venda"),-I1467,0)))</f>
        <v/>
      </c>
    </row>
    <row r="1468">
      <c r="A1468" s="22" t="n"/>
      <c r="B1468" s="14" t="n"/>
      <c r="C1468" s="14" t="n"/>
      <c r="D1468" s="14" t="n"/>
      <c r="E1468" s="15" t="n"/>
      <c r="F1468" s="14" t="n"/>
      <c r="G1468" s="22" t="n"/>
      <c r="H1468" s="14" t="n"/>
      <c r="I1468" s="17">
        <f>IF(OR($B1468="",$C1468="",N($D1468)=0),"",IF(OR($B1468="Ajuste para mais",$B1468="Ajuste para menos"),0,$D1468*IF(N($E1468)&lt;&gt;0,$E1468,IF(OR($B1468="Venda",$B1468="Devolução de venda"),IFERROR(INDEX(Produtos!$D$6:$D$505,MATCH($C1468,Produtos!$B$6:$B$505,0)),0),0))))</f>
        <v/>
      </c>
      <c r="J1468" s="17">
        <f>IF(OR($B1468="",$C1468="",N($D1468)=0),"",IF($B1468="Venda",1,IF($B1468="Devolução de venda",-1,0))*$D1468*IFERROR(INDEX(Produtos!$L$6:$L$505,MATCH($C1468,Produtos!$B$6:$B$505,0)),0))</f>
        <v/>
      </c>
      <c r="K1468" s="17">
        <f>IF(I1468="","",IF($B1468="Venda",I1468-J1468,IF($B1468="Devolução de venda",-I1468-J1468,0)))</f>
        <v/>
      </c>
      <c r="L1468" s="20">
        <f>IF($A1468="","",IF($G1468&lt;&gt;"",$G1468,$A1468))</f>
        <v/>
      </c>
      <c r="M1468" s="17">
        <f>IF(I1468="","",IF($B1468="Venda",I1468,IF(OR($B1468="Compra",$B1468="Devolução de venda"),-I1468,0)))</f>
        <v/>
      </c>
    </row>
    <row r="1469">
      <c r="A1469" s="22" t="n"/>
      <c r="B1469" s="14" t="n"/>
      <c r="C1469" s="14" t="n"/>
      <c r="D1469" s="14" t="n"/>
      <c r="E1469" s="15" t="n"/>
      <c r="F1469" s="14" t="n"/>
      <c r="G1469" s="22" t="n"/>
      <c r="H1469" s="14" t="n"/>
      <c r="I1469" s="17">
        <f>IF(OR($B1469="",$C1469="",N($D1469)=0),"",IF(OR($B1469="Ajuste para mais",$B1469="Ajuste para menos"),0,$D1469*IF(N($E1469)&lt;&gt;0,$E1469,IF(OR($B1469="Venda",$B1469="Devolução de venda"),IFERROR(INDEX(Produtos!$D$6:$D$505,MATCH($C1469,Produtos!$B$6:$B$505,0)),0),0))))</f>
        <v/>
      </c>
      <c r="J1469" s="17">
        <f>IF(OR($B1469="",$C1469="",N($D1469)=0),"",IF($B1469="Venda",1,IF($B1469="Devolução de venda",-1,0))*$D1469*IFERROR(INDEX(Produtos!$L$6:$L$505,MATCH($C1469,Produtos!$B$6:$B$505,0)),0))</f>
        <v/>
      </c>
      <c r="K1469" s="17">
        <f>IF(I1469="","",IF($B1469="Venda",I1469-J1469,IF($B1469="Devolução de venda",-I1469-J1469,0)))</f>
        <v/>
      </c>
      <c r="L1469" s="20">
        <f>IF($A1469="","",IF($G1469&lt;&gt;"",$G1469,$A1469))</f>
        <v/>
      </c>
      <c r="M1469" s="17">
        <f>IF(I1469="","",IF($B1469="Venda",I1469,IF(OR($B1469="Compra",$B1469="Devolução de venda"),-I1469,0)))</f>
        <v/>
      </c>
    </row>
    <row r="1470">
      <c r="A1470" s="22" t="n"/>
      <c r="B1470" s="14" t="n"/>
      <c r="C1470" s="14" t="n"/>
      <c r="D1470" s="14" t="n"/>
      <c r="E1470" s="15" t="n"/>
      <c r="F1470" s="14" t="n"/>
      <c r="G1470" s="22" t="n"/>
      <c r="H1470" s="14" t="n"/>
      <c r="I1470" s="17">
        <f>IF(OR($B1470="",$C1470="",N($D1470)=0),"",IF(OR($B1470="Ajuste para mais",$B1470="Ajuste para menos"),0,$D1470*IF(N($E1470)&lt;&gt;0,$E1470,IF(OR($B1470="Venda",$B1470="Devolução de venda"),IFERROR(INDEX(Produtos!$D$6:$D$505,MATCH($C1470,Produtos!$B$6:$B$505,0)),0),0))))</f>
        <v/>
      </c>
      <c r="J1470" s="17">
        <f>IF(OR($B1470="",$C1470="",N($D1470)=0),"",IF($B1470="Venda",1,IF($B1470="Devolução de venda",-1,0))*$D1470*IFERROR(INDEX(Produtos!$L$6:$L$505,MATCH($C1470,Produtos!$B$6:$B$505,0)),0))</f>
        <v/>
      </c>
      <c r="K1470" s="17">
        <f>IF(I1470="","",IF($B1470="Venda",I1470-J1470,IF($B1470="Devolução de venda",-I1470-J1470,0)))</f>
        <v/>
      </c>
      <c r="L1470" s="20">
        <f>IF($A1470="","",IF($G1470&lt;&gt;"",$G1470,$A1470))</f>
        <v/>
      </c>
      <c r="M1470" s="17">
        <f>IF(I1470="","",IF($B1470="Venda",I1470,IF(OR($B1470="Compra",$B1470="Devolução de venda"),-I1470,0)))</f>
        <v/>
      </c>
    </row>
    <row r="1471">
      <c r="A1471" s="22" t="n"/>
      <c r="B1471" s="14" t="n"/>
      <c r="C1471" s="14" t="n"/>
      <c r="D1471" s="14" t="n"/>
      <c r="E1471" s="15" t="n"/>
      <c r="F1471" s="14" t="n"/>
      <c r="G1471" s="22" t="n"/>
      <c r="H1471" s="14" t="n"/>
      <c r="I1471" s="17">
        <f>IF(OR($B1471="",$C1471="",N($D1471)=0),"",IF(OR($B1471="Ajuste para mais",$B1471="Ajuste para menos"),0,$D1471*IF(N($E1471)&lt;&gt;0,$E1471,IF(OR($B1471="Venda",$B1471="Devolução de venda"),IFERROR(INDEX(Produtos!$D$6:$D$505,MATCH($C1471,Produtos!$B$6:$B$505,0)),0),0))))</f>
        <v/>
      </c>
      <c r="J1471" s="17">
        <f>IF(OR($B1471="",$C1471="",N($D1471)=0),"",IF($B1471="Venda",1,IF($B1471="Devolução de venda",-1,0))*$D1471*IFERROR(INDEX(Produtos!$L$6:$L$505,MATCH($C1471,Produtos!$B$6:$B$505,0)),0))</f>
        <v/>
      </c>
      <c r="K1471" s="17">
        <f>IF(I1471="","",IF($B1471="Venda",I1471-J1471,IF($B1471="Devolução de venda",-I1471-J1471,0)))</f>
        <v/>
      </c>
      <c r="L1471" s="20">
        <f>IF($A1471="","",IF($G1471&lt;&gt;"",$G1471,$A1471))</f>
        <v/>
      </c>
      <c r="M1471" s="17">
        <f>IF(I1471="","",IF($B1471="Venda",I1471,IF(OR($B1471="Compra",$B1471="Devolução de venda"),-I1471,0)))</f>
        <v/>
      </c>
    </row>
    <row r="1472">
      <c r="A1472" s="22" t="n"/>
      <c r="B1472" s="14" t="n"/>
      <c r="C1472" s="14" t="n"/>
      <c r="D1472" s="14" t="n"/>
      <c r="E1472" s="15" t="n"/>
      <c r="F1472" s="14" t="n"/>
      <c r="G1472" s="22" t="n"/>
      <c r="H1472" s="14" t="n"/>
      <c r="I1472" s="17">
        <f>IF(OR($B1472="",$C1472="",N($D1472)=0),"",IF(OR($B1472="Ajuste para mais",$B1472="Ajuste para menos"),0,$D1472*IF(N($E1472)&lt;&gt;0,$E1472,IF(OR($B1472="Venda",$B1472="Devolução de venda"),IFERROR(INDEX(Produtos!$D$6:$D$505,MATCH($C1472,Produtos!$B$6:$B$505,0)),0),0))))</f>
        <v/>
      </c>
      <c r="J1472" s="17">
        <f>IF(OR($B1472="",$C1472="",N($D1472)=0),"",IF($B1472="Venda",1,IF($B1472="Devolução de venda",-1,0))*$D1472*IFERROR(INDEX(Produtos!$L$6:$L$505,MATCH($C1472,Produtos!$B$6:$B$505,0)),0))</f>
        <v/>
      </c>
      <c r="K1472" s="17">
        <f>IF(I1472="","",IF($B1472="Venda",I1472-J1472,IF($B1472="Devolução de venda",-I1472-J1472,0)))</f>
        <v/>
      </c>
      <c r="L1472" s="20">
        <f>IF($A1472="","",IF($G1472&lt;&gt;"",$G1472,$A1472))</f>
        <v/>
      </c>
      <c r="M1472" s="17">
        <f>IF(I1472="","",IF($B1472="Venda",I1472,IF(OR($B1472="Compra",$B1472="Devolução de venda"),-I1472,0)))</f>
        <v/>
      </c>
    </row>
    <row r="1473">
      <c r="A1473" s="22" t="n"/>
      <c r="B1473" s="14" t="n"/>
      <c r="C1473" s="14" t="n"/>
      <c r="D1473" s="14" t="n"/>
      <c r="E1473" s="15" t="n"/>
      <c r="F1473" s="14" t="n"/>
      <c r="G1473" s="22" t="n"/>
      <c r="H1473" s="14" t="n"/>
      <c r="I1473" s="17">
        <f>IF(OR($B1473="",$C1473="",N($D1473)=0),"",IF(OR($B1473="Ajuste para mais",$B1473="Ajuste para menos"),0,$D1473*IF(N($E1473)&lt;&gt;0,$E1473,IF(OR($B1473="Venda",$B1473="Devolução de venda"),IFERROR(INDEX(Produtos!$D$6:$D$505,MATCH($C1473,Produtos!$B$6:$B$505,0)),0),0))))</f>
        <v/>
      </c>
      <c r="J1473" s="17">
        <f>IF(OR($B1473="",$C1473="",N($D1473)=0),"",IF($B1473="Venda",1,IF($B1473="Devolução de venda",-1,0))*$D1473*IFERROR(INDEX(Produtos!$L$6:$L$505,MATCH($C1473,Produtos!$B$6:$B$505,0)),0))</f>
        <v/>
      </c>
      <c r="K1473" s="17">
        <f>IF(I1473="","",IF($B1473="Venda",I1473-J1473,IF($B1473="Devolução de venda",-I1473-J1473,0)))</f>
        <v/>
      </c>
      <c r="L1473" s="20">
        <f>IF($A1473="","",IF($G1473&lt;&gt;"",$G1473,$A1473))</f>
        <v/>
      </c>
      <c r="M1473" s="17">
        <f>IF(I1473="","",IF($B1473="Venda",I1473,IF(OR($B1473="Compra",$B1473="Devolução de venda"),-I1473,0)))</f>
        <v/>
      </c>
    </row>
    <row r="1474">
      <c r="A1474" s="22" t="n"/>
      <c r="B1474" s="14" t="n"/>
      <c r="C1474" s="14" t="n"/>
      <c r="D1474" s="14" t="n"/>
      <c r="E1474" s="15" t="n"/>
      <c r="F1474" s="14" t="n"/>
      <c r="G1474" s="22" t="n"/>
      <c r="H1474" s="14" t="n"/>
      <c r="I1474" s="17">
        <f>IF(OR($B1474="",$C1474="",N($D1474)=0),"",IF(OR($B1474="Ajuste para mais",$B1474="Ajuste para menos"),0,$D1474*IF(N($E1474)&lt;&gt;0,$E1474,IF(OR($B1474="Venda",$B1474="Devolução de venda"),IFERROR(INDEX(Produtos!$D$6:$D$505,MATCH($C1474,Produtos!$B$6:$B$505,0)),0),0))))</f>
        <v/>
      </c>
      <c r="J1474" s="17">
        <f>IF(OR($B1474="",$C1474="",N($D1474)=0),"",IF($B1474="Venda",1,IF($B1474="Devolução de venda",-1,0))*$D1474*IFERROR(INDEX(Produtos!$L$6:$L$505,MATCH($C1474,Produtos!$B$6:$B$505,0)),0))</f>
        <v/>
      </c>
      <c r="K1474" s="17">
        <f>IF(I1474="","",IF($B1474="Venda",I1474-J1474,IF($B1474="Devolução de venda",-I1474-J1474,0)))</f>
        <v/>
      </c>
      <c r="L1474" s="20">
        <f>IF($A1474="","",IF($G1474&lt;&gt;"",$G1474,$A1474))</f>
        <v/>
      </c>
      <c r="M1474" s="17">
        <f>IF(I1474="","",IF($B1474="Venda",I1474,IF(OR($B1474="Compra",$B1474="Devolução de venda"),-I1474,0)))</f>
        <v/>
      </c>
    </row>
    <row r="1475">
      <c r="A1475" s="22" t="n"/>
      <c r="B1475" s="14" t="n"/>
      <c r="C1475" s="14" t="n"/>
      <c r="D1475" s="14" t="n"/>
      <c r="E1475" s="15" t="n"/>
      <c r="F1475" s="14" t="n"/>
      <c r="G1475" s="22" t="n"/>
      <c r="H1475" s="14" t="n"/>
      <c r="I1475" s="17">
        <f>IF(OR($B1475="",$C1475="",N($D1475)=0),"",IF(OR($B1475="Ajuste para mais",$B1475="Ajuste para menos"),0,$D1475*IF(N($E1475)&lt;&gt;0,$E1475,IF(OR($B1475="Venda",$B1475="Devolução de venda"),IFERROR(INDEX(Produtos!$D$6:$D$505,MATCH($C1475,Produtos!$B$6:$B$505,0)),0),0))))</f>
        <v/>
      </c>
      <c r="J1475" s="17">
        <f>IF(OR($B1475="",$C1475="",N($D1475)=0),"",IF($B1475="Venda",1,IF($B1475="Devolução de venda",-1,0))*$D1475*IFERROR(INDEX(Produtos!$L$6:$L$505,MATCH($C1475,Produtos!$B$6:$B$505,0)),0))</f>
        <v/>
      </c>
      <c r="K1475" s="17">
        <f>IF(I1475="","",IF($B1475="Venda",I1475-J1475,IF($B1475="Devolução de venda",-I1475-J1475,0)))</f>
        <v/>
      </c>
      <c r="L1475" s="20">
        <f>IF($A1475="","",IF($G1475&lt;&gt;"",$G1475,$A1475))</f>
        <v/>
      </c>
      <c r="M1475" s="17">
        <f>IF(I1475="","",IF($B1475="Venda",I1475,IF(OR($B1475="Compra",$B1475="Devolução de venda"),-I1475,0)))</f>
        <v/>
      </c>
    </row>
    <row r="1476">
      <c r="A1476" s="22" t="n"/>
      <c r="B1476" s="14" t="n"/>
      <c r="C1476" s="14" t="n"/>
      <c r="D1476" s="14" t="n"/>
      <c r="E1476" s="15" t="n"/>
      <c r="F1476" s="14" t="n"/>
      <c r="G1476" s="22" t="n"/>
      <c r="H1476" s="14" t="n"/>
      <c r="I1476" s="17">
        <f>IF(OR($B1476="",$C1476="",N($D1476)=0),"",IF(OR($B1476="Ajuste para mais",$B1476="Ajuste para menos"),0,$D1476*IF(N($E1476)&lt;&gt;0,$E1476,IF(OR($B1476="Venda",$B1476="Devolução de venda"),IFERROR(INDEX(Produtos!$D$6:$D$505,MATCH($C1476,Produtos!$B$6:$B$505,0)),0),0))))</f>
        <v/>
      </c>
      <c r="J1476" s="17">
        <f>IF(OR($B1476="",$C1476="",N($D1476)=0),"",IF($B1476="Venda",1,IF($B1476="Devolução de venda",-1,0))*$D1476*IFERROR(INDEX(Produtos!$L$6:$L$505,MATCH($C1476,Produtos!$B$6:$B$505,0)),0))</f>
        <v/>
      </c>
      <c r="K1476" s="17">
        <f>IF(I1476="","",IF($B1476="Venda",I1476-J1476,IF($B1476="Devolução de venda",-I1476-J1476,0)))</f>
        <v/>
      </c>
      <c r="L1476" s="20">
        <f>IF($A1476="","",IF($G1476&lt;&gt;"",$G1476,$A1476))</f>
        <v/>
      </c>
      <c r="M1476" s="17">
        <f>IF(I1476="","",IF($B1476="Venda",I1476,IF(OR($B1476="Compra",$B1476="Devolução de venda"),-I1476,0)))</f>
        <v/>
      </c>
    </row>
    <row r="1477">
      <c r="A1477" s="22" t="n"/>
      <c r="B1477" s="14" t="n"/>
      <c r="C1477" s="14" t="n"/>
      <c r="D1477" s="14" t="n"/>
      <c r="E1477" s="15" t="n"/>
      <c r="F1477" s="14" t="n"/>
      <c r="G1477" s="22" t="n"/>
      <c r="H1477" s="14" t="n"/>
      <c r="I1477" s="17">
        <f>IF(OR($B1477="",$C1477="",N($D1477)=0),"",IF(OR($B1477="Ajuste para mais",$B1477="Ajuste para menos"),0,$D1477*IF(N($E1477)&lt;&gt;0,$E1477,IF(OR($B1477="Venda",$B1477="Devolução de venda"),IFERROR(INDEX(Produtos!$D$6:$D$505,MATCH($C1477,Produtos!$B$6:$B$505,0)),0),0))))</f>
        <v/>
      </c>
      <c r="J1477" s="17">
        <f>IF(OR($B1477="",$C1477="",N($D1477)=0),"",IF($B1477="Venda",1,IF($B1477="Devolução de venda",-1,0))*$D1477*IFERROR(INDEX(Produtos!$L$6:$L$505,MATCH($C1477,Produtos!$B$6:$B$505,0)),0))</f>
        <v/>
      </c>
      <c r="K1477" s="17">
        <f>IF(I1477="","",IF($B1477="Venda",I1477-J1477,IF($B1477="Devolução de venda",-I1477-J1477,0)))</f>
        <v/>
      </c>
      <c r="L1477" s="20">
        <f>IF($A1477="","",IF($G1477&lt;&gt;"",$G1477,$A1477))</f>
        <v/>
      </c>
      <c r="M1477" s="17">
        <f>IF(I1477="","",IF($B1477="Venda",I1477,IF(OR($B1477="Compra",$B1477="Devolução de venda"),-I1477,0)))</f>
        <v/>
      </c>
    </row>
    <row r="1478">
      <c r="A1478" s="22" t="n"/>
      <c r="B1478" s="14" t="n"/>
      <c r="C1478" s="14" t="n"/>
      <c r="D1478" s="14" t="n"/>
      <c r="E1478" s="15" t="n"/>
      <c r="F1478" s="14" t="n"/>
      <c r="G1478" s="22" t="n"/>
      <c r="H1478" s="14" t="n"/>
      <c r="I1478" s="17">
        <f>IF(OR($B1478="",$C1478="",N($D1478)=0),"",IF(OR($B1478="Ajuste para mais",$B1478="Ajuste para menos"),0,$D1478*IF(N($E1478)&lt;&gt;0,$E1478,IF(OR($B1478="Venda",$B1478="Devolução de venda"),IFERROR(INDEX(Produtos!$D$6:$D$505,MATCH($C1478,Produtos!$B$6:$B$505,0)),0),0))))</f>
        <v/>
      </c>
      <c r="J1478" s="17">
        <f>IF(OR($B1478="",$C1478="",N($D1478)=0),"",IF($B1478="Venda",1,IF($B1478="Devolução de venda",-1,0))*$D1478*IFERROR(INDEX(Produtos!$L$6:$L$505,MATCH($C1478,Produtos!$B$6:$B$505,0)),0))</f>
        <v/>
      </c>
      <c r="K1478" s="17">
        <f>IF(I1478="","",IF($B1478="Venda",I1478-J1478,IF($B1478="Devolução de venda",-I1478-J1478,0)))</f>
        <v/>
      </c>
      <c r="L1478" s="20">
        <f>IF($A1478="","",IF($G1478&lt;&gt;"",$G1478,$A1478))</f>
        <v/>
      </c>
      <c r="M1478" s="17">
        <f>IF(I1478="","",IF($B1478="Venda",I1478,IF(OR($B1478="Compra",$B1478="Devolução de venda"),-I1478,0)))</f>
        <v/>
      </c>
    </row>
    <row r="1479">
      <c r="A1479" s="22" t="n"/>
      <c r="B1479" s="14" t="n"/>
      <c r="C1479" s="14" t="n"/>
      <c r="D1479" s="14" t="n"/>
      <c r="E1479" s="15" t="n"/>
      <c r="F1479" s="14" t="n"/>
      <c r="G1479" s="22" t="n"/>
      <c r="H1479" s="14" t="n"/>
      <c r="I1479" s="17">
        <f>IF(OR($B1479="",$C1479="",N($D1479)=0),"",IF(OR($B1479="Ajuste para mais",$B1479="Ajuste para menos"),0,$D1479*IF(N($E1479)&lt;&gt;0,$E1479,IF(OR($B1479="Venda",$B1479="Devolução de venda"),IFERROR(INDEX(Produtos!$D$6:$D$505,MATCH($C1479,Produtos!$B$6:$B$505,0)),0),0))))</f>
        <v/>
      </c>
      <c r="J1479" s="17">
        <f>IF(OR($B1479="",$C1479="",N($D1479)=0),"",IF($B1479="Venda",1,IF($B1479="Devolução de venda",-1,0))*$D1479*IFERROR(INDEX(Produtos!$L$6:$L$505,MATCH($C1479,Produtos!$B$6:$B$505,0)),0))</f>
        <v/>
      </c>
      <c r="K1479" s="17">
        <f>IF(I1479="","",IF($B1479="Venda",I1479-J1479,IF($B1479="Devolução de venda",-I1479-J1479,0)))</f>
        <v/>
      </c>
      <c r="L1479" s="20">
        <f>IF($A1479="","",IF($G1479&lt;&gt;"",$G1479,$A1479))</f>
        <v/>
      </c>
      <c r="M1479" s="17">
        <f>IF(I1479="","",IF($B1479="Venda",I1479,IF(OR($B1479="Compra",$B1479="Devolução de venda"),-I1479,0)))</f>
        <v/>
      </c>
    </row>
    <row r="1480">
      <c r="A1480" s="22" t="n"/>
      <c r="B1480" s="14" t="n"/>
      <c r="C1480" s="14" t="n"/>
      <c r="D1480" s="14" t="n"/>
      <c r="E1480" s="15" t="n"/>
      <c r="F1480" s="14" t="n"/>
      <c r="G1480" s="22" t="n"/>
      <c r="H1480" s="14" t="n"/>
      <c r="I1480" s="17">
        <f>IF(OR($B1480="",$C1480="",N($D1480)=0),"",IF(OR($B1480="Ajuste para mais",$B1480="Ajuste para menos"),0,$D1480*IF(N($E1480)&lt;&gt;0,$E1480,IF(OR($B1480="Venda",$B1480="Devolução de venda"),IFERROR(INDEX(Produtos!$D$6:$D$505,MATCH($C1480,Produtos!$B$6:$B$505,0)),0),0))))</f>
        <v/>
      </c>
      <c r="J1480" s="17">
        <f>IF(OR($B1480="",$C1480="",N($D1480)=0),"",IF($B1480="Venda",1,IF($B1480="Devolução de venda",-1,0))*$D1480*IFERROR(INDEX(Produtos!$L$6:$L$505,MATCH($C1480,Produtos!$B$6:$B$505,0)),0))</f>
        <v/>
      </c>
      <c r="K1480" s="17">
        <f>IF(I1480="","",IF($B1480="Venda",I1480-J1480,IF($B1480="Devolução de venda",-I1480-J1480,0)))</f>
        <v/>
      </c>
      <c r="L1480" s="20">
        <f>IF($A1480="","",IF($G1480&lt;&gt;"",$G1480,$A1480))</f>
        <v/>
      </c>
      <c r="M1480" s="17">
        <f>IF(I1480="","",IF($B1480="Venda",I1480,IF(OR($B1480="Compra",$B1480="Devolução de venda"),-I1480,0)))</f>
        <v/>
      </c>
    </row>
    <row r="1481">
      <c r="A1481" s="22" t="n"/>
      <c r="B1481" s="14" t="n"/>
      <c r="C1481" s="14" t="n"/>
      <c r="D1481" s="14" t="n"/>
      <c r="E1481" s="15" t="n"/>
      <c r="F1481" s="14" t="n"/>
      <c r="G1481" s="22" t="n"/>
      <c r="H1481" s="14" t="n"/>
      <c r="I1481" s="17">
        <f>IF(OR($B1481="",$C1481="",N($D1481)=0),"",IF(OR($B1481="Ajuste para mais",$B1481="Ajuste para menos"),0,$D1481*IF(N($E1481)&lt;&gt;0,$E1481,IF(OR($B1481="Venda",$B1481="Devolução de venda"),IFERROR(INDEX(Produtos!$D$6:$D$505,MATCH($C1481,Produtos!$B$6:$B$505,0)),0),0))))</f>
        <v/>
      </c>
      <c r="J1481" s="17">
        <f>IF(OR($B1481="",$C1481="",N($D1481)=0),"",IF($B1481="Venda",1,IF($B1481="Devolução de venda",-1,0))*$D1481*IFERROR(INDEX(Produtos!$L$6:$L$505,MATCH($C1481,Produtos!$B$6:$B$505,0)),0))</f>
        <v/>
      </c>
      <c r="K1481" s="17">
        <f>IF(I1481="","",IF($B1481="Venda",I1481-J1481,IF($B1481="Devolução de venda",-I1481-J1481,0)))</f>
        <v/>
      </c>
      <c r="L1481" s="20">
        <f>IF($A1481="","",IF($G1481&lt;&gt;"",$G1481,$A1481))</f>
        <v/>
      </c>
      <c r="M1481" s="17">
        <f>IF(I1481="","",IF($B1481="Venda",I1481,IF(OR($B1481="Compra",$B1481="Devolução de venda"),-I1481,0)))</f>
        <v/>
      </c>
    </row>
    <row r="1482">
      <c r="A1482" s="22" t="n"/>
      <c r="B1482" s="14" t="n"/>
      <c r="C1482" s="14" t="n"/>
      <c r="D1482" s="14" t="n"/>
      <c r="E1482" s="15" t="n"/>
      <c r="F1482" s="14" t="n"/>
      <c r="G1482" s="22" t="n"/>
      <c r="H1482" s="14" t="n"/>
      <c r="I1482" s="17">
        <f>IF(OR($B1482="",$C1482="",N($D1482)=0),"",IF(OR($B1482="Ajuste para mais",$B1482="Ajuste para menos"),0,$D1482*IF(N($E1482)&lt;&gt;0,$E1482,IF(OR($B1482="Venda",$B1482="Devolução de venda"),IFERROR(INDEX(Produtos!$D$6:$D$505,MATCH($C1482,Produtos!$B$6:$B$505,0)),0),0))))</f>
        <v/>
      </c>
      <c r="J1482" s="17">
        <f>IF(OR($B1482="",$C1482="",N($D1482)=0),"",IF($B1482="Venda",1,IF($B1482="Devolução de venda",-1,0))*$D1482*IFERROR(INDEX(Produtos!$L$6:$L$505,MATCH($C1482,Produtos!$B$6:$B$505,0)),0))</f>
        <v/>
      </c>
      <c r="K1482" s="17">
        <f>IF(I1482="","",IF($B1482="Venda",I1482-J1482,IF($B1482="Devolução de venda",-I1482-J1482,0)))</f>
        <v/>
      </c>
      <c r="L1482" s="20">
        <f>IF($A1482="","",IF($G1482&lt;&gt;"",$G1482,$A1482))</f>
        <v/>
      </c>
      <c r="M1482" s="17">
        <f>IF(I1482="","",IF($B1482="Venda",I1482,IF(OR($B1482="Compra",$B1482="Devolução de venda"),-I1482,0)))</f>
        <v/>
      </c>
    </row>
    <row r="1483">
      <c r="A1483" s="22" t="n"/>
      <c r="B1483" s="14" t="n"/>
      <c r="C1483" s="14" t="n"/>
      <c r="D1483" s="14" t="n"/>
      <c r="E1483" s="15" t="n"/>
      <c r="F1483" s="14" t="n"/>
      <c r="G1483" s="22" t="n"/>
      <c r="H1483" s="14" t="n"/>
      <c r="I1483" s="17">
        <f>IF(OR($B1483="",$C1483="",N($D1483)=0),"",IF(OR($B1483="Ajuste para mais",$B1483="Ajuste para menos"),0,$D1483*IF(N($E1483)&lt;&gt;0,$E1483,IF(OR($B1483="Venda",$B1483="Devolução de venda"),IFERROR(INDEX(Produtos!$D$6:$D$505,MATCH($C1483,Produtos!$B$6:$B$505,0)),0),0))))</f>
        <v/>
      </c>
      <c r="J1483" s="17">
        <f>IF(OR($B1483="",$C1483="",N($D1483)=0),"",IF($B1483="Venda",1,IF($B1483="Devolução de venda",-1,0))*$D1483*IFERROR(INDEX(Produtos!$L$6:$L$505,MATCH($C1483,Produtos!$B$6:$B$505,0)),0))</f>
        <v/>
      </c>
      <c r="K1483" s="17">
        <f>IF(I1483="","",IF($B1483="Venda",I1483-J1483,IF($B1483="Devolução de venda",-I1483-J1483,0)))</f>
        <v/>
      </c>
      <c r="L1483" s="20">
        <f>IF($A1483="","",IF($G1483&lt;&gt;"",$G1483,$A1483))</f>
        <v/>
      </c>
      <c r="M1483" s="17">
        <f>IF(I1483="","",IF($B1483="Venda",I1483,IF(OR($B1483="Compra",$B1483="Devolução de venda"),-I1483,0)))</f>
        <v/>
      </c>
    </row>
    <row r="1484">
      <c r="A1484" s="22" t="n"/>
      <c r="B1484" s="14" t="n"/>
      <c r="C1484" s="14" t="n"/>
      <c r="D1484" s="14" t="n"/>
      <c r="E1484" s="15" t="n"/>
      <c r="F1484" s="14" t="n"/>
      <c r="G1484" s="22" t="n"/>
      <c r="H1484" s="14" t="n"/>
      <c r="I1484" s="17">
        <f>IF(OR($B1484="",$C1484="",N($D1484)=0),"",IF(OR($B1484="Ajuste para mais",$B1484="Ajuste para menos"),0,$D1484*IF(N($E1484)&lt;&gt;0,$E1484,IF(OR($B1484="Venda",$B1484="Devolução de venda"),IFERROR(INDEX(Produtos!$D$6:$D$505,MATCH($C1484,Produtos!$B$6:$B$505,0)),0),0))))</f>
        <v/>
      </c>
      <c r="J1484" s="17">
        <f>IF(OR($B1484="",$C1484="",N($D1484)=0),"",IF($B1484="Venda",1,IF($B1484="Devolução de venda",-1,0))*$D1484*IFERROR(INDEX(Produtos!$L$6:$L$505,MATCH($C1484,Produtos!$B$6:$B$505,0)),0))</f>
        <v/>
      </c>
      <c r="K1484" s="17">
        <f>IF(I1484="","",IF($B1484="Venda",I1484-J1484,IF($B1484="Devolução de venda",-I1484-J1484,0)))</f>
        <v/>
      </c>
      <c r="L1484" s="20">
        <f>IF($A1484="","",IF($G1484&lt;&gt;"",$G1484,$A1484))</f>
        <v/>
      </c>
      <c r="M1484" s="17">
        <f>IF(I1484="","",IF($B1484="Venda",I1484,IF(OR($B1484="Compra",$B1484="Devolução de venda"),-I1484,0)))</f>
        <v/>
      </c>
    </row>
    <row r="1485">
      <c r="A1485" s="22" t="n"/>
      <c r="B1485" s="14" t="n"/>
      <c r="C1485" s="14" t="n"/>
      <c r="D1485" s="14" t="n"/>
      <c r="E1485" s="15" t="n"/>
      <c r="F1485" s="14" t="n"/>
      <c r="G1485" s="22" t="n"/>
      <c r="H1485" s="14" t="n"/>
      <c r="I1485" s="17">
        <f>IF(OR($B1485="",$C1485="",N($D1485)=0),"",IF(OR($B1485="Ajuste para mais",$B1485="Ajuste para menos"),0,$D1485*IF(N($E1485)&lt;&gt;0,$E1485,IF(OR($B1485="Venda",$B1485="Devolução de venda"),IFERROR(INDEX(Produtos!$D$6:$D$505,MATCH($C1485,Produtos!$B$6:$B$505,0)),0),0))))</f>
        <v/>
      </c>
      <c r="J1485" s="17">
        <f>IF(OR($B1485="",$C1485="",N($D1485)=0),"",IF($B1485="Venda",1,IF($B1485="Devolução de venda",-1,0))*$D1485*IFERROR(INDEX(Produtos!$L$6:$L$505,MATCH($C1485,Produtos!$B$6:$B$505,0)),0))</f>
        <v/>
      </c>
      <c r="K1485" s="17">
        <f>IF(I1485="","",IF($B1485="Venda",I1485-J1485,IF($B1485="Devolução de venda",-I1485-J1485,0)))</f>
        <v/>
      </c>
      <c r="L1485" s="20">
        <f>IF($A1485="","",IF($G1485&lt;&gt;"",$G1485,$A1485))</f>
        <v/>
      </c>
      <c r="M1485" s="17">
        <f>IF(I1485="","",IF($B1485="Venda",I1485,IF(OR($B1485="Compra",$B1485="Devolução de venda"),-I1485,0)))</f>
        <v/>
      </c>
    </row>
    <row r="1486">
      <c r="A1486" s="22" t="n"/>
      <c r="B1486" s="14" t="n"/>
      <c r="C1486" s="14" t="n"/>
      <c r="D1486" s="14" t="n"/>
      <c r="E1486" s="15" t="n"/>
      <c r="F1486" s="14" t="n"/>
      <c r="G1486" s="22" t="n"/>
      <c r="H1486" s="14" t="n"/>
      <c r="I1486" s="17">
        <f>IF(OR($B1486="",$C1486="",N($D1486)=0),"",IF(OR($B1486="Ajuste para mais",$B1486="Ajuste para menos"),0,$D1486*IF(N($E1486)&lt;&gt;0,$E1486,IF(OR($B1486="Venda",$B1486="Devolução de venda"),IFERROR(INDEX(Produtos!$D$6:$D$505,MATCH($C1486,Produtos!$B$6:$B$505,0)),0),0))))</f>
        <v/>
      </c>
      <c r="J1486" s="17">
        <f>IF(OR($B1486="",$C1486="",N($D1486)=0),"",IF($B1486="Venda",1,IF($B1486="Devolução de venda",-1,0))*$D1486*IFERROR(INDEX(Produtos!$L$6:$L$505,MATCH($C1486,Produtos!$B$6:$B$505,0)),0))</f>
        <v/>
      </c>
      <c r="K1486" s="17">
        <f>IF(I1486="","",IF($B1486="Venda",I1486-J1486,IF($B1486="Devolução de venda",-I1486-J1486,0)))</f>
        <v/>
      </c>
      <c r="L1486" s="20">
        <f>IF($A1486="","",IF($G1486&lt;&gt;"",$G1486,$A1486))</f>
        <v/>
      </c>
      <c r="M1486" s="17">
        <f>IF(I1486="","",IF($B1486="Venda",I1486,IF(OR($B1486="Compra",$B1486="Devolução de venda"),-I1486,0)))</f>
        <v/>
      </c>
    </row>
    <row r="1487">
      <c r="A1487" s="22" t="n"/>
      <c r="B1487" s="14" t="n"/>
      <c r="C1487" s="14" t="n"/>
      <c r="D1487" s="14" t="n"/>
      <c r="E1487" s="15" t="n"/>
      <c r="F1487" s="14" t="n"/>
      <c r="G1487" s="22" t="n"/>
      <c r="H1487" s="14" t="n"/>
      <c r="I1487" s="17">
        <f>IF(OR($B1487="",$C1487="",N($D1487)=0),"",IF(OR($B1487="Ajuste para mais",$B1487="Ajuste para menos"),0,$D1487*IF(N($E1487)&lt;&gt;0,$E1487,IF(OR($B1487="Venda",$B1487="Devolução de venda"),IFERROR(INDEX(Produtos!$D$6:$D$505,MATCH($C1487,Produtos!$B$6:$B$505,0)),0),0))))</f>
        <v/>
      </c>
      <c r="J1487" s="17">
        <f>IF(OR($B1487="",$C1487="",N($D1487)=0),"",IF($B1487="Venda",1,IF($B1487="Devolução de venda",-1,0))*$D1487*IFERROR(INDEX(Produtos!$L$6:$L$505,MATCH($C1487,Produtos!$B$6:$B$505,0)),0))</f>
        <v/>
      </c>
      <c r="K1487" s="17">
        <f>IF(I1487="","",IF($B1487="Venda",I1487-J1487,IF($B1487="Devolução de venda",-I1487-J1487,0)))</f>
        <v/>
      </c>
      <c r="L1487" s="20">
        <f>IF($A1487="","",IF($G1487&lt;&gt;"",$G1487,$A1487))</f>
        <v/>
      </c>
      <c r="M1487" s="17">
        <f>IF(I1487="","",IF($B1487="Venda",I1487,IF(OR($B1487="Compra",$B1487="Devolução de venda"),-I1487,0)))</f>
        <v/>
      </c>
    </row>
    <row r="1488">
      <c r="A1488" s="22" t="n"/>
      <c r="B1488" s="14" t="n"/>
      <c r="C1488" s="14" t="n"/>
      <c r="D1488" s="14" t="n"/>
      <c r="E1488" s="15" t="n"/>
      <c r="F1488" s="14" t="n"/>
      <c r="G1488" s="22" t="n"/>
      <c r="H1488" s="14" t="n"/>
      <c r="I1488" s="17">
        <f>IF(OR($B1488="",$C1488="",N($D1488)=0),"",IF(OR($B1488="Ajuste para mais",$B1488="Ajuste para menos"),0,$D1488*IF(N($E1488)&lt;&gt;0,$E1488,IF(OR($B1488="Venda",$B1488="Devolução de venda"),IFERROR(INDEX(Produtos!$D$6:$D$505,MATCH($C1488,Produtos!$B$6:$B$505,0)),0),0))))</f>
        <v/>
      </c>
      <c r="J1488" s="17">
        <f>IF(OR($B1488="",$C1488="",N($D1488)=0),"",IF($B1488="Venda",1,IF($B1488="Devolução de venda",-1,0))*$D1488*IFERROR(INDEX(Produtos!$L$6:$L$505,MATCH($C1488,Produtos!$B$6:$B$505,0)),0))</f>
        <v/>
      </c>
      <c r="K1488" s="17">
        <f>IF(I1488="","",IF($B1488="Venda",I1488-J1488,IF($B1488="Devolução de venda",-I1488-J1488,0)))</f>
        <v/>
      </c>
      <c r="L1488" s="20">
        <f>IF($A1488="","",IF($G1488&lt;&gt;"",$G1488,$A1488))</f>
        <v/>
      </c>
      <c r="M1488" s="17">
        <f>IF(I1488="","",IF($B1488="Venda",I1488,IF(OR($B1488="Compra",$B1488="Devolução de venda"),-I1488,0)))</f>
        <v/>
      </c>
    </row>
    <row r="1489">
      <c r="A1489" s="22" t="n"/>
      <c r="B1489" s="14" t="n"/>
      <c r="C1489" s="14" t="n"/>
      <c r="D1489" s="14" t="n"/>
      <c r="E1489" s="15" t="n"/>
      <c r="F1489" s="14" t="n"/>
      <c r="G1489" s="22" t="n"/>
      <c r="H1489" s="14" t="n"/>
      <c r="I1489" s="17">
        <f>IF(OR($B1489="",$C1489="",N($D1489)=0),"",IF(OR($B1489="Ajuste para mais",$B1489="Ajuste para menos"),0,$D1489*IF(N($E1489)&lt;&gt;0,$E1489,IF(OR($B1489="Venda",$B1489="Devolução de venda"),IFERROR(INDEX(Produtos!$D$6:$D$505,MATCH($C1489,Produtos!$B$6:$B$505,0)),0),0))))</f>
        <v/>
      </c>
      <c r="J1489" s="17">
        <f>IF(OR($B1489="",$C1489="",N($D1489)=0),"",IF($B1489="Venda",1,IF($B1489="Devolução de venda",-1,0))*$D1489*IFERROR(INDEX(Produtos!$L$6:$L$505,MATCH($C1489,Produtos!$B$6:$B$505,0)),0))</f>
        <v/>
      </c>
      <c r="K1489" s="17">
        <f>IF(I1489="","",IF($B1489="Venda",I1489-J1489,IF($B1489="Devolução de venda",-I1489-J1489,0)))</f>
        <v/>
      </c>
      <c r="L1489" s="20">
        <f>IF($A1489="","",IF($G1489&lt;&gt;"",$G1489,$A1489))</f>
        <v/>
      </c>
      <c r="M1489" s="17">
        <f>IF(I1489="","",IF($B1489="Venda",I1489,IF(OR($B1489="Compra",$B1489="Devolução de venda"),-I1489,0)))</f>
        <v/>
      </c>
    </row>
    <row r="1490">
      <c r="A1490" s="22" t="n"/>
      <c r="B1490" s="14" t="n"/>
      <c r="C1490" s="14" t="n"/>
      <c r="D1490" s="14" t="n"/>
      <c r="E1490" s="15" t="n"/>
      <c r="F1490" s="14" t="n"/>
      <c r="G1490" s="22" t="n"/>
      <c r="H1490" s="14" t="n"/>
      <c r="I1490" s="17">
        <f>IF(OR($B1490="",$C1490="",N($D1490)=0),"",IF(OR($B1490="Ajuste para mais",$B1490="Ajuste para menos"),0,$D1490*IF(N($E1490)&lt;&gt;0,$E1490,IF(OR($B1490="Venda",$B1490="Devolução de venda"),IFERROR(INDEX(Produtos!$D$6:$D$505,MATCH($C1490,Produtos!$B$6:$B$505,0)),0),0))))</f>
        <v/>
      </c>
      <c r="J1490" s="17">
        <f>IF(OR($B1490="",$C1490="",N($D1490)=0),"",IF($B1490="Venda",1,IF($B1490="Devolução de venda",-1,0))*$D1490*IFERROR(INDEX(Produtos!$L$6:$L$505,MATCH($C1490,Produtos!$B$6:$B$505,0)),0))</f>
        <v/>
      </c>
      <c r="K1490" s="17">
        <f>IF(I1490="","",IF($B1490="Venda",I1490-J1490,IF($B1490="Devolução de venda",-I1490-J1490,0)))</f>
        <v/>
      </c>
      <c r="L1490" s="20">
        <f>IF($A1490="","",IF($G1490&lt;&gt;"",$G1490,$A1490))</f>
        <v/>
      </c>
      <c r="M1490" s="17">
        <f>IF(I1490="","",IF($B1490="Venda",I1490,IF(OR($B1490="Compra",$B1490="Devolução de venda"),-I1490,0)))</f>
        <v/>
      </c>
    </row>
    <row r="1491">
      <c r="A1491" s="22" t="n"/>
      <c r="B1491" s="14" t="n"/>
      <c r="C1491" s="14" t="n"/>
      <c r="D1491" s="14" t="n"/>
      <c r="E1491" s="15" t="n"/>
      <c r="F1491" s="14" t="n"/>
      <c r="G1491" s="22" t="n"/>
      <c r="H1491" s="14" t="n"/>
      <c r="I1491" s="17">
        <f>IF(OR($B1491="",$C1491="",N($D1491)=0),"",IF(OR($B1491="Ajuste para mais",$B1491="Ajuste para menos"),0,$D1491*IF(N($E1491)&lt;&gt;0,$E1491,IF(OR($B1491="Venda",$B1491="Devolução de venda"),IFERROR(INDEX(Produtos!$D$6:$D$505,MATCH($C1491,Produtos!$B$6:$B$505,0)),0),0))))</f>
        <v/>
      </c>
      <c r="J1491" s="17">
        <f>IF(OR($B1491="",$C1491="",N($D1491)=0),"",IF($B1491="Venda",1,IF($B1491="Devolução de venda",-1,0))*$D1491*IFERROR(INDEX(Produtos!$L$6:$L$505,MATCH($C1491,Produtos!$B$6:$B$505,0)),0))</f>
        <v/>
      </c>
      <c r="K1491" s="17">
        <f>IF(I1491="","",IF($B1491="Venda",I1491-J1491,IF($B1491="Devolução de venda",-I1491-J1491,0)))</f>
        <v/>
      </c>
      <c r="L1491" s="20">
        <f>IF($A1491="","",IF($G1491&lt;&gt;"",$G1491,$A1491))</f>
        <v/>
      </c>
      <c r="M1491" s="17">
        <f>IF(I1491="","",IF($B1491="Venda",I1491,IF(OR($B1491="Compra",$B1491="Devolução de venda"),-I1491,0)))</f>
        <v/>
      </c>
    </row>
    <row r="1492">
      <c r="A1492" s="22" t="n"/>
      <c r="B1492" s="14" t="n"/>
      <c r="C1492" s="14" t="n"/>
      <c r="D1492" s="14" t="n"/>
      <c r="E1492" s="15" t="n"/>
      <c r="F1492" s="14" t="n"/>
      <c r="G1492" s="22" t="n"/>
      <c r="H1492" s="14" t="n"/>
      <c r="I1492" s="17">
        <f>IF(OR($B1492="",$C1492="",N($D1492)=0),"",IF(OR($B1492="Ajuste para mais",$B1492="Ajuste para menos"),0,$D1492*IF(N($E1492)&lt;&gt;0,$E1492,IF(OR($B1492="Venda",$B1492="Devolução de venda"),IFERROR(INDEX(Produtos!$D$6:$D$505,MATCH($C1492,Produtos!$B$6:$B$505,0)),0),0))))</f>
        <v/>
      </c>
      <c r="J1492" s="17">
        <f>IF(OR($B1492="",$C1492="",N($D1492)=0),"",IF($B1492="Venda",1,IF($B1492="Devolução de venda",-1,0))*$D1492*IFERROR(INDEX(Produtos!$L$6:$L$505,MATCH($C1492,Produtos!$B$6:$B$505,0)),0))</f>
        <v/>
      </c>
      <c r="K1492" s="17">
        <f>IF(I1492="","",IF($B1492="Venda",I1492-J1492,IF($B1492="Devolução de venda",-I1492-J1492,0)))</f>
        <v/>
      </c>
      <c r="L1492" s="20">
        <f>IF($A1492="","",IF($G1492&lt;&gt;"",$G1492,$A1492))</f>
        <v/>
      </c>
      <c r="M1492" s="17">
        <f>IF(I1492="","",IF($B1492="Venda",I1492,IF(OR($B1492="Compra",$B1492="Devolução de venda"),-I1492,0)))</f>
        <v/>
      </c>
    </row>
    <row r="1493">
      <c r="A1493" s="22" t="n"/>
      <c r="B1493" s="14" t="n"/>
      <c r="C1493" s="14" t="n"/>
      <c r="D1493" s="14" t="n"/>
      <c r="E1493" s="15" t="n"/>
      <c r="F1493" s="14" t="n"/>
      <c r="G1493" s="22" t="n"/>
      <c r="H1493" s="14" t="n"/>
      <c r="I1493" s="17">
        <f>IF(OR($B1493="",$C1493="",N($D1493)=0),"",IF(OR($B1493="Ajuste para mais",$B1493="Ajuste para menos"),0,$D1493*IF(N($E1493)&lt;&gt;0,$E1493,IF(OR($B1493="Venda",$B1493="Devolução de venda"),IFERROR(INDEX(Produtos!$D$6:$D$505,MATCH($C1493,Produtos!$B$6:$B$505,0)),0),0))))</f>
        <v/>
      </c>
      <c r="J1493" s="17">
        <f>IF(OR($B1493="",$C1493="",N($D1493)=0),"",IF($B1493="Venda",1,IF($B1493="Devolução de venda",-1,0))*$D1493*IFERROR(INDEX(Produtos!$L$6:$L$505,MATCH($C1493,Produtos!$B$6:$B$505,0)),0))</f>
        <v/>
      </c>
      <c r="K1493" s="17">
        <f>IF(I1493="","",IF($B1493="Venda",I1493-J1493,IF($B1493="Devolução de venda",-I1493-J1493,0)))</f>
        <v/>
      </c>
      <c r="L1493" s="20">
        <f>IF($A1493="","",IF($G1493&lt;&gt;"",$G1493,$A1493))</f>
        <v/>
      </c>
      <c r="M1493" s="17">
        <f>IF(I1493="","",IF($B1493="Venda",I1493,IF(OR($B1493="Compra",$B1493="Devolução de venda"),-I1493,0)))</f>
        <v/>
      </c>
    </row>
    <row r="1494">
      <c r="A1494" s="22" t="n"/>
      <c r="B1494" s="14" t="n"/>
      <c r="C1494" s="14" t="n"/>
      <c r="D1494" s="14" t="n"/>
      <c r="E1494" s="15" t="n"/>
      <c r="F1494" s="14" t="n"/>
      <c r="G1494" s="22" t="n"/>
      <c r="H1494" s="14" t="n"/>
      <c r="I1494" s="17">
        <f>IF(OR($B1494="",$C1494="",N($D1494)=0),"",IF(OR($B1494="Ajuste para mais",$B1494="Ajuste para menos"),0,$D1494*IF(N($E1494)&lt;&gt;0,$E1494,IF(OR($B1494="Venda",$B1494="Devolução de venda"),IFERROR(INDEX(Produtos!$D$6:$D$505,MATCH($C1494,Produtos!$B$6:$B$505,0)),0),0))))</f>
        <v/>
      </c>
      <c r="J1494" s="17">
        <f>IF(OR($B1494="",$C1494="",N($D1494)=0),"",IF($B1494="Venda",1,IF($B1494="Devolução de venda",-1,0))*$D1494*IFERROR(INDEX(Produtos!$L$6:$L$505,MATCH($C1494,Produtos!$B$6:$B$505,0)),0))</f>
        <v/>
      </c>
      <c r="K1494" s="17">
        <f>IF(I1494="","",IF($B1494="Venda",I1494-J1494,IF($B1494="Devolução de venda",-I1494-J1494,0)))</f>
        <v/>
      </c>
      <c r="L1494" s="20">
        <f>IF($A1494="","",IF($G1494&lt;&gt;"",$G1494,$A1494))</f>
        <v/>
      </c>
      <c r="M1494" s="17">
        <f>IF(I1494="","",IF($B1494="Venda",I1494,IF(OR($B1494="Compra",$B1494="Devolução de venda"),-I1494,0)))</f>
        <v/>
      </c>
    </row>
    <row r="1495">
      <c r="A1495" s="22" t="n"/>
      <c r="B1495" s="14" t="n"/>
      <c r="C1495" s="14" t="n"/>
      <c r="D1495" s="14" t="n"/>
      <c r="E1495" s="15" t="n"/>
      <c r="F1495" s="14" t="n"/>
      <c r="G1495" s="22" t="n"/>
      <c r="H1495" s="14" t="n"/>
      <c r="I1495" s="17">
        <f>IF(OR($B1495="",$C1495="",N($D1495)=0),"",IF(OR($B1495="Ajuste para mais",$B1495="Ajuste para menos"),0,$D1495*IF(N($E1495)&lt;&gt;0,$E1495,IF(OR($B1495="Venda",$B1495="Devolução de venda"),IFERROR(INDEX(Produtos!$D$6:$D$505,MATCH($C1495,Produtos!$B$6:$B$505,0)),0),0))))</f>
        <v/>
      </c>
      <c r="J1495" s="17">
        <f>IF(OR($B1495="",$C1495="",N($D1495)=0),"",IF($B1495="Venda",1,IF($B1495="Devolução de venda",-1,0))*$D1495*IFERROR(INDEX(Produtos!$L$6:$L$505,MATCH($C1495,Produtos!$B$6:$B$505,0)),0))</f>
        <v/>
      </c>
      <c r="K1495" s="17">
        <f>IF(I1495="","",IF($B1495="Venda",I1495-J1495,IF($B1495="Devolução de venda",-I1495-J1495,0)))</f>
        <v/>
      </c>
      <c r="L1495" s="20">
        <f>IF($A1495="","",IF($G1495&lt;&gt;"",$G1495,$A1495))</f>
        <v/>
      </c>
      <c r="M1495" s="17">
        <f>IF(I1495="","",IF($B1495="Venda",I1495,IF(OR($B1495="Compra",$B1495="Devolução de venda"),-I1495,0)))</f>
        <v/>
      </c>
    </row>
    <row r="1496">
      <c r="A1496" s="22" t="n"/>
      <c r="B1496" s="14" t="n"/>
      <c r="C1496" s="14" t="n"/>
      <c r="D1496" s="14" t="n"/>
      <c r="E1496" s="15" t="n"/>
      <c r="F1496" s="14" t="n"/>
      <c r="G1496" s="22" t="n"/>
      <c r="H1496" s="14" t="n"/>
      <c r="I1496" s="17">
        <f>IF(OR($B1496="",$C1496="",N($D1496)=0),"",IF(OR($B1496="Ajuste para mais",$B1496="Ajuste para menos"),0,$D1496*IF(N($E1496)&lt;&gt;0,$E1496,IF(OR($B1496="Venda",$B1496="Devolução de venda"),IFERROR(INDEX(Produtos!$D$6:$D$505,MATCH($C1496,Produtos!$B$6:$B$505,0)),0),0))))</f>
        <v/>
      </c>
      <c r="J1496" s="17">
        <f>IF(OR($B1496="",$C1496="",N($D1496)=0),"",IF($B1496="Venda",1,IF($B1496="Devolução de venda",-1,0))*$D1496*IFERROR(INDEX(Produtos!$L$6:$L$505,MATCH($C1496,Produtos!$B$6:$B$505,0)),0))</f>
        <v/>
      </c>
      <c r="K1496" s="17">
        <f>IF(I1496="","",IF($B1496="Venda",I1496-J1496,IF($B1496="Devolução de venda",-I1496-J1496,0)))</f>
        <v/>
      </c>
      <c r="L1496" s="20">
        <f>IF($A1496="","",IF($G1496&lt;&gt;"",$G1496,$A1496))</f>
        <v/>
      </c>
      <c r="M1496" s="17">
        <f>IF(I1496="","",IF($B1496="Venda",I1496,IF(OR($B1496="Compra",$B1496="Devolução de venda"),-I1496,0)))</f>
        <v/>
      </c>
    </row>
    <row r="1497">
      <c r="A1497" s="22" t="n"/>
      <c r="B1497" s="14" t="n"/>
      <c r="C1497" s="14" t="n"/>
      <c r="D1497" s="14" t="n"/>
      <c r="E1497" s="15" t="n"/>
      <c r="F1497" s="14" t="n"/>
      <c r="G1497" s="22" t="n"/>
      <c r="H1497" s="14" t="n"/>
      <c r="I1497" s="17">
        <f>IF(OR($B1497="",$C1497="",N($D1497)=0),"",IF(OR($B1497="Ajuste para mais",$B1497="Ajuste para menos"),0,$D1497*IF(N($E1497)&lt;&gt;0,$E1497,IF(OR($B1497="Venda",$B1497="Devolução de venda"),IFERROR(INDEX(Produtos!$D$6:$D$505,MATCH($C1497,Produtos!$B$6:$B$505,0)),0),0))))</f>
        <v/>
      </c>
      <c r="J1497" s="17">
        <f>IF(OR($B1497="",$C1497="",N($D1497)=0),"",IF($B1497="Venda",1,IF($B1497="Devolução de venda",-1,0))*$D1497*IFERROR(INDEX(Produtos!$L$6:$L$505,MATCH($C1497,Produtos!$B$6:$B$505,0)),0))</f>
        <v/>
      </c>
      <c r="K1497" s="17">
        <f>IF(I1497="","",IF($B1497="Venda",I1497-J1497,IF($B1497="Devolução de venda",-I1497-J1497,0)))</f>
        <v/>
      </c>
      <c r="L1497" s="20">
        <f>IF($A1497="","",IF($G1497&lt;&gt;"",$G1497,$A1497))</f>
        <v/>
      </c>
      <c r="M1497" s="17">
        <f>IF(I1497="","",IF($B1497="Venda",I1497,IF(OR($B1497="Compra",$B1497="Devolução de venda"),-I1497,0)))</f>
        <v/>
      </c>
    </row>
    <row r="1498">
      <c r="A1498" s="22" t="n"/>
      <c r="B1498" s="14" t="n"/>
      <c r="C1498" s="14" t="n"/>
      <c r="D1498" s="14" t="n"/>
      <c r="E1498" s="15" t="n"/>
      <c r="F1498" s="14" t="n"/>
      <c r="G1498" s="22" t="n"/>
      <c r="H1498" s="14" t="n"/>
      <c r="I1498" s="17">
        <f>IF(OR($B1498="",$C1498="",N($D1498)=0),"",IF(OR($B1498="Ajuste para mais",$B1498="Ajuste para menos"),0,$D1498*IF(N($E1498)&lt;&gt;0,$E1498,IF(OR($B1498="Venda",$B1498="Devolução de venda"),IFERROR(INDEX(Produtos!$D$6:$D$505,MATCH($C1498,Produtos!$B$6:$B$505,0)),0),0))))</f>
        <v/>
      </c>
      <c r="J1498" s="17">
        <f>IF(OR($B1498="",$C1498="",N($D1498)=0),"",IF($B1498="Venda",1,IF($B1498="Devolução de venda",-1,0))*$D1498*IFERROR(INDEX(Produtos!$L$6:$L$505,MATCH($C1498,Produtos!$B$6:$B$505,0)),0))</f>
        <v/>
      </c>
      <c r="K1498" s="17">
        <f>IF(I1498="","",IF($B1498="Venda",I1498-J1498,IF($B1498="Devolução de venda",-I1498-J1498,0)))</f>
        <v/>
      </c>
      <c r="L1498" s="20">
        <f>IF($A1498="","",IF($G1498&lt;&gt;"",$G1498,$A1498))</f>
        <v/>
      </c>
      <c r="M1498" s="17">
        <f>IF(I1498="","",IF($B1498="Venda",I1498,IF(OR($B1498="Compra",$B1498="Devolução de venda"),-I1498,0)))</f>
        <v/>
      </c>
    </row>
    <row r="1499">
      <c r="A1499" s="22" t="n"/>
      <c r="B1499" s="14" t="n"/>
      <c r="C1499" s="14" t="n"/>
      <c r="D1499" s="14" t="n"/>
      <c r="E1499" s="15" t="n"/>
      <c r="F1499" s="14" t="n"/>
      <c r="G1499" s="22" t="n"/>
      <c r="H1499" s="14" t="n"/>
      <c r="I1499" s="17">
        <f>IF(OR($B1499="",$C1499="",N($D1499)=0),"",IF(OR($B1499="Ajuste para mais",$B1499="Ajuste para menos"),0,$D1499*IF(N($E1499)&lt;&gt;0,$E1499,IF(OR($B1499="Venda",$B1499="Devolução de venda"),IFERROR(INDEX(Produtos!$D$6:$D$505,MATCH($C1499,Produtos!$B$6:$B$505,0)),0),0))))</f>
        <v/>
      </c>
      <c r="J1499" s="17">
        <f>IF(OR($B1499="",$C1499="",N($D1499)=0),"",IF($B1499="Venda",1,IF($B1499="Devolução de venda",-1,0))*$D1499*IFERROR(INDEX(Produtos!$L$6:$L$505,MATCH($C1499,Produtos!$B$6:$B$505,0)),0))</f>
        <v/>
      </c>
      <c r="K1499" s="17">
        <f>IF(I1499="","",IF($B1499="Venda",I1499-J1499,IF($B1499="Devolução de venda",-I1499-J1499,0)))</f>
        <v/>
      </c>
      <c r="L1499" s="20">
        <f>IF($A1499="","",IF($G1499&lt;&gt;"",$G1499,$A1499))</f>
        <v/>
      </c>
      <c r="M1499" s="17">
        <f>IF(I1499="","",IF($B1499="Venda",I1499,IF(OR($B1499="Compra",$B1499="Devolução de venda"),-I1499,0)))</f>
        <v/>
      </c>
    </row>
    <row r="1500">
      <c r="A1500" s="22" t="n"/>
      <c r="B1500" s="14" t="n"/>
      <c r="C1500" s="14" t="n"/>
      <c r="D1500" s="14" t="n"/>
      <c r="E1500" s="15" t="n"/>
      <c r="F1500" s="14" t="n"/>
      <c r="G1500" s="22" t="n"/>
      <c r="H1500" s="14" t="n"/>
      <c r="I1500" s="17">
        <f>IF(OR($B1500="",$C1500="",N($D1500)=0),"",IF(OR($B1500="Ajuste para mais",$B1500="Ajuste para menos"),0,$D1500*IF(N($E1500)&lt;&gt;0,$E1500,IF(OR($B1500="Venda",$B1500="Devolução de venda"),IFERROR(INDEX(Produtos!$D$6:$D$505,MATCH($C1500,Produtos!$B$6:$B$505,0)),0),0))))</f>
        <v/>
      </c>
      <c r="J1500" s="17">
        <f>IF(OR($B1500="",$C1500="",N($D1500)=0),"",IF($B1500="Venda",1,IF($B1500="Devolução de venda",-1,0))*$D1500*IFERROR(INDEX(Produtos!$L$6:$L$505,MATCH($C1500,Produtos!$B$6:$B$505,0)),0))</f>
        <v/>
      </c>
      <c r="K1500" s="17">
        <f>IF(I1500="","",IF($B1500="Venda",I1500-J1500,IF($B1500="Devolução de venda",-I1500-J1500,0)))</f>
        <v/>
      </c>
      <c r="L1500" s="20">
        <f>IF($A1500="","",IF($G1500&lt;&gt;"",$G1500,$A1500))</f>
        <v/>
      </c>
      <c r="M1500" s="17">
        <f>IF(I1500="","",IF($B1500="Venda",I1500,IF(OR($B1500="Compra",$B1500="Devolução de venda"),-I1500,0)))</f>
        <v/>
      </c>
    </row>
    <row r="1501">
      <c r="A1501" s="22" t="n"/>
      <c r="B1501" s="14" t="n"/>
      <c r="C1501" s="14" t="n"/>
      <c r="D1501" s="14" t="n"/>
      <c r="E1501" s="15" t="n"/>
      <c r="F1501" s="14" t="n"/>
      <c r="G1501" s="22" t="n"/>
      <c r="H1501" s="14" t="n"/>
      <c r="I1501" s="17">
        <f>IF(OR($B1501="",$C1501="",N($D1501)=0),"",IF(OR($B1501="Ajuste para mais",$B1501="Ajuste para menos"),0,$D1501*IF(N($E1501)&lt;&gt;0,$E1501,IF(OR($B1501="Venda",$B1501="Devolução de venda"),IFERROR(INDEX(Produtos!$D$6:$D$505,MATCH($C1501,Produtos!$B$6:$B$505,0)),0),0))))</f>
        <v/>
      </c>
      <c r="J1501" s="17">
        <f>IF(OR($B1501="",$C1501="",N($D1501)=0),"",IF($B1501="Venda",1,IF($B1501="Devolução de venda",-1,0))*$D1501*IFERROR(INDEX(Produtos!$L$6:$L$505,MATCH($C1501,Produtos!$B$6:$B$505,0)),0))</f>
        <v/>
      </c>
      <c r="K1501" s="17">
        <f>IF(I1501="","",IF($B1501="Venda",I1501-J1501,IF($B1501="Devolução de venda",-I1501-J1501,0)))</f>
        <v/>
      </c>
      <c r="L1501" s="20">
        <f>IF($A1501="","",IF($G1501&lt;&gt;"",$G1501,$A1501))</f>
        <v/>
      </c>
      <c r="M1501" s="17">
        <f>IF(I1501="","",IF($B1501="Venda",I1501,IF(OR($B1501="Compra",$B1501="Devolução de venda"),-I1501,0)))</f>
        <v/>
      </c>
    </row>
    <row r="1502">
      <c r="A1502" s="22" t="n"/>
      <c r="B1502" s="14" t="n"/>
      <c r="C1502" s="14" t="n"/>
      <c r="D1502" s="14" t="n"/>
      <c r="E1502" s="15" t="n"/>
      <c r="F1502" s="14" t="n"/>
      <c r="G1502" s="22" t="n"/>
      <c r="H1502" s="14" t="n"/>
      <c r="I1502" s="17">
        <f>IF(OR($B1502="",$C1502="",N($D1502)=0),"",IF(OR($B1502="Ajuste para mais",$B1502="Ajuste para menos"),0,$D1502*IF(N($E1502)&lt;&gt;0,$E1502,IF(OR($B1502="Venda",$B1502="Devolução de venda"),IFERROR(INDEX(Produtos!$D$6:$D$505,MATCH($C1502,Produtos!$B$6:$B$505,0)),0),0))))</f>
        <v/>
      </c>
      <c r="J1502" s="17">
        <f>IF(OR($B1502="",$C1502="",N($D1502)=0),"",IF($B1502="Venda",1,IF($B1502="Devolução de venda",-1,0))*$D1502*IFERROR(INDEX(Produtos!$L$6:$L$505,MATCH($C1502,Produtos!$B$6:$B$505,0)),0))</f>
        <v/>
      </c>
      <c r="K1502" s="17">
        <f>IF(I1502="","",IF($B1502="Venda",I1502-J1502,IF($B1502="Devolução de venda",-I1502-J1502,0)))</f>
        <v/>
      </c>
      <c r="L1502" s="20">
        <f>IF($A1502="","",IF($G1502&lt;&gt;"",$G1502,$A1502))</f>
        <v/>
      </c>
      <c r="M1502" s="17">
        <f>IF(I1502="","",IF($B1502="Venda",I1502,IF(OR($B1502="Compra",$B1502="Devolução de venda"),-I1502,0)))</f>
        <v/>
      </c>
    </row>
    <row r="1503">
      <c r="A1503" s="22" t="n"/>
      <c r="B1503" s="14" t="n"/>
      <c r="C1503" s="14" t="n"/>
      <c r="D1503" s="14" t="n"/>
      <c r="E1503" s="15" t="n"/>
      <c r="F1503" s="14" t="n"/>
      <c r="G1503" s="22" t="n"/>
      <c r="H1503" s="14" t="n"/>
      <c r="I1503" s="17">
        <f>IF(OR($B1503="",$C1503="",N($D1503)=0),"",IF(OR($B1503="Ajuste para mais",$B1503="Ajuste para menos"),0,$D1503*IF(N($E1503)&lt;&gt;0,$E1503,IF(OR($B1503="Venda",$B1503="Devolução de venda"),IFERROR(INDEX(Produtos!$D$6:$D$505,MATCH($C1503,Produtos!$B$6:$B$505,0)),0),0))))</f>
        <v/>
      </c>
      <c r="J1503" s="17">
        <f>IF(OR($B1503="",$C1503="",N($D1503)=0),"",IF($B1503="Venda",1,IF($B1503="Devolução de venda",-1,0))*$D1503*IFERROR(INDEX(Produtos!$L$6:$L$505,MATCH($C1503,Produtos!$B$6:$B$505,0)),0))</f>
        <v/>
      </c>
      <c r="K1503" s="17">
        <f>IF(I1503="","",IF($B1503="Venda",I1503-J1503,IF($B1503="Devolução de venda",-I1503-J1503,0)))</f>
        <v/>
      </c>
      <c r="L1503" s="20">
        <f>IF($A1503="","",IF($G1503&lt;&gt;"",$G1503,$A1503))</f>
        <v/>
      </c>
      <c r="M1503" s="17">
        <f>IF(I1503="","",IF($B1503="Venda",I1503,IF(OR($B1503="Compra",$B1503="Devolução de venda"),-I1503,0)))</f>
        <v/>
      </c>
    </row>
    <row r="1504">
      <c r="A1504" s="22" t="n"/>
      <c r="B1504" s="14" t="n"/>
      <c r="C1504" s="14" t="n"/>
      <c r="D1504" s="14" t="n"/>
      <c r="E1504" s="15" t="n"/>
      <c r="F1504" s="14" t="n"/>
      <c r="G1504" s="22" t="n"/>
      <c r="H1504" s="14" t="n"/>
      <c r="I1504" s="17">
        <f>IF(OR($B1504="",$C1504="",N($D1504)=0),"",IF(OR($B1504="Ajuste para mais",$B1504="Ajuste para menos"),0,$D1504*IF(N($E1504)&lt;&gt;0,$E1504,IF(OR($B1504="Venda",$B1504="Devolução de venda"),IFERROR(INDEX(Produtos!$D$6:$D$505,MATCH($C1504,Produtos!$B$6:$B$505,0)),0),0))))</f>
        <v/>
      </c>
      <c r="J1504" s="17">
        <f>IF(OR($B1504="",$C1504="",N($D1504)=0),"",IF($B1504="Venda",1,IF($B1504="Devolução de venda",-1,0))*$D1504*IFERROR(INDEX(Produtos!$L$6:$L$505,MATCH($C1504,Produtos!$B$6:$B$505,0)),0))</f>
        <v/>
      </c>
      <c r="K1504" s="17">
        <f>IF(I1504="","",IF($B1504="Venda",I1504-J1504,IF($B1504="Devolução de venda",-I1504-J1504,0)))</f>
        <v/>
      </c>
      <c r="L1504" s="20">
        <f>IF($A1504="","",IF($G1504&lt;&gt;"",$G1504,$A1504))</f>
        <v/>
      </c>
      <c r="M1504" s="17">
        <f>IF(I1504="","",IF($B1504="Venda",I1504,IF(OR($B1504="Compra",$B1504="Devolução de venda"),-I1504,0)))</f>
        <v/>
      </c>
    </row>
    <row r="1505">
      <c r="A1505" s="22" t="n"/>
      <c r="B1505" s="14" t="n"/>
      <c r="C1505" s="14" t="n"/>
      <c r="D1505" s="14" t="n"/>
      <c r="E1505" s="15" t="n"/>
      <c r="F1505" s="14" t="n"/>
      <c r="G1505" s="22" t="n"/>
      <c r="H1505" s="14" t="n"/>
      <c r="I1505" s="17">
        <f>IF(OR($B1505="",$C1505="",N($D1505)=0),"",IF(OR($B1505="Ajuste para mais",$B1505="Ajuste para menos"),0,$D1505*IF(N($E1505)&lt;&gt;0,$E1505,IF(OR($B1505="Venda",$B1505="Devolução de venda"),IFERROR(INDEX(Produtos!$D$6:$D$505,MATCH($C1505,Produtos!$B$6:$B$505,0)),0),0))))</f>
        <v/>
      </c>
      <c r="J1505" s="17">
        <f>IF(OR($B1505="",$C1505="",N($D1505)=0),"",IF($B1505="Venda",1,IF($B1505="Devolução de venda",-1,0))*$D1505*IFERROR(INDEX(Produtos!$L$6:$L$505,MATCH($C1505,Produtos!$B$6:$B$505,0)),0))</f>
        <v/>
      </c>
      <c r="K1505" s="17">
        <f>IF(I1505="","",IF($B1505="Venda",I1505-J1505,IF($B1505="Devolução de venda",-I1505-J1505,0)))</f>
        <v/>
      </c>
      <c r="L1505" s="20">
        <f>IF($A1505="","",IF($G1505&lt;&gt;"",$G1505,$A1505))</f>
        <v/>
      </c>
      <c r="M1505" s="17">
        <f>IF(I1505="","",IF($B1505="Venda",I1505,IF(OR($B1505="Compra",$B1505="Devolução de venda"),-I1505,0)))</f>
        <v/>
      </c>
    </row>
    <row r="1506">
      <c r="A1506" s="22" t="n"/>
      <c r="B1506" s="14" t="n"/>
      <c r="C1506" s="14" t="n"/>
      <c r="D1506" s="14" t="n"/>
      <c r="E1506" s="15" t="n"/>
      <c r="F1506" s="14" t="n"/>
      <c r="G1506" s="22" t="n"/>
      <c r="H1506" s="14" t="n"/>
      <c r="I1506" s="17">
        <f>IF(OR($B1506="",$C1506="",N($D1506)=0),"",IF(OR($B1506="Ajuste para mais",$B1506="Ajuste para menos"),0,$D1506*IF(N($E1506)&lt;&gt;0,$E1506,IF(OR($B1506="Venda",$B1506="Devolução de venda"),IFERROR(INDEX(Produtos!$D$6:$D$505,MATCH($C1506,Produtos!$B$6:$B$505,0)),0),0))))</f>
        <v/>
      </c>
      <c r="J1506" s="17">
        <f>IF(OR($B1506="",$C1506="",N($D1506)=0),"",IF($B1506="Venda",1,IF($B1506="Devolução de venda",-1,0))*$D1506*IFERROR(INDEX(Produtos!$L$6:$L$505,MATCH($C1506,Produtos!$B$6:$B$505,0)),0))</f>
        <v/>
      </c>
      <c r="K1506" s="17">
        <f>IF(I1506="","",IF($B1506="Venda",I1506-J1506,IF($B1506="Devolução de venda",-I1506-J1506,0)))</f>
        <v/>
      </c>
      <c r="L1506" s="20">
        <f>IF($A1506="","",IF($G1506&lt;&gt;"",$G1506,$A1506))</f>
        <v/>
      </c>
      <c r="M1506" s="17">
        <f>IF(I1506="","",IF($B1506="Venda",I1506,IF(OR($B1506="Compra",$B1506="Devolução de venda"),-I1506,0)))</f>
        <v/>
      </c>
    </row>
    <row r="1507">
      <c r="A1507" s="22" t="n"/>
      <c r="B1507" s="14" t="n"/>
      <c r="C1507" s="14" t="n"/>
      <c r="D1507" s="14" t="n"/>
      <c r="E1507" s="15" t="n"/>
      <c r="F1507" s="14" t="n"/>
      <c r="G1507" s="22" t="n"/>
      <c r="H1507" s="14" t="n"/>
      <c r="I1507" s="17">
        <f>IF(OR($B1507="",$C1507="",N($D1507)=0),"",IF(OR($B1507="Ajuste para mais",$B1507="Ajuste para menos"),0,$D1507*IF(N($E1507)&lt;&gt;0,$E1507,IF(OR($B1507="Venda",$B1507="Devolução de venda"),IFERROR(INDEX(Produtos!$D$6:$D$505,MATCH($C1507,Produtos!$B$6:$B$505,0)),0),0))))</f>
        <v/>
      </c>
      <c r="J1507" s="17">
        <f>IF(OR($B1507="",$C1507="",N($D1507)=0),"",IF($B1507="Venda",1,IF($B1507="Devolução de venda",-1,0))*$D1507*IFERROR(INDEX(Produtos!$L$6:$L$505,MATCH($C1507,Produtos!$B$6:$B$505,0)),0))</f>
        <v/>
      </c>
      <c r="K1507" s="17">
        <f>IF(I1507="","",IF($B1507="Venda",I1507-J1507,IF($B1507="Devolução de venda",-I1507-J1507,0)))</f>
        <v/>
      </c>
      <c r="L1507" s="20">
        <f>IF($A1507="","",IF($G1507&lt;&gt;"",$G1507,$A1507))</f>
        <v/>
      </c>
      <c r="M1507" s="17">
        <f>IF(I1507="","",IF($B1507="Venda",I1507,IF(OR($B1507="Compra",$B1507="Devolução de venda"),-I1507,0)))</f>
        <v/>
      </c>
    </row>
    <row r="1508">
      <c r="A1508" s="22" t="n"/>
      <c r="B1508" s="14" t="n"/>
      <c r="C1508" s="14" t="n"/>
      <c r="D1508" s="14" t="n"/>
      <c r="E1508" s="15" t="n"/>
      <c r="F1508" s="14" t="n"/>
      <c r="G1508" s="22" t="n"/>
      <c r="H1508" s="14" t="n"/>
      <c r="I1508" s="17">
        <f>IF(OR($B1508="",$C1508="",N($D1508)=0),"",IF(OR($B1508="Ajuste para mais",$B1508="Ajuste para menos"),0,$D1508*IF(N($E1508)&lt;&gt;0,$E1508,IF(OR($B1508="Venda",$B1508="Devolução de venda"),IFERROR(INDEX(Produtos!$D$6:$D$505,MATCH($C1508,Produtos!$B$6:$B$505,0)),0),0))))</f>
        <v/>
      </c>
      <c r="J1508" s="17">
        <f>IF(OR($B1508="",$C1508="",N($D1508)=0),"",IF($B1508="Venda",1,IF($B1508="Devolução de venda",-1,0))*$D1508*IFERROR(INDEX(Produtos!$L$6:$L$505,MATCH($C1508,Produtos!$B$6:$B$505,0)),0))</f>
        <v/>
      </c>
      <c r="K1508" s="17">
        <f>IF(I1508="","",IF($B1508="Venda",I1508-J1508,IF($B1508="Devolução de venda",-I1508-J1508,0)))</f>
        <v/>
      </c>
      <c r="L1508" s="20">
        <f>IF($A1508="","",IF($G1508&lt;&gt;"",$G1508,$A1508))</f>
        <v/>
      </c>
      <c r="M1508" s="17">
        <f>IF(I1508="","",IF($B1508="Venda",I1508,IF(OR($B1508="Compra",$B1508="Devolução de venda"),-I1508,0)))</f>
        <v/>
      </c>
    </row>
    <row r="1509">
      <c r="A1509" s="22" t="n"/>
      <c r="B1509" s="14" t="n"/>
      <c r="C1509" s="14" t="n"/>
      <c r="D1509" s="14" t="n"/>
      <c r="E1509" s="15" t="n"/>
      <c r="F1509" s="14" t="n"/>
      <c r="G1509" s="22" t="n"/>
      <c r="H1509" s="14" t="n"/>
      <c r="I1509" s="17">
        <f>IF(OR($B1509="",$C1509="",N($D1509)=0),"",IF(OR($B1509="Ajuste para mais",$B1509="Ajuste para menos"),0,$D1509*IF(N($E1509)&lt;&gt;0,$E1509,IF(OR($B1509="Venda",$B1509="Devolução de venda"),IFERROR(INDEX(Produtos!$D$6:$D$505,MATCH($C1509,Produtos!$B$6:$B$505,0)),0),0))))</f>
        <v/>
      </c>
      <c r="J1509" s="17">
        <f>IF(OR($B1509="",$C1509="",N($D1509)=0),"",IF($B1509="Venda",1,IF($B1509="Devolução de venda",-1,0))*$D1509*IFERROR(INDEX(Produtos!$L$6:$L$505,MATCH($C1509,Produtos!$B$6:$B$505,0)),0))</f>
        <v/>
      </c>
      <c r="K1509" s="17">
        <f>IF(I1509="","",IF($B1509="Venda",I1509-J1509,IF($B1509="Devolução de venda",-I1509-J1509,0)))</f>
        <v/>
      </c>
      <c r="L1509" s="20">
        <f>IF($A1509="","",IF($G1509&lt;&gt;"",$G1509,$A1509))</f>
        <v/>
      </c>
      <c r="M1509" s="17">
        <f>IF(I1509="","",IF($B1509="Venda",I1509,IF(OR($B1509="Compra",$B1509="Devolução de venda"),-I1509,0)))</f>
        <v/>
      </c>
    </row>
    <row r="1510">
      <c r="A1510" s="22" t="n"/>
      <c r="B1510" s="14" t="n"/>
      <c r="C1510" s="14" t="n"/>
      <c r="D1510" s="14" t="n"/>
      <c r="E1510" s="15" t="n"/>
      <c r="F1510" s="14" t="n"/>
      <c r="G1510" s="22" t="n"/>
      <c r="H1510" s="14" t="n"/>
      <c r="I1510" s="17">
        <f>IF(OR($B1510="",$C1510="",N($D1510)=0),"",IF(OR($B1510="Ajuste para mais",$B1510="Ajuste para menos"),0,$D1510*IF(N($E1510)&lt;&gt;0,$E1510,IF(OR($B1510="Venda",$B1510="Devolução de venda"),IFERROR(INDEX(Produtos!$D$6:$D$505,MATCH($C1510,Produtos!$B$6:$B$505,0)),0),0))))</f>
        <v/>
      </c>
      <c r="J1510" s="17">
        <f>IF(OR($B1510="",$C1510="",N($D1510)=0),"",IF($B1510="Venda",1,IF($B1510="Devolução de venda",-1,0))*$D1510*IFERROR(INDEX(Produtos!$L$6:$L$505,MATCH($C1510,Produtos!$B$6:$B$505,0)),0))</f>
        <v/>
      </c>
      <c r="K1510" s="17">
        <f>IF(I1510="","",IF($B1510="Venda",I1510-J1510,IF($B1510="Devolução de venda",-I1510-J1510,0)))</f>
        <v/>
      </c>
      <c r="L1510" s="20">
        <f>IF($A1510="","",IF($G1510&lt;&gt;"",$G1510,$A1510))</f>
        <v/>
      </c>
      <c r="M1510" s="17">
        <f>IF(I1510="","",IF($B1510="Venda",I1510,IF(OR($B1510="Compra",$B1510="Devolução de venda"),-I1510,0)))</f>
        <v/>
      </c>
    </row>
    <row r="1511">
      <c r="A1511" s="22" t="n"/>
      <c r="B1511" s="14" t="n"/>
      <c r="C1511" s="14" t="n"/>
      <c r="D1511" s="14" t="n"/>
      <c r="E1511" s="15" t="n"/>
      <c r="F1511" s="14" t="n"/>
      <c r="G1511" s="22" t="n"/>
      <c r="H1511" s="14" t="n"/>
      <c r="I1511" s="17">
        <f>IF(OR($B1511="",$C1511="",N($D1511)=0),"",IF(OR($B1511="Ajuste para mais",$B1511="Ajuste para menos"),0,$D1511*IF(N($E1511)&lt;&gt;0,$E1511,IF(OR($B1511="Venda",$B1511="Devolução de venda"),IFERROR(INDEX(Produtos!$D$6:$D$505,MATCH($C1511,Produtos!$B$6:$B$505,0)),0),0))))</f>
        <v/>
      </c>
      <c r="J1511" s="17">
        <f>IF(OR($B1511="",$C1511="",N($D1511)=0),"",IF($B1511="Venda",1,IF($B1511="Devolução de venda",-1,0))*$D1511*IFERROR(INDEX(Produtos!$L$6:$L$505,MATCH($C1511,Produtos!$B$6:$B$505,0)),0))</f>
        <v/>
      </c>
      <c r="K1511" s="17">
        <f>IF(I1511="","",IF($B1511="Venda",I1511-J1511,IF($B1511="Devolução de venda",-I1511-J1511,0)))</f>
        <v/>
      </c>
      <c r="L1511" s="20">
        <f>IF($A1511="","",IF($G1511&lt;&gt;"",$G1511,$A1511))</f>
        <v/>
      </c>
      <c r="M1511" s="17">
        <f>IF(I1511="","",IF($B1511="Venda",I1511,IF(OR($B1511="Compra",$B1511="Devolução de venda"),-I1511,0)))</f>
        <v/>
      </c>
    </row>
    <row r="1512">
      <c r="A1512" s="22" t="n"/>
      <c r="B1512" s="14" t="n"/>
      <c r="C1512" s="14" t="n"/>
      <c r="D1512" s="14" t="n"/>
      <c r="E1512" s="15" t="n"/>
      <c r="F1512" s="14" t="n"/>
      <c r="G1512" s="22" t="n"/>
      <c r="H1512" s="14" t="n"/>
      <c r="I1512" s="17">
        <f>IF(OR($B1512="",$C1512="",N($D1512)=0),"",IF(OR($B1512="Ajuste para mais",$B1512="Ajuste para menos"),0,$D1512*IF(N($E1512)&lt;&gt;0,$E1512,IF(OR($B1512="Venda",$B1512="Devolução de venda"),IFERROR(INDEX(Produtos!$D$6:$D$505,MATCH($C1512,Produtos!$B$6:$B$505,0)),0),0))))</f>
        <v/>
      </c>
      <c r="J1512" s="17">
        <f>IF(OR($B1512="",$C1512="",N($D1512)=0),"",IF($B1512="Venda",1,IF($B1512="Devolução de venda",-1,0))*$D1512*IFERROR(INDEX(Produtos!$L$6:$L$505,MATCH($C1512,Produtos!$B$6:$B$505,0)),0))</f>
        <v/>
      </c>
      <c r="K1512" s="17">
        <f>IF(I1512="","",IF($B1512="Venda",I1512-J1512,IF($B1512="Devolução de venda",-I1512-J1512,0)))</f>
        <v/>
      </c>
      <c r="L1512" s="20">
        <f>IF($A1512="","",IF($G1512&lt;&gt;"",$G1512,$A1512))</f>
        <v/>
      </c>
      <c r="M1512" s="17">
        <f>IF(I1512="","",IF($B1512="Venda",I1512,IF(OR($B1512="Compra",$B1512="Devolução de venda"),-I1512,0)))</f>
        <v/>
      </c>
    </row>
    <row r="1513">
      <c r="A1513" s="22" t="n"/>
      <c r="B1513" s="14" t="n"/>
      <c r="C1513" s="14" t="n"/>
      <c r="D1513" s="14" t="n"/>
      <c r="E1513" s="15" t="n"/>
      <c r="F1513" s="14" t="n"/>
      <c r="G1513" s="22" t="n"/>
      <c r="H1513" s="14" t="n"/>
      <c r="I1513" s="17">
        <f>IF(OR($B1513="",$C1513="",N($D1513)=0),"",IF(OR($B1513="Ajuste para mais",$B1513="Ajuste para menos"),0,$D1513*IF(N($E1513)&lt;&gt;0,$E1513,IF(OR($B1513="Venda",$B1513="Devolução de venda"),IFERROR(INDEX(Produtos!$D$6:$D$505,MATCH($C1513,Produtos!$B$6:$B$505,0)),0),0))))</f>
        <v/>
      </c>
      <c r="J1513" s="17">
        <f>IF(OR($B1513="",$C1513="",N($D1513)=0),"",IF($B1513="Venda",1,IF($B1513="Devolução de venda",-1,0))*$D1513*IFERROR(INDEX(Produtos!$L$6:$L$505,MATCH($C1513,Produtos!$B$6:$B$505,0)),0))</f>
        <v/>
      </c>
      <c r="K1513" s="17">
        <f>IF(I1513="","",IF($B1513="Venda",I1513-J1513,IF($B1513="Devolução de venda",-I1513-J1513,0)))</f>
        <v/>
      </c>
      <c r="L1513" s="20">
        <f>IF($A1513="","",IF($G1513&lt;&gt;"",$G1513,$A1513))</f>
        <v/>
      </c>
      <c r="M1513" s="17">
        <f>IF(I1513="","",IF($B1513="Venda",I1513,IF(OR($B1513="Compra",$B1513="Devolução de venda"),-I1513,0)))</f>
        <v/>
      </c>
    </row>
    <row r="1514">
      <c r="A1514" s="22" t="n"/>
      <c r="B1514" s="14" t="n"/>
      <c r="C1514" s="14" t="n"/>
      <c r="D1514" s="14" t="n"/>
      <c r="E1514" s="15" t="n"/>
      <c r="F1514" s="14" t="n"/>
      <c r="G1514" s="22" t="n"/>
      <c r="H1514" s="14" t="n"/>
      <c r="I1514" s="17">
        <f>IF(OR($B1514="",$C1514="",N($D1514)=0),"",IF(OR($B1514="Ajuste para mais",$B1514="Ajuste para menos"),0,$D1514*IF(N($E1514)&lt;&gt;0,$E1514,IF(OR($B1514="Venda",$B1514="Devolução de venda"),IFERROR(INDEX(Produtos!$D$6:$D$505,MATCH($C1514,Produtos!$B$6:$B$505,0)),0),0))))</f>
        <v/>
      </c>
      <c r="J1514" s="17">
        <f>IF(OR($B1514="",$C1514="",N($D1514)=0),"",IF($B1514="Venda",1,IF($B1514="Devolução de venda",-1,0))*$D1514*IFERROR(INDEX(Produtos!$L$6:$L$505,MATCH($C1514,Produtos!$B$6:$B$505,0)),0))</f>
        <v/>
      </c>
      <c r="K1514" s="17">
        <f>IF(I1514="","",IF($B1514="Venda",I1514-J1514,IF($B1514="Devolução de venda",-I1514-J1514,0)))</f>
        <v/>
      </c>
      <c r="L1514" s="20">
        <f>IF($A1514="","",IF($G1514&lt;&gt;"",$G1514,$A1514))</f>
        <v/>
      </c>
      <c r="M1514" s="17">
        <f>IF(I1514="","",IF($B1514="Venda",I1514,IF(OR($B1514="Compra",$B1514="Devolução de venda"),-I1514,0)))</f>
        <v/>
      </c>
    </row>
    <row r="1515">
      <c r="A1515" s="22" t="n"/>
      <c r="B1515" s="14" t="n"/>
      <c r="C1515" s="14" t="n"/>
      <c r="D1515" s="14" t="n"/>
      <c r="E1515" s="15" t="n"/>
      <c r="F1515" s="14" t="n"/>
      <c r="G1515" s="22" t="n"/>
      <c r="H1515" s="14" t="n"/>
      <c r="I1515" s="17">
        <f>IF(OR($B1515="",$C1515="",N($D1515)=0),"",IF(OR($B1515="Ajuste para mais",$B1515="Ajuste para menos"),0,$D1515*IF(N($E1515)&lt;&gt;0,$E1515,IF(OR($B1515="Venda",$B1515="Devolução de venda"),IFERROR(INDEX(Produtos!$D$6:$D$505,MATCH($C1515,Produtos!$B$6:$B$505,0)),0),0))))</f>
        <v/>
      </c>
      <c r="J1515" s="17">
        <f>IF(OR($B1515="",$C1515="",N($D1515)=0),"",IF($B1515="Venda",1,IF($B1515="Devolução de venda",-1,0))*$D1515*IFERROR(INDEX(Produtos!$L$6:$L$505,MATCH($C1515,Produtos!$B$6:$B$505,0)),0))</f>
        <v/>
      </c>
      <c r="K1515" s="17">
        <f>IF(I1515="","",IF($B1515="Venda",I1515-J1515,IF($B1515="Devolução de venda",-I1515-J1515,0)))</f>
        <v/>
      </c>
      <c r="L1515" s="20">
        <f>IF($A1515="","",IF($G1515&lt;&gt;"",$G1515,$A1515))</f>
        <v/>
      </c>
      <c r="M1515" s="17">
        <f>IF(I1515="","",IF($B1515="Venda",I1515,IF(OR($B1515="Compra",$B1515="Devolução de venda"),-I1515,0)))</f>
        <v/>
      </c>
    </row>
    <row r="1516">
      <c r="A1516" s="22" t="n"/>
      <c r="B1516" s="14" t="n"/>
      <c r="C1516" s="14" t="n"/>
      <c r="D1516" s="14" t="n"/>
      <c r="E1516" s="15" t="n"/>
      <c r="F1516" s="14" t="n"/>
      <c r="G1516" s="22" t="n"/>
      <c r="H1516" s="14" t="n"/>
      <c r="I1516" s="17">
        <f>IF(OR($B1516="",$C1516="",N($D1516)=0),"",IF(OR($B1516="Ajuste para mais",$B1516="Ajuste para menos"),0,$D1516*IF(N($E1516)&lt;&gt;0,$E1516,IF(OR($B1516="Venda",$B1516="Devolução de venda"),IFERROR(INDEX(Produtos!$D$6:$D$505,MATCH($C1516,Produtos!$B$6:$B$505,0)),0),0))))</f>
        <v/>
      </c>
      <c r="J1516" s="17">
        <f>IF(OR($B1516="",$C1516="",N($D1516)=0),"",IF($B1516="Venda",1,IF($B1516="Devolução de venda",-1,0))*$D1516*IFERROR(INDEX(Produtos!$L$6:$L$505,MATCH($C1516,Produtos!$B$6:$B$505,0)),0))</f>
        <v/>
      </c>
      <c r="K1516" s="17">
        <f>IF(I1516="","",IF($B1516="Venda",I1516-J1516,IF($B1516="Devolução de venda",-I1516-J1516,0)))</f>
        <v/>
      </c>
      <c r="L1516" s="20">
        <f>IF($A1516="","",IF($G1516&lt;&gt;"",$G1516,$A1516))</f>
        <v/>
      </c>
      <c r="M1516" s="17">
        <f>IF(I1516="","",IF($B1516="Venda",I1516,IF(OR($B1516="Compra",$B1516="Devolução de venda"),-I1516,0)))</f>
        <v/>
      </c>
    </row>
    <row r="1517">
      <c r="A1517" s="22" t="n"/>
      <c r="B1517" s="14" t="n"/>
      <c r="C1517" s="14" t="n"/>
      <c r="D1517" s="14" t="n"/>
      <c r="E1517" s="15" t="n"/>
      <c r="F1517" s="14" t="n"/>
      <c r="G1517" s="22" t="n"/>
      <c r="H1517" s="14" t="n"/>
      <c r="I1517" s="17">
        <f>IF(OR($B1517="",$C1517="",N($D1517)=0),"",IF(OR($B1517="Ajuste para mais",$B1517="Ajuste para menos"),0,$D1517*IF(N($E1517)&lt;&gt;0,$E1517,IF(OR($B1517="Venda",$B1517="Devolução de venda"),IFERROR(INDEX(Produtos!$D$6:$D$505,MATCH($C1517,Produtos!$B$6:$B$505,0)),0),0))))</f>
        <v/>
      </c>
      <c r="J1517" s="17">
        <f>IF(OR($B1517="",$C1517="",N($D1517)=0),"",IF($B1517="Venda",1,IF($B1517="Devolução de venda",-1,0))*$D1517*IFERROR(INDEX(Produtos!$L$6:$L$505,MATCH($C1517,Produtos!$B$6:$B$505,0)),0))</f>
        <v/>
      </c>
      <c r="K1517" s="17">
        <f>IF(I1517="","",IF($B1517="Venda",I1517-J1517,IF($B1517="Devolução de venda",-I1517-J1517,0)))</f>
        <v/>
      </c>
      <c r="L1517" s="20">
        <f>IF($A1517="","",IF($G1517&lt;&gt;"",$G1517,$A1517))</f>
        <v/>
      </c>
      <c r="M1517" s="17">
        <f>IF(I1517="","",IF($B1517="Venda",I1517,IF(OR($B1517="Compra",$B1517="Devolução de venda"),-I1517,0)))</f>
        <v/>
      </c>
    </row>
    <row r="1518">
      <c r="A1518" s="22" t="n"/>
      <c r="B1518" s="14" t="n"/>
      <c r="C1518" s="14" t="n"/>
      <c r="D1518" s="14" t="n"/>
      <c r="E1518" s="15" t="n"/>
      <c r="F1518" s="14" t="n"/>
      <c r="G1518" s="22" t="n"/>
      <c r="H1518" s="14" t="n"/>
      <c r="I1518" s="17">
        <f>IF(OR($B1518="",$C1518="",N($D1518)=0),"",IF(OR($B1518="Ajuste para mais",$B1518="Ajuste para menos"),0,$D1518*IF(N($E1518)&lt;&gt;0,$E1518,IF(OR($B1518="Venda",$B1518="Devolução de venda"),IFERROR(INDEX(Produtos!$D$6:$D$505,MATCH($C1518,Produtos!$B$6:$B$505,0)),0),0))))</f>
        <v/>
      </c>
      <c r="J1518" s="17">
        <f>IF(OR($B1518="",$C1518="",N($D1518)=0),"",IF($B1518="Venda",1,IF($B1518="Devolução de venda",-1,0))*$D1518*IFERROR(INDEX(Produtos!$L$6:$L$505,MATCH($C1518,Produtos!$B$6:$B$505,0)),0))</f>
        <v/>
      </c>
      <c r="K1518" s="17">
        <f>IF(I1518="","",IF($B1518="Venda",I1518-J1518,IF($B1518="Devolução de venda",-I1518-J1518,0)))</f>
        <v/>
      </c>
      <c r="L1518" s="20">
        <f>IF($A1518="","",IF($G1518&lt;&gt;"",$G1518,$A1518))</f>
        <v/>
      </c>
      <c r="M1518" s="17">
        <f>IF(I1518="","",IF($B1518="Venda",I1518,IF(OR($B1518="Compra",$B1518="Devolução de venda"),-I1518,0)))</f>
        <v/>
      </c>
    </row>
    <row r="1519">
      <c r="A1519" s="22" t="n"/>
      <c r="B1519" s="14" t="n"/>
      <c r="C1519" s="14" t="n"/>
      <c r="D1519" s="14" t="n"/>
      <c r="E1519" s="15" t="n"/>
      <c r="F1519" s="14" t="n"/>
      <c r="G1519" s="22" t="n"/>
      <c r="H1519" s="14" t="n"/>
      <c r="I1519" s="17">
        <f>IF(OR($B1519="",$C1519="",N($D1519)=0),"",IF(OR($B1519="Ajuste para mais",$B1519="Ajuste para menos"),0,$D1519*IF(N($E1519)&lt;&gt;0,$E1519,IF(OR($B1519="Venda",$B1519="Devolução de venda"),IFERROR(INDEX(Produtos!$D$6:$D$505,MATCH($C1519,Produtos!$B$6:$B$505,0)),0),0))))</f>
        <v/>
      </c>
      <c r="J1519" s="17">
        <f>IF(OR($B1519="",$C1519="",N($D1519)=0),"",IF($B1519="Venda",1,IF($B1519="Devolução de venda",-1,0))*$D1519*IFERROR(INDEX(Produtos!$L$6:$L$505,MATCH($C1519,Produtos!$B$6:$B$505,0)),0))</f>
        <v/>
      </c>
      <c r="K1519" s="17">
        <f>IF(I1519="","",IF($B1519="Venda",I1519-J1519,IF($B1519="Devolução de venda",-I1519-J1519,0)))</f>
        <v/>
      </c>
      <c r="L1519" s="20">
        <f>IF($A1519="","",IF($G1519&lt;&gt;"",$G1519,$A1519))</f>
        <v/>
      </c>
      <c r="M1519" s="17">
        <f>IF(I1519="","",IF($B1519="Venda",I1519,IF(OR($B1519="Compra",$B1519="Devolução de venda"),-I1519,0)))</f>
        <v/>
      </c>
    </row>
    <row r="1520">
      <c r="A1520" s="22" t="n"/>
      <c r="B1520" s="14" t="n"/>
      <c r="C1520" s="14" t="n"/>
      <c r="D1520" s="14" t="n"/>
      <c r="E1520" s="15" t="n"/>
      <c r="F1520" s="14" t="n"/>
      <c r="G1520" s="22" t="n"/>
      <c r="H1520" s="14" t="n"/>
      <c r="I1520" s="17">
        <f>IF(OR($B1520="",$C1520="",N($D1520)=0),"",IF(OR($B1520="Ajuste para mais",$B1520="Ajuste para menos"),0,$D1520*IF(N($E1520)&lt;&gt;0,$E1520,IF(OR($B1520="Venda",$B1520="Devolução de venda"),IFERROR(INDEX(Produtos!$D$6:$D$505,MATCH($C1520,Produtos!$B$6:$B$505,0)),0),0))))</f>
        <v/>
      </c>
      <c r="J1520" s="17">
        <f>IF(OR($B1520="",$C1520="",N($D1520)=0),"",IF($B1520="Venda",1,IF($B1520="Devolução de venda",-1,0))*$D1520*IFERROR(INDEX(Produtos!$L$6:$L$505,MATCH($C1520,Produtos!$B$6:$B$505,0)),0))</f>
        <v/>
      </c>
      <c r="K1520" s="17">
        <f>IF(I1520="","",IF($B1520="Venda",I1520-J1520,IF($B1520="Devolução de venda",-I1520-J1520,0)))</f>
        <v/>
      </c>
      <c r="L1520" s="20">
        <f>IF($A1520="","",IF($G1520&lt;&gt;"",$G1520,$A1520))</f>
        <v/>
      </c>
      <c r="M1520" s="17">
        <f>IF(I1520="","",IF($B1520="Venda",I1520,IF(OR($B1520="Compra",$B1520="Devolução de venda"),-I1520,0)))</f>
        <v/>
      </c>
    </row>
    <row r="1521">
      <c r="A1521" s="22" t="n"/>
      <c r="B1521" s="14" t="n"/>
      <c r="C1521" s="14" t="n"/>
      <c r="D1521" s="14" t="n"/>
      <c r="E1521" s="15" t="n"/>
      <c r="F1521" s="14" t="n"/>
      <c r="G1521" s="22" t="n"/>
      <c r="H1521" s="14" t="n"/>
      <c r="I1521" s="17">
        <f>IF(OR($B1521="",$C1521="",N($D1521)=0),"",IF(OR($B1521="Ajuste para mais",$B1521="Ajuste para menos"),0,$D1521*IF(N($E1521)&lt;&gt;0,$E1521,IF(OR($B1521="Venda",$B1521="Devolução de venda"),IFERROR(INDEX(Produtos!$D$6:$D$505,MATCH($C1521,Produtos!$B$6:$B$505,0)),0),0))))</f>
        <v/>
      </c>
      <c r="J1521" s="17">
        <f>IF(OR($B1521="",$C1521="",N($D1521)=0),"",IF($B1521="Venda",1,IF($B1521="Devolução de venda",-1,0))*$D1521*IFERROR(INDEX(Produtos!$L$6:$L$505,MATCH($C1521,Produtos!$B$6:$B$505,0)),0))</f>
        <v/>
      </c>
      <c r="K1521" s="17">
        <f>IF(I1521="","",IF($B1521="Venda",I1521-J1521,IF($B1521="Devolução de venda",-I1521-J1521,0)))</f>
        <v/>
      </c>
      <c r="L1521" s="20">
        <f>IF($A1521="","",IF($G1521&lt;&gt;"",$G1521,$A1521))</f>
        <v/>
      </c>
      <c r="M1521" s="17">
        <f>IF(I1521="","",IF($B1521="Venda",I1521,IF(OR($B1521="Compra",$B1521="Devolução de venda"),-I1521,0)))</f>
        <v/>
      </c>
    </row>
    <row r="1522">
      <c r="A1522" s="22" t="n"/>
      <c r="B1522" s="14" t="n"/>
      <c r="C1522" s="14" t="n"/>
      <c r="D1522" s="14" t="n"/>
      <c r="E1522" s="15" t="n"/>
      <c r="F1522" s="14" t="n"/>
      <c r="G1522" s="22" t="n"/>
      <c r="H1522" s="14" t="n"/>
      <c r="I1522" s="17">
        <f>IF(OR($B1522="",$C1522="",N($D1522)=0),"",IF(OR($B1522="Ajuste para mais",$B1522="Ajuste para menos"),0,$D1522*IF(N($E1522)&lt;&gt;0,$E1522,IF(OR($B1522="Venda",$B1522="Devolução de venda"),IFERROR(INDEX(Produtos!$D$6:$D$505,MATCH($C1522,Produtos!$B$6:$B$505,0)),0),0))))</f>
        <v/>
      </c>
      <c r="J1522" s="17">
        <f>IF(OR($B1522="",$C1522="",N($D1522)=0),"",IF($B1522="Venda",1,IF($B1522="Devolução de venda",-1,0))*$D1522*IFERROR(INDEX(Produtos!$L$6:$L$505,MATCH($C1522,Produtos!$B$6:$B$505,0)),0))</f>
        <v/>
      </c>
      <c r="K1522" s="17">
        <f>IF(I1522="","",IF($B1522="Venda",I1522-J1522,IF($B1522="Devolução de venda",-I1522-J1522,0)))</f>
        <v/>
      </c>
      <c r="L1522" s="20">
        <f>IF($A1522="","",IF($G1522&lt;&gt;"",$G1522,$A1522))</f>
        <v/>
      </c>
      <c r="M1522" s="17">
        <f>IF(I1522="","",IF($B1522="Venda",I1522,IF(OR($B1522="Compra",$B1522="Devolução de venda"),-I1522,0)))</f>
        <v/>
      </c>
    </row>
    <row r="1523">
      <c r="A1523" s="22" t="n"/>
      <c r="B1523" s="14" t="n"/>
      <c r="C1523" s="14" t="n"/>
      <c r="D1523" s="14" t="n"/>
      <c r="E1523" s="15" t="n"/>
      <c r="F1523" s="14" t="n"/>
      <c r="G1523" s="22" t="n"/>
      <c r="H1523" s="14" t="n"/>
      <c r="I1523" s="17">
        <f>IF(OR($B1523="",$C1523="",N($D1523)=0),"",IF(OR($B1523="Ajuste para mais",$B1523="Ajuste para menos"),0,$D1523*IF(N($E1523)&lt;&gt;0,$E1523,IF(OR($B1523="Venda",$B1523="Devolução de venda"),IFERROR(INDEX(Produtos!$D$6:$D$505,MATCH($C1523,Produtos!$B$6:$B$505,0)),0),0))))</f>
        <v/>
      </c>
      <c r="J1523" s="17">
        <f>IF(OR($B1523="",$C1523="",N($D1523)=0),"",IF($B1523="Venda",1,IF($B1523="Devolução de venda",-1,0))*$D1523*IFERROR(INDEX(Produtos!$L$6:$L$505,MATCH($C1523,Produtos!$B$6:$B$505,0)),0))</f>
        <v/>
      </c>
      <c r="K1523" s="17">
        <f>IF(I1523="","",IF($B1523="Venda",I1523-J1523,IF($B1523="Devolução de venda",-I1523-J1523,0)))</f>
        <v/>
      </c>
      <c r="L1523" s="20">
        <f>IF($A1523="","",IF($G1523&lt;&gt;"",$G1523,$A1523))</f>
        <v/>
      </c>
      <c r="M1523" s="17">
        <f>IF(I1523="","",IF($B1523="Venda",I1523,IF(OR($B1523="Compra",$B1523="Devolução de venda"),-I1523,0)))</f>
        <v/>
      </c>
    </row>
    <row r="1524">
      <c r="A1524" s="22" t="n"/>
      <c r="B1524" s="14" t="n"/>
      <c r="C1524" s="14" t="n"/>
      <c r="D1524" s="14" t="n"/>
      <c r="E1524" s="15" t="n"/>
      <c r="F1524" s="14" t="n"/>
      <c r="G1524" s="22" t="n"/>
      <c r="H1524" s="14" t="n"/>
      <c r="I1524" s="17">
        <f>IF(OR($B1524="",$C1524="",N($D1524)=0),"",IF(OR($B1524="Ajuste para mais",$B1524="Ajuste para menos"),0,$D1524*IF(N($E1524)&lt;&gt;0,$E1524,IF(OR($B1524="Venda",$B1524="Devolução de venda"),IFERROR(INDEX(Produtos!$D$6:$D$505,MATCH($C1524,Produtos!$B$6:$B$505,0)),0),0))))</f>
        <v/>
      </c>
      <c r="J1524" s="17">
        <f>IF(OR($B1524="",$C1524="",N($D1524)=0),"",IF($B1524="Venda",1,IF($B1524="Devolução de venda",-1,0))*$D1524*IFERROR(INDEX(Produtos!$L$6:$L$505,MATCH($C1524,Produtos!$B$6:$B$505,0)),0))</f>
        <v/>
      </c>
      <c r="K1524" s="17">
        <f>IF(I1524="","",IF($B1524="Venda",I1524-J1524,IF($B1524="Devolução de venda",-I1524-J1524,0)))</f>
        <v/>
      </c>
      <c r="L1524" s="20">
        <f>IF($A1524="","",IF($G1524&lt;&gt;"",$G1524,$A1524))</f>
        <v/>
      </c>
      <c r="M1524" s="17">
        <f>IF(I1524="","",IF($B1524="Venda",I1524,IF(OR($B1524="Compra",$B1524="Devolução de venda"),-I1524,0)))</f>
        <v/>
      </c>
    </row>
    <row r="1525">
      <c r="A1525" s="22" t="n"/>
      <c r="B1525" s="14" t="n"/>
      <c r="C1525" s="14" t="n"/>
      <c r="D1525" s="14" t="n"/>
      <c r="E1525" s="15" t="n"/>
      <c r="F1525" s="14" t="n"/>
      <c r="G1525" s="22" t="n"/>
      <c r="H1525" s="14" t="n"/>
      <c r="I1525" s="17">
        <f>IF(OR($B1525="",$C1525="",N($D1525)=0),"",IF(OR($B1525="Ajuste para mais",$B1525="Ajuste para menos"),0,$D1525*IF(N($E1525)&lt;&gt;0,$E1525,IF(OR($B1525="Venda",$B1525="Devolução de venda"),IFERROR(INDEX(Produtos!$D$6:$D$505,MATCH($C1525,Produtos!$B$6:$B$505,0)),0),0))))</f>
        <v/>
      </c>
      <c r="J1525" s="17">
        <f>IF(OR($B1525="",$C1525="",N($D1525)=0),"",IF($B1525="Venda",1,IF($B1525="Devolução de venda",-1,0))*$D1525*IFERROR(INDEX(Produtos!$L$6:$L$505,MATCH($C1525,Produtos!$B$6:$B$505,0)),0))</f>
        <v/>
      </c>
      <c r="K1525" s="17">
        <f>IF(I1525="","",IF($B1525="Venda",I1525-J1525,IF($B1525="Devolução de venda",-I1525-J1525,0)))</f>
        <v/>
      </c>
      <c r="L1525" s="20">
        <f>IF($A1525="","",IF($G1525&lt;&gt;"",$G1525,$A1525))</f>
        <v/>
      </c>
      <c r="M1525" s="17">
        <f>IF(I1525="","",IF($B1525="Venda",I1525,IF(OR($B1525="Compra",$B1525="Devolução de venda"),-I1525,0)))</f>
        <v/>
      </c>
    </row>
    <row r="1526">
      <c r="A1526" s="22" t="n"/>
      <c r="B1526" s="14" t="n"/>
      <c r="C1526" s="14" t="n"/>
      <c r="D1526" s="14" t="n"/>
      <c r="E1526" s="15" t="n"/>
      <c r="F1526" s="14" t="n"/>
      <c r="G1526" s="22" t="n"/>
      <c r="H1526" s="14" t="n"/>
      <c r="I1526" s="17">
        <f>IF(OR($B1526="",$C1526="",N($D1526)=0),"",IF(OR($B1526="Ajuste para mais",$B1526="Ajuste para menos"),0,$D1526*IF(N($E1526)&lt;&gt;0,$E1526,IF(OR($B1526="Venda",$B1526="Devolução de venda"),IFERROR(INDEX(Produtos!$D$6:$D$505,MATCH($C1526,Produtos!$B$6:$B$505,0)),0),0))))</f>
        <v/>
      </c>
      <c r="J1526" s="17">
        <f>IF(OR($B1526="",$C1526="",N($D1526)=0),"",IF($B1526="Venda",1,IF($B1526="Devolução de venda",-1,0))*$D1526*IFERROR(INDEX(Produtos!$L$6:$L$505,MATCH($C1526,Produtos!$B$6:$B$505,0)),0))</f>
        <v/>
      </c>
      <c r="K1526" s="17">
        <f>IF(I1526="","",IF($B1526="Venda",I1526-J1526,IF($B1526="Devolução de venda",-I1526-J1526,0)))</f>
        <v/>
      </c>
      <c r="L1526" s="20">
        <f>IF($A1526="","",IF($G1526&lt;&gt;"",$G1526,$A1526))</f>
        <v/>
      </c>
      <c r="M1526" s="17">
        <f>IF(I1526="","",IF($B1526="Venda",I1526,IF(OR($B1526="Compra",$B1526="Devolução de venda"),-I1526,0)))</f>
        <v/>
      </c>
    </row>
    <row r="1527">
      <c r="A1527" s="22" t="n"/>
      <c r="B1527" s="14" t="n"/>
      <c r="C1527" s="14" t="n"/>
      <c r="D1527" s="14" t="n"/>
      <c r="E1527" s="15" t="n"/>
      <c r="F1527" s="14" t="n"/>
      <c r="G1527" s="22" t="n"/>
      <c r="H1527" s="14" t="n"/>
      <c r="I1527" s="17">
        <f>IF(OR($B1527="",$C1527="",N($D1527)=0),"",IF(OR($B1527="Ajuste para mais",$B1527="Ajuste para menos"),0,$D1527*IF(N($E1527)&lt;&gt;0,$E1527,IF(OR($B1527="Venda",$B1527="Devolução de venda"),IFERROR(INDEX(Produtos!$D$6:$D$505,MATCH($C1527,Produtos!$B$6:$B$505,0)),0),0))))</f>
        <v/>
      </c>
      <c r="J1527" s="17">
        <f>IF(OR($B1527="",$C1527="",N($D1527)=0),"",IF($B1527="Venda",1,IF($B1527="Devolução de venda",-1,0))*$D1527*IFERROR(INDEX(Produtos!$L$6:$L$505,MATCH($C1527,Produtos!$B$6:$B$505,0)),0))</f>
        <v/>
      </c>
      <c r="K1527" s="17">
        <f>IF(I1527="","",IF($B1527="Venda",I1527-J1527,IF($B1527="Devolução de venda",-I1527-J1527,0)))</f>
        <v/>
      </c>
      <c r="L1527" s="20">
        <f>IF($A1527="","",IF($G1527&lt;&gt;"",$G1527,$A1527))</f>
        <v/>
      </c>
      <c r="M1527" s="17">
        <f>IF(I1527="","",IF($B1527="Venda",I1527,IF(OR($B1527="Compra",$B1527="Devolução de venda"),-I1527,0)))</f>
        <v/>
      </c>
    </row>
    <row r="1528">
      <c r="A1528" s="22" t="n"/>
      <c r="B1528" s="14" t="n"/>
      <c r="C1528" s="14" t="n"/>
      <c r="D1528" s="14" t="n"/>
      <c r="E1528" s="15" t="n"/>
      <c r="F1528" s="14" t="n"/>
      <c r="G1528" s="22" t="n"/>
      <c r="H1528" s="14" t="n"/>
      <c r="I1528" s="17">
        <f>IF(OR($B1528="",$C1528="",N($D1528)=0),"",IF(OR($B1528="Ajuste para mais",$B1528="Ajuste para menos"),0,$D1528*IF(N($E1528)&lt;&gt;0,$E1528,IF(OR($B1528="Venda",$B1528="Devolução de venda"),IFERROR(INDEX(Produtos!$D$6:$D$505,MATCH($C1528,Produtos!$B$6:$B$505,0)),0),0))))</f>
        <v/>
      </c>
      <c r="J1528" s="17">
        <f>IF(OR($B1528="",$C1528="",N($D1528)=0),"",IF($B1528="Venda",1,IF($B1528="Devolução de venda",-1,0))*$D1528*IFERROR(INDEX(Produtos!$L$6:$L$505,MATCH($C1528,Produtos!$B$6:$B$505,0)),0))</f>
        <v/>
      </c>
      <c r="K1528" s="17">
        <f>IF(I1528="","",IF($B1528="Venda",I1528-J1528,IF($B1528="Devolução de venda",-I1528-J1528,0)))</f>
        <v/>
      </c>
      <c r="L1528" s="20">
        <f>IF($A1528="","",IF($G1528&lt;&gt;"",$G1528,$A1528))</f>
        <v/>
      </c>
      <c r="M1528" s="17">
        <f>IF(I1528="","",IF($B1528="Venda",I1528,IF(OR($B1528="Compra",$B1528="Devolução de venda"),-I1528,0)))</f>
        <v/>
      </c>
    </row>
    <row r="1529">
      <c r="A1529" s="22" t="n"/>
      <c r="B1529" s="14" t="n"/>
      <c r="C1529" s="14" t="n"/>
      <c r="D1529" s="14" t="n"/>
      <c r="E1529" s="15" t="n"/>
      <c r="F1529" s="14" t="n"/>
      <c r="G1529" s="22" t="n"/>
      <c r="H1529" s="14" t="n"/>
      <c r="I1529" s="17">
        <f>IF(OR($B1529="",$C1529="",N($D1529)=0),"",IF(OR($B1529="Ajuste para mais",$B1529="Ajuste para menos"),0,$D1529*IF(N($E1529)&lt;&gt;0,$E1529,IF(OR($B1529="Venda",$B1529="Devolução de venda"),IFERROR(INDEX(Produtos!$D$6:$D$505,MATCH($C1529,Produtos!$B$6:$B$505,0)),0),0))))</f>
        <v/>
      </c>
      <c r="J1529" s="17">
        <f>IF(OR($B1529="",$C1529="",N($D1529)=0),"",IF($B1529="Venda",1,IF($B1529="Devolução de venda",-1,0))*$D1529*IFERROR(INDEX(Produtos!$L$6:$L$505,MATCH($C1529,Produtos!$B$6:$B$505,0)),0))</f>
        <v/>
      </c>
      <c r="K1529" s="17">
        <f>IF(I1529="","",IF($B1529="Venda",I1529-J1529,IF($B1529="Devolução de venda",-I1529-J1529,0)))</f>
        <v/>
      </c>
      <c r="L1529" s="20">
        <f>IF($A1529="","",IF($G1529&lt;&gt;"",$G1529,$A1529))</f>
        <v/>
      </c>
      <c r="M1529" s="17">
        <f>IF(I1529="","",IF($B1529="Venda",I1529,IF(OR($B1529="Compra",$B1529="Devolução de venda"),-I1529,0)))</f>
        <v/>
      </c>
    </row>
    <row r="1530">
      <c r="A1530" s="22" t="n"/>
      <c r="B1530" s="14" t="n"/>
      <c r="C1530" s="14" t="n"/>
      <c r="D1530" s="14" t="n"/>
      <c r="E1530" s="15" t="n"/>
      <c r="F1530" s="14" t="n"/>
      <c r="G1530" s="22" t="n"/>
      <c r="H1530" s="14" t="n"/>
      <c r="I1530" s="17">
        <f>IF(OR($B1530="",$C1530="",N($D1530)=0),"",IF(OR($B1530="Ajuste para mais",$B1530="Ajuste para menos"),0,$D1530*IF(N($E1530)&lt;&gt;0,$E1530,IF(OR($B1530="Venda",$B1530="Devolução de venda"),IFERROR(INDEX(Produtos!$D$6:$D$505,MATCH($C1530,Produtos!$B$6:$B$505,0)),0),0))))</f>
        <v/>
      </c>
      <c r="J1530" s="17">
        <f>IF(OR($B1530="",$C1530="",N($D1530)=0),"",IF($B1530="Venda",1,IF($B1530="Devolução de venda",-1,0))*$D1530*IFERROR(INDEX(Produtos!$L$6:$L$505,MATCH($C1530,Produtos!$B$6:$B$505,0)),0))</f>
        <v/>
      </c>
      <c r="K1530" s="17">
        <f>IF(I1530="","",IF($B1530="Venda",I1530-J1530,IF($B1530="Devolução de venda",-I1530-J1530,0)))</f>
        <v/>
      </c>
      <c r="L1530" s="20">
        <f>IF($A1530="","",IF($G1530&lt;&gt;"",$G1530,$A1530))</f>
        <v/>
      </c>
      <c r="M1530" s="17">
        <f>IF(I1530="","",IF($B1530="Venda",I1530,IF(OR($B1530="Compra",$B1530="Devolução de venda"),-I1530,0)))</f>
        <v/>
      </c>
    </row>
    <row r="1531">
      <c r="A1531" s="22" t="n"/>
      <c r="B1531" s="14" t="n"/>
      <c r="C1531" s="14" t="n"/>
      <c r="D1531" s="14" t="n"/>
      <c r="E1531" s="15" t="n"/>
      <c r="F1531" s="14" t="n"/>
      <c r="G1531" s="22" t="n"/>
      <c r="H1531" s="14" t="n"/>
      <c r="I1531" s="17">
        <f>IF(OR($B1531="",$C1531="",N($D1531)=0),"",IF(OR($B1531="Ajuste para mais",$B1531="Ajuste para menos"),0,$D1531*IF(N($E1531)&lt;&gt;0,$E1531,IF(OR($B1531="Venda",$B1531="Devolução de venda"),IFERROR(INDEX(Produtos!$D$6:$D$505,MATCH($C1531,Produtos!$B$6:$B$505,0)),0),0))))</f>
        <v/>
      </c>
      <c r="J1531" s="17">
        <f>IF(OR($B1531="",$C1531="",N($D1531)=0),"",IF($B1531="Venda",1,IF($B1531="Devolução de venda",-1,0))*$D1531*IFERROR(INDEX(Produtos!$L$6:$L$505,MATCH($C1531,Produtos!$B$6:$B$505,0)),0))</f>
        <v/>
      </c>
      <c r="K1531" s="17">
        <f>IF(I1531="","",IF($B1531="Venda",I1531-J1531,IF($B1531="Devolução de venda",-I1531-J1531,0)))</f>
        <v/>
      </c>
      <c r="L1531" s="20">
        <f>IF($A1531="","",IF($G1531&lt;&gt;"",$G1531,$A1531))</f>
        <v/>
      </c>
      <c r="M1531" s="17">
        <f>IF(I1531="","",IF($B1531="Venda",I1531,IF(OR($B1531="Compra",$B1531="Devolução de venda"),-I1531,0)))</f>
        <v/>
      </c>
    </row>
    <row r="1532">
      <c r="A1532" s="22" t="n"/>
      <c r="B1532" s="14" t="n"/>
      <c r="C1532" s="14" t="n"/>
      <c r="D1532" s="14" t="n"/>
      <c r="E1532" s="15" t="n"/>
      <c r="F1532" s="14" t="n"/>
      <c r="G1532" s="22" t="n"/>
      <c r="H1532" s="14" t="n"/>
      <c r="I1532" s="17">
        <f>IF(OR($B1532="",$C1532="",N($D1532)=0),"",IF(OR($B1532="Ajuste para mais",$B1532="Ajuste para menos"),0,$D1532*IF(N($E1532)&lt;&gt;0,$E1532,IF(OR($B1532="Venda",$B1532="Devolução de venda"),IFERROR(INDEX(Produtos!$D$6:$D$505,MATCH($C1532,Produtos!$B$6:$B$505,0)),0),0))))</f>
        <v/>
      </c>
      <c r="J1532" s="17">
        <f>IF(OR($B1532="",$C1532="",N($D1532)=0),"",IF($B1532="Venda",1,IF($B1532="Devolução de venda",-1,0))*$D1532*IFERROR(INDEX(Produtos!$L$6:$L$505,MATCH($C1532,Produtos!$B$6:$B$505,0)),0))</f>
        <v/>
      </c>
      <c r="K1532" s="17">
        <f>IF(I1532="","",IF($B1532="Venda",I1532-J1532,IF($B1532="Devolução de venda",-I1532-J1532,0)))</f>
        <v/>
      </c>
      <c r="L1532" s="20">
        <f>IF($A1532="","",IF($G1532&lt;&gt;"",$G1532,$A1532))</f>
        <v/>
      </c>
      <c r="M1532" s="17">
        <f>IF(I1532="","",IF($B1532="Venda",I1532,IF(OR($B1532="Compra",$B1532="Devolução de venda"),-I1532,0)))</f>
        <v/>
      </c>
    </row>
    <row r="1533">
      <c r="A1533" s="22" t="n"/>
      <c r="B1533" s="14" t="n"/>
      <c r="C1533" s="14" t="n"/>
      <c r="D1533" s="14" t="n"/>
      <c r="E1533" s="15" t="n"/>
      <c r="F1533" s="14" t="n"/>
      <c r="G1533" s="22" t="n"/>
      <c r="H1533" s="14" t="n"/>
      <c r="I1533" s="17">
        <f>IF(OR($B1533="",$C1533="",N($D1533)=0),"",IF(OR($B1533="Ajuste para mais",$B1533="Ajuste para menos"),0,$D1533*IF(N($E1533)&lt;&gt;0,$E1533,IF(OR($B1533="Venda",$B1533="Devolução de venda"),IFERROR(INDEX(Produtos!$D$6:$D$505,MATCH($C1533,Produtos!$B$6:$B$505,0)),0),0))))</f>
        <v/>
      </c>
      <c r="J1533" s="17">
        <f>IF(OR($B1533="",$C1533="",N($D1533)=0),"",IF($B1533="Venda",1,IF($B1533="Devolução de venda",-1,0))*$D1533*IFERROR(INDEX(Produtos!$L$6:$L$505,MATCH($C1533,Produtos!$B$6:$B$505,0)),0))</f>
        <v/>
      </c>
      <c r="K1533" s="17">
        <f>IF(I1533="","",IF($B1533="Venda",I1533-J1533,IF($B1533="Devolução de venda",-I1533-J1533,0)))</f>
        <v/>
      </c>
      <c r="L1533" s="20">
        <f>IF($A1533="","",IF($G1533&lt;&gt;"",$G1533,$A1533))</f>
        <v/>
      </c>
      <c r="M1533" s="17">
        <f>IF(I1533="","",IF($B1533="Venda",I1533,IF(OR($B1533="Compra",$B1533="Devolução de venda"),-I1533,0)))</f>
        <v/>
      </c>
    </row>
    <row r="1534">
      <c r="A1534" s="22" t="n"/>
      <c r="B1534" s="14" t="n"/>
      <c r="C1534" s="14" t="n"/>
      <c r="D1534" s="14" t="n"/>
      <c r="E1534" s="15" t="n"/>
      <c r="F1534" s="14" t="n"/>
      <c r="G1534" s="22" t="n"/>
      <c r="H1534" s="14" t="n"/>
      <c r="I1534" s="17">
        <f>IF(OR($B1534="",$C1534="",N($D1534)=0),"",IF(OR($B1534="Ajuste para mais",$B1534="Ajuste para menos"),0,$D1534*IF(N($E1534)&lt;&gt;0,$E1534,IF(OR($B1534="Venda",$B1534="Devolução de venda"),IFERROR(INDEX(Produtos!$D$6:$D$505,MATCH($C1534,Produtos!$B$6:$B$505,0)),0),0))))</f>
        <v/>
      </c>
      <c r="J1534" s="17">
        <f>IF(OR($B1534="",$C1534="",N($D1534)=0),"",IF($B1534="Venda",1,IF($B1534="Devolução de venda",-1,0))*$D1534*IFERROR(INDEX(Produtos!$L$6:$L$505,MATCH($C1534,Produtos!$B$6:$B$505,0)),0))</f>
        <v/>
      </c>
      <c r="K1534" s="17">
        <f>IF(I1534="","",IF($B1534="Venda",I1534-J1534,IF($B1534="Devolução de venda",-I1534-J1534,0)))</f>
        <v/>
      </c>
      <c r="L1534" s="20">
        <f>IF($A1534="","",IF($G1534&lt;&gt;"",$G1534,$A1534))</f>
        <v/>
      </c>
      <c r="M1534" s="17">
        <f>IF(I1534="","",IF($B1534="Venda",I1534,IF(OR($B1534="Compra",$B1534="Devolução de venda"),-I1534,0)))</f>
        <v/>
      </c>
    </row>
    <row r="1535">
      <c r="A1535" s="22" t="n"/>
      <c r="B1535" s="14" t="n"/>
      <c r="C1535" s="14" t="n"/>
      <c r="D1535" s="14" t="n"/>
      <c r="E1535" s="15" t="n"/>
      <c r="F1535" s="14" t="n"/>
      <c r="G1535" s="22" t="n"/>
      <c r="H1535" s="14" t="n"/>
      <c r="I1535" s="17">
        <f>IF(OR($B1535="",$C1535="",N($D1535)=0),"",IF(OR($B1535="Ajuste para mais",$B1535="Ajuste para menos"),0,$D1535*IF(N($E1535)&lt;&gt;0,$E1535,IF(OR($B1535="Venda",$B1535="Devolução de venda"),IFERROR(INDEX(Produtos!$D$6:$D$505,MATCH($C1535,Produtos!$B$6:$B$505,0)),0),0))))</f>
        <v/>
      </c>
      <c r="J1535" s="17">
        <f>IF(OR($B1535="",$C1535="",N($D1535)=0),"",IF($B1535="Venda",1,IF($B1535="Devolução de venda",-1,0))*$D1535*IFERROR(INDEX(Produtos!$L$6:$L$505,MATCH($C1535,Produtos!$B$6:$B$505,0)),0))</f>
        <v/>
      </c>
      <c r="K1535" s="17">
        <f>IF(I1535="","",IF($B1535="Venda",I1535-J1535,IF($B1535="Devolução de venda",-I1535-J1535,0)))</f>
        <v/>
      </c>
      <c r="L1535" s="20">
        <f>IF($A1535="","",IF($G1535&lt;&gt;"",$G1535,$A1535))</f>
        <v/>
      </c>
      <c r="M1535" s="17">
        <f>IF(I1535="","",IF($B1535="Venda",I1535,IF(OR($B1535="Compra",$B1535="Devolução de venda"),-I1535,0)))</f>
        <v/>
      </c>
    </row>
    <row r="1536">
      <c r="A1536" s="22" t="n"/>
      <c r="B1536" s="14" t="n"/>
      <c r="C1536" s="14" t="n"/>
      <c r="D1536" s="14" t="n"/>
      <c r="E1536" s="15" t="n"/>
      <c r="F1536" s="14" t="n"/>
      <c r="G1536" s="22" t="n"/>
      <c r="H1536" s="14" t="n"/>
      <c r="I1536" s="17">
        <f>IF(OR($B1536="",$C1536="",N($D1536)=0),"",IF(OR($B1536="Ajuste para mais",$B1536="Ajuste para menos"),0,$D1536*IF(N($E1536)&lt;&gt;0,$E1536,IF(OR($B1536="Venda",$B1536="Devolução de venda"),IFERROR(INDEX(Produtos!$D$6:$D$505,MATCH($C1536,Produtos!$B$6:$B$505,0)),0),0))))</f>
        <v/>
      </c>
      <c r="J1536" s="17">
        <f>IF(OR($B1536="",$C1536="",N($D1536)=0),"",IF($B1536="Venda",1,IF($B1536="Devolução de venda",-1,0))*$D1536*IFERROR(INDEX(Produtos!$L$6:$L$505,MATCH($C1536,Produtos!$B$6:$B$505,0)),0))</f>
        <v/>
      </c>
      <c r="K1536" s="17">
        <f>IF(I1536="","",IF($B1536="Venda",I1536-J1536,IF($B1536="Devolução de venda",-I1536-J1536,0)))</f>
        <v/>
      </c>
      <c r="L1536" s="20">
        <f>IF($A1536="","",IF($G1536&lt;&gt;"",$G1536,$A1536))</f>
        <v/>
      </c>
      <c r="M1536" s="17">
        <f>IF(I1536="","",IF($B1536="Venda",I1536,IF(OR($B1536="Compra",$B1536="Devolução de venda"),-I1536,0)))</f>
        <v/>
      </c>
    </row>
    <row r="1537">
      <c r="A1537" s="22" t="n"/>
      <c r="B1537" s="14" t="n"/>
      <c r="C1537" s="14" t="n"/>
      <c r="D1537" s="14" t="n"/>
      <c r="E1537" s="15" t="n"/>
      <c r="F1537" s="14" t="n"/>
      <c r="G1537" s="22" t="n"/>
      <c r="H1537" s="14" t="n"/>
      <c r="I1537" s="17">
        <f>IF(OR($B1537="",$C1537="",N($D1537)=0),"",IF(OR($B1537="Ajuste para mais",$B1537="Ajuste para menos"),0,$D1537*IF(N($E1537)&lt;&gt;0,$E1537,IF(OR($B1537="Venda",$B1537="Devolução de venda"),IFERROR(INDEX(Produtos!$D$6:$D$505,MATCH($C1537,Produtos!$B$6:$B$505,0)),0),0))))</f>
        <v/>
      </c>
      <c r="J1537" s="17">
        <f>IF(OR($B1537="",$C1537="",N($D1537)=0),"",IF($B1537="Venda",1,IF($B1537="Devolução de venda",-1,0))*$D1537*IFERROR(INDEX(Produtos!$L$6:$L$505,MATCH($C1537,Produtos!$B$6:$B$505,0)),0))</f>
        <v/>
      </c>
      <c r="K1537" s="17">
        <f>IF(I1537="","",IF($B1537="Venda",I1537-J1537,IF($B1537="Devolução de venda",-I1537-J1537,0)))</f>
        <v/>
      </c>
      <c r="L1537" s="20">
        <f>IF($A1537="","",IF($G1537&lt;&gt;"",$G1537,$A1537))</f>
        <v/>
      </c>
      <c r="M1537" s="17">
        <f>IF(I1537="","",IF($B1537="Venda",I1537,IF(OR($B1537="Compra",$B1537="Devolução de venda"),-I1537,0)))</f>
        <v/>
      </c>
    </row>
    <row r="1538">
      <c r="A1538" s="22" t="n"/>
      <c r="B1538" s="14" t="n"/>
      <c r="C1538" s="14" t="n"/>
      <c r="D1538" s="14" t="n"/>
      <c r="E1538" s="15" t="n"/>
      <c r="F1538" s="14" t="n"/>
      <c r="G1538" s="22" t="n"/>
      <c r="H1538" s="14" t="n"/>
      <c r="I1538" s="17">
        <f>IF(OR($B1538="",$C1538="",N($D1538)=0),"",IF(OR($B1538="Ajuste para mais",$B1538="Ajuste para menos"),0,$D1538*IF(N($E1538)&lt;&gt;0,$E1538,IF(OR($B1538="Venda",$B1538="Devolução de venda"),IFERROR(INDEX(Produtos!$D$6:$D$505,MATCH($C1538,Produtos!$B$6:$B$505,0)),0),0))))</f>
        <v/>
      </c>
      <c r="J1538" s="17">
        <f>IF(OR($B1538="",$C1538="",N($D1538)=0),"",IF($B1538="Venda",1,IF($B1538="Devolução de venda",-1,0))*$D1538*IFERROR(INDEX(Produtos!$L$6:$L$505,MATCH($C1538,Produtos!$B$6:$B$505,0)),0))</f>
        <v/>
      </c>
      <c r="K1538" s="17">
        <f>IF(I1538="","",IF($B1538="Venda",I1538-J1538,IF($B1538="Devolução de venda",-I1538-J1538,0)))</f>
        <v/>
      </c>
      <c r="L1538" s="20">
        <f>IF($A1538="","",IF($G1538&lt;&gt;"",$G1538,$A1538))</f>
        <v/>
      </c>
      <c r="M1538" s="17">
        <f>IF(I1538="","",IF($B1538="Venda",I1538,IF(OR($B1538="Compra",$B1538="Devolução de venda"),-I1538,0)))</f>
        <v/>
      </c>
    </row>
    <row r="1539">
      <c r="A1539" s="22" t="n"/>
      <c r="B1539" s="14" t="n"/>
      <c r="C1539" s="14" t="n"/>
      <c r="D1539" s="14" t="n"/>
      <c r="E1539" s="15" t="n"/>
      <c r="F1539" s="14" t="n"/>
      <c r="G1539" s="22" t="n"/>
      <c r="H1539" s="14" t="n"/>
      <c r="I1539" s="17">
        <f>IF(OR($B1539="",$C1539="",N($D1539)=0),"",IF(OR($B1539="Ajuste para mais",$B1539="Ajuste para menos"),0,$D1539*IF(N($E1539)&lt;&gt;0,$E1539,IF(OR($B1539="Venda",$B1539="Devolução de venda"),IFERROR(INDEX(Produtos!$D$6:$D$505,MATCH($C1539,Produtos!$B$6:$B$505,0)),0),0))))</f>
        <v/>
      </c>
      <c r="J1539" s="17">
        <f>IF(OR($B1539="",$C1539="",N($D1539)=0),"",IF($B1539="Venda",1,IF($B1539="Devolução de venda",-1,0))*$D1539*IFERROR(INDEX(Produtos!$L$6:$L$505,MATCH($C1539,Produtos!$B$6:$B$505,0)),0))</f>
        <v/>
      </c>
      <c r="K1539" s="17">
        <f>IF(I1539="","",IF($B1539="Venda",I1539-J1539,IF($B1539="Devolução de venda",-I1539-J1539,0)))</f>
        <v/>
      </c>
      <c r="L1539" s="20">
        <f>IF($A1539="","",IF($G1539&lt;&gt;"",$G1539,$A1539))</f>
        <v/>
      </c>
      <c r="M1539" s="17">
        <f>IF(I1539="","",IF($B1539="Venda",I1539,IF(OR($B1539="Compra",$B1539="Devolução de venda"),-I1539,0)))</f>
        <v/>
      </c>
    </row>
    <row r="1540">
      <c r="A1540" s="22" t="n"/>
      <c r="B1540" s="14" t="n"/>
      <c r="C1540" s="14" t="n"/>
      <c r="D1540" s="14" t="n"/>
      <c r="E1540" s="15" t="n"/>
      <c r="F1540" s="14" t="n"/>
      <c r="G1540" s="22" t="n"/>
      <c r="H1540" s="14" t="n"/>
      <c r="I1540" s="17">
        <f>IF(OR($B1540="",$C1540="",N($D1540)=0),"",IF(OR($B1540="Ajuste para mais",$B1540="Ajuste para menos"),0,$D1540*IF(N($E1540)&lt;&gt;0,$E1540,IF(OR($B1540="Venda",$B1540="Devolução de venda"),IFERROR(INDEX(Produtos!$D$6:$D$505,MATCH($C1540,Produtos!$B$6:$B$505,0)),0),0))))</f>
        <v/>
      </c>
      <c r="J1540" s="17">
        <f>IF(OR($B1540="",$C1540="",N($D1540)=0),"",IF($B1540="Venda",1,IF($B1540="Devolução de venda",-1,0))*$D1540*IFERROR(INDEX(Produtos!$L$6:$L$505,MATCH($C1540,Produtos!$B$6:$B$505,0)),0))</f>
        <v/>
      </c>
      <c r="K1540" s="17">
        <f>IF(I1540="","",IF($B1540="Venda",I1540-J1540,IF($B1540="Devolução de venda",-I1540-J1540,0)))</f>
        <v/>
      </c>
      <c r="L1540" s="20">
        <f>IF($A1540="","",IF($G1540&lt;&gt;"",$G1540,$A1540))</f>
        <v/>
      </c>
      <c r="M1540" s="17">
        <f>IF(I1540="","",IF($B1540="Venda",I1540,IF(OR($B1540="Compra",$B1540="Devolução de venda"),-I1540,0)))</f>
        <v/>
      </c>
    </row>
    <row r="1541">
      <c r="A1541" s="22" t="n"/>
      <c r="B1541" s="14" t="n"/>
      <c r="C1541" s="14" t="n"/>
      <c r="D1541" s="14" t="n"/>
      <c r="E1541" s="15" t="n"/>
      <c r="F1541" s="14" t="n"/>
      <c r="G1541" s="22" t="n"/>
      <c r="H1541" s="14" t="n"/>
      <c r="I1541" s="17">
        <f>IF(OR($B1541="",$C1541="",N($D1541)=0),"",IF(OR($B1541="Ajuste para mais",$B1541="Ajuste para menos"),0,$D1541*IF(N($E1541)&lt;&gt;0,$E1541,IF(OR($B1541="Venda",$B1541="Devolução de venda"),IFERROR(INDEX(Produtos!$D$6:$D$505,MATCH($C1541,Produtos!$B$6:$B$505,0)),0),0))))</f>
        <v/>
      </c>
      <c r="J1541" s="17">
        <f>IF(OR($B1541="",$C1541="",N($D1541)=0),"",IF($B1541="Venda",1,IF($B1541="Devolução de venda",-1,0))*$D1541*IFERROR(INDEX(Produtos!$L$6:$L$505,MATCH($C1541,Produtos!$B$6:$B$505,0)),0))</f>
        <v/>
      </c>
      <c r="K1541" s="17">
        <f>IF(I1541="","",IF($B1541="Venda",I1541-J1541,IF($B1541="Devolução de venda",-I1541-J1541,0)))</f>
        <v/>
      </c>
      <c r="L1541" s="20">
        <f>IF($A1541="","",IF($G1541&lt;&gt;"",$G1541,$A1541))</f>
        <v/>
      </c>
      <c r="M1541" s="17">
        <f>IF(I1541="","",IF($B1541="Venda",I1541,IF(OR($B1541="Compra",$B1541="Devolução de venda"),-I1541,0)))</f>
        <v/>
      </c>
    </row>
    <row r="1542">
      <c r="A1542" s="22" t="n"/>
      <c r="B1542" s="14" t="n"/>
      <c r="C1542" s="14" t="n"/>
      <c r="D1542" s="14" t="n"/>
      <c r="E1542" s="15" t="n"/>
      <c r="F1542" s="14" t="n"/>
      <c r="G1542" s="22" t="n"/>
      <c r="H1542" s="14" t="n"/>
      <c r="I1542" s="17">
        <f>IF(OR($B1542="",$C1542="",N($D1542)=0),"",IF(OR($B1542="Ajuste para mais",$B1542="Ajuste para menos"),0,$D1542*IF(N($E1542)&lt;&gt;0,$E1542,IF(OR($B1542="Venda",$B1542="Devolução de venda"),IFERROR(INDEX(Produtos!$D$6:$D$505,MATCH($C1542,Produtos!$B$6:$B$505,0)),0),0))))</f>
        <v/>
      </c>
      <c r="J1542" s="17">
        <f>IF(OR($B1542="",$C1542="",N($D1542)=0),"",IF($B1542="Venda",1,IF($B1542="Devolução de venda",-1,0))*$D1542*IFERROR(INDEX(Produtos!$L$6:$L$505,MATCH($C1542,Produtos!$B$6:$B$505,0)),0))</f>
        <v/>
      </c>
      <c r="K1542" s="17">
        <f>IF(I1542="","",IF($B1542="Venda",I1542-J1542,IF($B1542="Devolução de venda",-I1542-J1542,0)))</f>
        <v/>
      </c>
      <c r="L1542" s="20">
        <f>IF($A1542="","",IF($G1542&lt;&gt;"",$G1542,$A1542))</f>
        <v/>
      </c>
      <c r="M1542" s="17">
        <f>IF(I1542="","",IF($B1542="Venda",I1542,IF(OR($B1542="Compra",$B1542="Devolução de venda"),-I1542,0)))</f>
        <v/>
      </c>
    </row>
    <row r="1543">
      <c r="A1543" s="22" t="n"/>
      <c r="B1543" s="14" t="n"/>
      <c r="C1543" s="14" t="n"/>
      <c r="D1543" s="14" t="n"/>
      <c r="E1543" s="15" t="n"/>
      <c r="F1543" s="14" t="n"/>
      <c r="G1543" s="22" t="n"/>
      <c r="H1543" s="14" t="n"/>
      <c r="I1543" s="17">
        <f>IF(OR($B1543="",$C1543="",N($D1543)=0),"",IF(OR($B1543="Ajuste para mais",$B1543="Ajuste para menos"),0,$D1543*IF(N($E1543)&lt;&gt;0,$E1543,IF(OR($B1543="Venda",$B1543="Devolução de venda"),IFERROR(INDEX(Produtos!$D$6:$D$505,MATCH($C1543,Produtos!$B$6:$B$505,0)),0),0))))</f>
        <v/>
      </c>
      <c r="J1543" s="17">
        <f>IF(OR($B1543="",$C1543="",N($D1543)=0),"",IF($B1543="Venda",1,IF($B1543="Devolução de venda",-1,0))*$D1543*IFERROR(INDEX(Produtos!$L$6:$L$505,MATCH($C1543,Produtos!$B$6:$B$505,0)),0))</f>
        <v/>
      </c>
      <c r="K1543" s="17">
        <f>IF(I1543="","",IF($B1543="Venda",I1543-J1543,IF($B1543="Devolução de venda",-I1543-J1543,0)))</f>
        <v/>
      </c>
      <c r="L1543" s="20">
        <f>IF($A1543="","",IF($G1543&lt;&gt;"",$G1543,$A1543))</f>
        <v/>
      </c>
      <c r="M1543" s="17">
        <f>IF(I1543="","",IF($B1543="Venda",I1543,IF(OR($B1543="Compra",$B1543="Devolução de venda"),-I1543,0)))</f>
        <v/>
      </c>
    </row>
    <row r="1544">
      <c r="A1544" s="22" t="n"/>
      <c r="B1544" s="14" t="n"/>
      <c r="C1544" s="14" t="n"/>
      <c r="D1544" s="14" t="n"/>
      <c r="E1544" s="15" t="n"/>
      <c r="F1544" s="14" t="n"/>
      <c r="G1544" s="22" t="n"/>
      <c r="H1544" s="14" t="n"/>
      <c r="I1544" s="17">
        <f>IF(OR($B1544="",$C1544="",N($D1544)=0),"",IF(OR($B1544="Ajuste para mais",$B1544="Ajuste para menos"),0,$D1544*IF(N($E1544)&lt;&gt;0,$E1544,IF(OR($B1544="Venda",$B1544="Devolução de venda"),IFERROR(INDEX(Produtos!$D$6:$D$505,MATCH($C1544,Produtos!$B$6:$B$505,0)),0),0))))</f>
        <v/>
      </c>
      <c r="J1544" s="17">
        <f>IF(OR($B1544="",$C1544="",N($D1544)=0),"",IF($B1544="Venda",1,IF($B1544="Devolução de venda",-1,0))*$D1544*IFERROR(INDEX(Produtos!$L$6:$L$505,MATCH($C1544,Produtos!$B$6:$B$505,0)),0))</f>
        <v/>
      </c>
      <c r="K1544" s="17">
        <f>IF(I1544="","",IF($B1544="Venda",I1544-J1544,IF($B1544="Devolução de venda",-I1544-J1544,0)))</f>
        <v/>
      </c>
      <c r="L1544" s="20">
        <f>IF($A1544="","",IF($G1544&lt;&gt;"",$G1544,$A1544))</f>
        <v/>
      </c>
      <c r="M1544" s="17">
        <f>IF(I1544="","",IF($B1544="Venda",I1544,IF(OR($B1544="Compra",$B1544="Devolução de venda"),-I1544,0)))</f>
        <v/>
      </c>
    </row>
    <row r="1545">
      <c r="A1545" s="22" t="n"/>
      <c r="B1545" s="14" t="n"/>
      <c r="C1545" s="14" t="n"/>
      <c r="D1545" s="14" t="n"/>
      <c r="E1545" s="15" t="n"/>
      <c r="F1545" s="14" t="n"/>
      <c r="G1545" s="22" t="n"/>
      <c r="H1545" s="14" t="n"/>
      <c r="I1545" s="17">
        <f>IF(OR($B1545="",$C1545="",N($D1545)=0),"",IF(OR($B1545="Ajuste para mais",$B1545="Ajuste para menos"),0,$D1545*IF(N($E1545)&lt;&gt;0,$E1545,IF(OR($B1545="Venda",$B1545="Devolução de venda"),IFERROR(INDEX(Produtos!$D$6:$D$505,MATCH($C1545,Produtos!$B$6:$B$505,0)),0),0))))</f>
        <v/>
      </c>
      <c r="J1545" s="17">
        <f>IF(OR($B1545="",$C1545="",N($D1545)=0),"",IF($B1545="Venda",1,IF($B1545="Devolução de venda",-1,0))*$D1545*IFERROR(INDEX(Produtos!$L$6:$L$505,MATCH($C1545,Produtos!$B$6:$B$505,0)),0))</f>
        <v/>
      </c>
      <c r="K1545" s="17">
        <f>IF(I1545="","",IF($B1545="Venda",I1545-J1545,IF($B1545="Devolução de venda",-I1545-J1545,0)))</f>
        <v/>
      </c>
      <c r="L1545" s="20">
        <f>IF($A1545="","",IF($G1545&lt;&gt;"",$G1545,$A1545))</f>
        <v/>
      </c>
      <c r="M1545" s="17">
        <f>IF(I1545="","",IF($B1545="Venda",I1545,IF(OR($B1545="Compra",$B1545="Devolução de venda"),-I1545,0)))</f>
        <v/>
      </c>
    </row>
    <row r="1546">
      <c r="A1546" s="22" t="n"/>
      <c r="B1546" s="14" t="n"/>
      <c r="C1546" s="14" t="n"/>
      <c r="D1546" s="14" t="n"/>
      <c r="E1546" s="15" t="n"/>
      <c r="F1546" s="14" t="n"/>
      <c r="G1546" s="22" t="n"/>
      <c r="H1546" s="14" t="n"/>
      <c r="I1546" s="17">
        <f>IF(OR($B1546="",$C1546="",N($D1546)=0),"",IF(OR($B1546="Ajuste para mais",$B1546="Ajuste para menos"),0,$D1546*IF(N($E1546)&lt;&gt;0,$E1546,IF(OR($B1546="Venda",$B1546="Devolução de venda"),IFERROR(INDEX(Produtos!$D$6:$D$505,MATCH($C1546,Produtos!$B$6:$B$505,0)),0),0))))</f>
        <v/>
      </c>
      <c r="J1546" s="17">
        <f>IF(OR($B1546="",$C1546="",N($D1546)=0),"",IF($B1546="Venda",1,IF($B1546="Devolução de venda",-1,0))*$D1546*IFERROR(INDEX(Produtos!$L$6:$L$505,MATCH($C1546,Produtos!$B$6:$B$505,0)),0))</f>
        <v/>
      </c>
      <c r="K1546" s="17">
        <f>IF(I1546="","",IF($B1546="Venda",I1546-J1546,IF($B1546="Devolução de venda",-I1546-J1546,0)))</f>
        <v/>
      </c>
      <c r="L1546" s="20">
        <f>IF($A1546="","",IF($G1546&lt;&gt;"",$G1546,$A1546))</f>
        <v/>
      </c>
      <c r="M1546" s="17">
        <f>IF(I1546="","",IF($B1546="Venda",I1546,IF(OR($B1546="Compra",$B1546="Devolução de venda"),-I1546,0)))</f>
        <v/>
      </c>
    </row>
    <row r="1547">
      <c r="A1547" s="22" t="n"/>
      <c r="B1547" s="14" t="n"/>
      <c r="C1547" s="14" t="n"/>
      <c r="D1547" s="14" t="n"/>
      <c r="E1547" s="15" t="n"/>
      <c r="F1547" s="14" t="n"/>
      <c r="G1547" s="22" t="n"/>
      <c r="H1547" s="14" t="n"/>
      <c r="I1547" s="17">
        <f>IF(OR($B1547="",$C1547="",N($D1547)=0),"",IF(OR($B1547="Ajuste para mais",$B1547="Ajuste para menos"),0,$D1547*IF(N($E1547)&lt;&gt;0,$E1547,IF(OR($B1547="Venda",$B1547="Devolução de venda"),IFERROR(INDEX(Produtos!$D$6:$D$505,MATCH($C1547,Produtos!$B$6:$B$505,0)),0),0))))</f>
        <v/>
      </c>
      <c r="J1547" s="17">
        <f>IF(OR($B1547="",$C1547="",N($D1547)=0),"",IF($B1547="Venda",1,IF($B1547="Devolução de venda",-1,0))*$D1547*IFERROR(INDEX(Produtos!$L$6:$L$505,MATCH($C1547,Produtos!$B$6:$B$505,0)),0))</f>
        <v/>
      </c>
      <c r="K1547" s="17">
        <f>IF(I1547="","",IF($B1547="Venda",I1547-J1547,IF($B1547="Devolução de venda",-I1547-J1547,0)))</f>
        <v/>
      </c>
      <c r="L1547" s="20">
        <f>IF($A1547="","",IF($G1547&lt;&gt;"",$G1547,$A1547))</f>
        <v/>
      </c>
      <c r="M1547" s="17">
        <f>IF(I1547="","",IF($B1547="Venda",I1547,IF(OR($B1547="Compra",$B1547="Devolução de venda"),-I1547,0)))</f>
        <v/>
      </c>
    </row>
    <row r="1548">
      <c r="A1548" s="22" t="n"/>
      <c r="B1548" s="14" t="n"/>
      <c r="C1548" s="14" t="n"/>
      <c r="D1548" s="14" t="n"/>
      <c r="E1548" s="15" t="n"/>
      <c r="F1548" s="14" t="n"/>
      <c r="G1548" s="22" t="n"/>
      <c r="H1548" s="14" t="n"/>
      <c r="I1548" s="17">
        <f>IF(OR($B1548="",$C1548="",N($D1548)=0),"",IF(OR($B1548="Ajuste para mais",$B1548="Ajuste para menos"),0,$D1548*IF(N($E1548)&lt;&gt;0,$E1548,IF(OR($B1548="Venda",$B1548="Devolução de venda"),IFERROR(INDEX(Produtos!$D$6:$D$505,MATCH($C1548,Produtos!$B$6:$B$505,0)),0),0))))</f>
        <v/>
      </c>
      <c r="J1548" s="17">
        <f>IF(OR($B1548="",$C1548="",N($D1548)=0),"",IF($B1548="Venda",1,IF($B1548="Devolução de venda",-1,0))*$D1548*IFERROR(INDEX(Produtos!$L$6:$L$505,MATCH($C1548,Produtos!$B$6:$B$505,0)),0))</f>
        <v/>
      </c>
      <c r="K1548" s="17">
        <f>IF(I1548="","",IF($B1548="Venda",I1548-J1548,IF($B1548="Devolução de venda",-I1548-J1548,0)))</f>
        <v/>
      </c>
      <c r="L1548" s="20">
        <f>IF($A1548="","",IF($G1548&lt;&gt;"",$G1548,$A1548))</f>
        <v/>
      </c>
      <c r="M1548" s="17">
        <f>IF(I1548="","",IF($B1548="Venda",I1548,IF(OR($B1548="Compra",$B1548="Devolução de venda"),-I1548,0)))</f>
        <v/>
      </c>
    </row>
    <row r="1549">
      <c r="A1549" s="22" t="n"/>
      <c r="B1549" s="14" t="n"/>
      <c r="C1549" s="14" t="n"/>
      <c r="D1549" s="14" t="n"/>
      <c r="E1549" s="15" t="n"/>
      <c r="F1549" s="14" t="n"/>
      <c r="G1549" s="22" t="n"/>
      <c r="H1549" s="14" t="n"/>
      <c r="I1549" s="17">
        <f>IF(OR($B1549="",$C1549="",N($D1549)=0),"",IF(OR($B1549="Ajuste para mais",$B1549="Ajuste para menos"),0,$D1549*IF(N($E1549)&lt;&gt;0,$E1549,IF(OR($B1549="Venda",$B1549="Devolução de venda"),IFERROR(INDEX(Produtos!$D$6:$D$505,MATCH($C1549,Produtos!$B$6:$B$505,0)),0),0))))</f>
        <v/>
      </c>
      <c r="J1549" s="17">
        <f>IF(OR($B1549="",$C1549="",N($D1549)=0),"",IF($B1549="Venda",1,IF($B1549="Devolução de venda",-1,0))*$D1549*IFERROR(INDEX(Produtos!$L$6:$L$505,MATCH($C1549,Produtos!$B$6:$B$505,0)),0))</f>
        <v/>
      </c>
      <c r="K1549" s="17">
        <f>IF(I1549="","",IF($B1549="Venda",I1549-J1549,IF($B1549="Devolução de venda",-I1549-J1549,0)))</f>
        <v/>
      </c>
      <c r="L1549" s="20">
        <f>IF($A1549="","",IF($G1549&lt;&gt;"",$G1549,$A1549))</f>
        <v/>
      </c>
      <c r="M1549" s="17">
        <f>IF(I1549="","",IF($B1549="Venda",I1549,IF(OR($B1549="Compra",$B1549="Devolução de venda"),-I1549,0)))</f>
        <v/>
      </c>
    </row>
    <row r="1550">
      <c r="A1550" s="22" t="n"/>
      <c r="B1550" s="14" t="n"/>
      <c r="C1550" s="14" t="n"/>
      <c r="D1550" s="14" t="n"/>
      <c r="E1550" s="15" t="n"/>
      <c r="F1550" s="14" t="n"/>
      <c r="G1550" s="22" t="n"/>
      <c r="H1550" s="14" t="n"/>
      <c r="I1550" s="17">
        <f>IF(OR($B1550="",$C1550="",N($D1550)=0),"",IF(OR($B1550="Ajuste para mais",$B1550="Ajuste para menos"),0,$D1550*IF(N($E1550)&lt;&gt;0,$E1550,IF(OR($B1550="Venda",$B1550="Devolução de venda"),IFERROR(INDEX(Produtos!$D$6:$D$505,MATCH($C1550,Produtos!$B$6:$B$505,0)),0),0))))</f>
        <v/>
      </c>
      <c r="J1550" s="17">
        <f>IF(OR($B1550="",$C1550="",N($D1550)=0),"",IF($B1550="Venda",1,IF($B1550="Devolução de venda",-1,0))*$D1550*IFERROR(INDEX(Produtos!$L$6:$L$505,MATCH($C1550,Produtos!$B$6:$B$505,0)),0))</f>
        <v/>
      </c>
      <c r="K1550" s="17">
        <f>IF(I1550="","",IF($B1550="Venda",I1550-J1550,IF($B1550="Devolução de venda",-I1550-J1550,0)))</f>
        <v/>
      </c>
      <c r="L1550" s="20">
        <f>IF($A1550="","",IF($G1550&lt;&gt;"",$G1550,$A1550))</f>
        <v/>
      </c>
      <c r="M1550" s="17">
        <f>IF(I1550="","",IF($B1550="Venda",I1550,IF(OR($B1550="Compra",$B1550="Devolução de venda"),-I1550,0)))</f>
        <v/>
      </c>
    </row>
    <row r="1551">
      <c r="A1551" s="22" t="n"/>
      <c r="B1551" s="14" t="n"/>
      <c r="C1551" s="14" t="n"/>
      <c r="D1551" s="14" t="n"/>
      <c r="E1551" s="15" t="n"/>
      <c r="F1551" s="14" t="n"/>
      <c r="G1551" s="22" t="n"/>
      <c r="H1551" s="14" t="n"/>
      <c r="I1551" s="17">
        <f>IF(OR($B1551="",$C1551="",N($D1551)=0),"",IF(OR($B1551="Ajuste para mais",$B1551="Ajuste para menos"),0,$D1551*IF(N($E1551)&lt;&gt;0,$E1551,IF(OR($B1551="Venda",$B1551="Devolução de venda"),IFERROR(INDEX(Produtos!$D$6:$D$505,MATCH($C1551,Produtos!$B$6:$B$505,0)),0),0))))</f>
        <v/>
      </c>
      <c r="J1551" s="17">
        <f>IF(OR($B1551="",$C1551="",N($D1551)=0),"",IF($B1551="Venda",1,IF($B1551="Devolução de venda",-1,0))*$D1551*IFERROR(INDEX(Produtos!$L$6:$L$505,MATCH($C1551,Produtos!$B$6:$B$505,0)),0))</f>
        <v/>
      </c>
      <c r="K1551" s="17">
        <f>IF(I1551="","",IF($B1551="Venda",I1551-J1551,IF($B1551="Devolução de venda",-I1551-J1551,0)))</f>
        <v/>
      </c>
      <c r="L1551" s="20">
        <f>IF($A1551="","",IF($G1551&lt;&gt;"",$G1551,$A1551))</f>
        <v/>
      </c>
      <c r="M1551" s="17">
        <f>IF(I1551="","",IF($B1551="Venda",I1551,IF(OR($B1551="Compra",$B1551="Devolução de venda"),-I1551,0)))</f>
        <v/>
      </c>
    </row>
    <row r="1552">
      <c r="A1552" s="22" t="n"/>
      <c r="B1552" s="14" t="n"/>
      <c r="C1552" s="14" t="n"/>
      <c r="D1552" s="14" t="n"/>
      <c r="E1552" s="15" t="n"/>
      <c r="F1552" s="14" t="n"/>
      <c r="G1552" s="22" t="n"/>
      <c r="H1552" s="14" t="n"/>
      <c r="I1552" s="17">
        <f>IF(OR($B1552="",$C1552="",N($D1552)=0),"",IF(OR($B1552="Ajuste para mais",$B1552="Ajuste para menos"),0,$D1552*IF(N($E1552)&lt;&gt;0,$E1552,IF(OR($B1552="Venda",$B1552="Devolução de venda"),IFERROR(INDEX(Produtos!$D$6:$D$505,MATCH($C1552,Produtos!$B$6:$B$505,0)),0),0))))</f>
        <v/>
      </c>
      <c r="J1552" s="17">
        <f>IF(OR($B1552="",$C1552="",N($D1552)=0),"",IF($B1552="Venda",1,IF($B1552="Devolução de venda",-1,0))*$D1552*IFERROR(INDEX(Produtos!$L$6:$L$505,MATCH($C1552,Produtos!$B$6:$B$505,0)),0))</f>
        <v/>
      </c>
      <c r="K1552" s="17">
        <f>IF(I1552="","",IF($B1552="Venda",I1552-J1552,IF($B1552="Devolução de venda",-I1552-J1552,0)))</f>
        <v/>
      </c>
      <c r="L1552" s="20">
        <f>IF($A1552="","",IF($G1552&lt;&gt;"",$G1552,$A1552))</f>
        <v/>
      </c>
      <c r="M1552" s="17">
        <f>IF(I1552="","",IF($B1552="Venda",I1552,IF(OR($B1552="Compra",$B1552="Devolução de venda"),-I1552,0)))</f>
        <v/>
      </c>
    </row>
    <row r="1553">
      <c r="A1553" s="22" t="n"/>
      <c r="B1553" s="14" t="n"/>
      <c r="C1553" s="14" t="n"/>
      <c r="D1553" s="14" t="n"/>
      <c r="E1553" s="15" t="n"/>
      <c r="F1553" s="14" t="n"/>
      <c r="G1553" s="22" t="n"/>
      <c r="H1553" s="14" t="n"/>
      <c r="I1553" s="17">
        <f>IF(OR($B1553="",$C1553="",N($D1553)=0),"",IF(OR($B1553="Ajuste para mais",$B1553="Ajuste para menos"),0,$D1553*IF(N($E1553)&lt;&gt;0,$E1553,IF(OR($B1553="Venda",$B1553="Devolução de venda"),IFERROR(INDEX(Produtos!$D$6:$D$505,MATCH($C1553,Produtos!$B$6:$B$505,0)),0),0))))</f>
        <v/>
      </c>
      <c r="J1553" s="17">
        <f>IF(OR($B1553="",$C1553="",N($D1553)=0),"",IF($B1553="Venda",1,IF($B1553="Devolução de venda",-1,0))*$D1553*IFERROR(INDEX(Produtos!$L$6:$L$505,MATCH($C1553,Produtos!$B$6:$B$505,0)),0))</f>
        <v/>
      </c>
      <c r="K1553" s="17">
        <f>IF(I1553="","",IF($B1553="Venda",I1553-J1553,IF($B1553="Devolução de venda",-I1553-J1553,0)))</f>
        <v/>
      </c>
      <c r="L1553" s="20">
        <f>IF($A1553="","",IF($G1553&lt;&gt;"",$G1553,$A1553))</f>
        <v/>
      </c>
      <c r="M1553" s="17">
        <f>IF(I1553="","",IF($B1553="Venda",I1553,IF(OR($B1553="Compra",$B1553="Devolução de venda"),-I1553,0)))</f>
        <v/>
      </c>
    </row>
    <row r="1554">
      <c r="A1554" s="22" t="n"/>
      <c r="B1554" s="14" t="n"/>
      <c r="C1554" s="14" t="n"/>
      <c r="D1554" s="14" t="n"/>
      <c r="E1554" s="15" t="n"/>
      <c r="F1554" s="14" t="n"/>
      <c r="G1554" s="22" t="n"/>
      <c r="H1554" s="14" t="n"/>
      <c r="I1554" s="17">
        <f>IF(OR($B1554="",$C1554="",N($D1554)=0),"",IF(OR($B1554="Ajuste para mais",$B1554="Ajuste para menos"),0,$D1554*IF(N($E1554)&lt;&gt;0,$E1554,IF(OR($B1554="Venda",$B1554="Devolução de venda"),IFERROR(INDEX(Produtos!$D$6:$D$505,MATCH($C1554,Produtos!$B$6:$B$505,0)),0),0))))</f>
        <v/>
      </c>
      <c r="J1554" s="17">
        <f>IF(OR($B1554="",$C1554="",N($D1554)=0),"",IF($B1554="Venda",1,IF($B1554="Devolução de venda",-1,0))*$D1554*IFERROR(INDEX(Produtos!$L$6:$L$505,MATCH($C1554,Produtos!$B$6:$B$505,0)),0))</f>
        <v/>
      </c>
      <c r="K1554" s="17">
        <f>IF(I1554="","",IF($B1554="Venda",I1554-J1554,IF($B1554="Devolução de venda",-I1554-J1554,0)))</f>
        <v/>
      </c>
      <c r="L1554" s="20">
        <f>IF($A1554="","",IF($G1554&lt;&gt;"",$G1554,$A1554))</f>
        <v/>
      </c>
      <c r="M1554" s="17">
        <f>IF(I1554="","",IF($B1554="Venda",I1554,IF(OR($B1554="Compra",$B1554="Devolução de venda"),-I1554,0)))</f>
        <v/>
      </c>
    </row>
    <row r="1555">
      <c r="A1555" s="22" t="n"/>
      <c r="B1555" s="14" t="n"/>
      <c r="C1555" s="14" t="n"/>
      <c r="D1555" s="14" t="n"/>
      <c r="E1555" s="15" t="n"/>
      <c r="F1555" s="14" t="n"/>
      <c r="G1555" s="22" t="n"/>
      <c r="H1555" s="14" t="n"/>
      <c r="I1555" s="17">
        <f>IF(OR($B1555="",$C1555="",N($D1555)=0),"",IF(OR($B1555="Ajuste para mais",$B1555="Ajuste para menos"),0,$D1555*IF(N($E1555)&lt;&gt;0,$E1555,IF(OR($B1555="Venda",$B1555="Devolução de venda"),IFERROR(INDEX(Produtos!$D$6:$D$505,MATCH($C1555,Produtos!$B$6:$B$505,0)),0),0))))</f>
        <v/>
      </c>
      <c r="J1555" s="17">
        <f>IF(OR($B1555="",$C1555="",N($D1555)=0),"",IF($B1555="Venda",1,IF($B1555="Devolução de venda",-1,0))*$D1555*IFERROR(INDEX(Produtos!$L$6:$L$505,MATCH($C1555,Produtos!$B$6:$B$505,0)),0))</f>
        <v/>
      </c>
      <c r="K1555" s="17">
        <f>IF(I1555="","",IF($B1555="Venda",I1555-J1555,IF($B1555="Devolução de venda",-I1555-J1555,0)))</f>
        <v/>
      </c>
      <c r="L1555" s="20">
        <f>IF($A1555="","",IF($G1555&lt;&gt;"",$G1555,$A1555))</f>
        <v/>
      </c>
      <c r="M1555" s="17">
        <f>IF(I1555="","",IF($B1555="Venda",I1555,IF(OR($B1555="Compra",$B1555="Devolução de venda"),-I1555,0)))</f>
        <v/>
      </c>
    </row>
    <row r="1556">
      <c r="A1556" s="22" t="n"/>
      <c r="B1556" s="14" t="n"/>
      <c r="C1556" s="14" t="n"/>
      <c r="D1556" s="14" t="n"/>
      <c r="E1556" s="15" t="n"/>
      <c r="F1556" s="14" t="n"/>
      <c r="G1556" s="22" t="n"/>
      <c r="H1556" s="14" t="n"/>
      <c r="I1556" s="17">
        <f>IF(OR($B1556="",$C1556="",N($D1556)=0),"",IF(OR($B1556="Ajuste para mais",$B1556="Ajuste para menos"),0,$D1556*IF(N($E1556)&lt;&gt;0,$E1556,IF(OR($B1556="Venda",$B1556="Devolução de venda"),IFERROR(INDEX(Produtos!$D$6:$D$505,MATCH($C1556,Produtos!$B$6:$B$505,0)),0),0))))</f>
        <v/>
      </c>
      <c r="J1556" s="17">
        <f>IF(OR($B1556="",$C1556="",N($D1556)=0),"",IF($B1556="Venda",1,IF($B1556="Devolução de venda",-1,0))*$D1556*IFERROR(INDEX(Produtos!$L$6:$L$505,MATCH($C1556,Produtos!$B$6:$B$505,0)),0))</f>
        <v/>
      </c>
      <c r="K1556" s="17">
        <f>IF(I1556="","",IF($B1556="Venda",I1556-J1556,IF($B1556="Devolução de venda",-I1556-J1556,0)))</f>
        <v/>
      </c>
      <c r="L1556" s="20">
        <f>IF($A1556="","",IF($G1556&lt;&gt;"",$G1556,$A1556))</f>
        <v/>
      </c>
      <c r="M1556" s="17">
        <f>IF(I1556="","",IF($B1556="Venda",I1556,IF(OR($B1556="Compra",$B1556="Devolução de venda"),-I1556,0)))</f>
        <v/>
      </c>
    </row>
    <row r="1557">
      <c r="A1557" s="22" t="n"/>
      <c r="B1557" s="14" t="n"/>
      <c r="C1557" s="14" t="n"/>
      <c r="D1557" s="14" t="n"/>
      <c r="E1557" s="15" t="n"/>
      <c r="F1557" s="14" t="n"/>
      <c r="G1557" s="22" t="n"/>
      <c r="H1557" s="14" t="n"/>
      <c r="I1557" s="17">
        <f>IF(OR($B1557="",$C1557="",N($D1557)=0),"",IF(OR($B1557="Ajuste para mais",$B1557="Ajuste para menos"),0,$D1557*IF(N($E1557)&lt;&gt;0,$E1557,IF(OR($B1557="Venda",$B1557="Devolução de venda"),IFERROR(INDEX(Produtos!$D$6:$D$505,MATCH($C1557,Produtos!$B$6:$B$505,0)),0),0))))</f>
        <v/>
      </c>
      <c r="J1557" s="17">
        <f>IF(OR($B1557="",$C1557="",N($D1557)=0),"",IF($B1557="Venda",1,IF($B1557="Devolução de venda",-1,0))*$D1557*IFERROR(INDEX(Produtos!$L$6:$L$505,MATCH($C1557,Produtos!$B$6:$B$505,0)),0))</f>
        <v/>
      </c>
      <c r="K1557" s="17">
        <f>IF(I1557="","",IF($B1557="Venda",I1557-J1557,IF($B1557="Devolução de venda",-I1557-J1557,0)))</f>
        <v/>
      </c>
      <c r="L1557" s="20">
        <f>IF($A1557="","",IF($G1557&lt;&gt;"",$G1557,$A1557))</f>
        <v/>
      </c>
      <c r="M1557" s="17">
        <f>IF(I1557="","",IF($B1557="Venda",I1557,IF(OR($B1557="Compra",$B1557="Devolução de venda"),-I1557,0)))</f>
        <v/>
      </c>
    </row>
    <row r="1558">
      <c r="A1558" s="22" t="n"/>
      <c r="B1558" s="14" t="n"/>
      <c r="C1558" s="14" t="n"/>
      <c r="D1558" s="14" t="n"/>
      <c r="E1558" s="15" t="n"/>
      <c r="F1558" s="14" t="n"/>
      <c r="G1558" s="22" t="n"/>
      <c r="H1558" s="14" t="n"/>
      <c r="I1558" s="17">
        <f>IF(OR($B1558="",$C1558="",N($D1558)=0),"",IF(OR($B1558="Ajuste para mais",$B1558="Ajuste para menos"),0,$D1558*IF(N($E1558)&lt;&gt;0,$E1558,IF(OR($B1558="Venda",$B1558="Devolução de venda"),IFERROR(INDEX(Produtos!$D$6:$D$505,MATCH($C1558,Produtos!$B$6:$B$505,0)),0),0))))</f>
        <v/>
      </c>
      <c r="J1558" s="17">
        <f>IF(OR($B1558="",$C1558="",N($D1558)=0),"",IF($B1558="Venda",1,IF($B1558="Devolução de venda",-1,0))*$D1558*IFERROR(INDEX(Produtos!$L$6:$L$505,MATCH($C1558,Produtos!$B$6:$B$505,0)),0))</f>
        <v/>
      </c>
      <c r="K1558" s="17">
        <f>IF(I1558="","",IF($B1558="Venda",I1558-J1558,IF($B1558="Devolução de venda",-I1558-J1558,0)))</f>
        <v/>
      </c>
      <c r="L1558" s="20">
        <f>IF($A1558="","",IF($G1558&lt;&gt;"",$G1558,$A1558))</f>
        <v/>
      </c>
      <c r="M1558" s="17">
        <f>IF(I1558="","",IF($B1558="Venda",I1558,IF(OR($B1558="Compra",$B1558="Devolução de venda"),-I1558,0)))</f>
        <v/>
      </c>
    </row>
    <row r="1559">
      <c r="A1559" s="22" t="n"/>
      <c r="B1559" s="14" t="n"/>
      <c r="C1559" s="14" t="n"/>
      <c r="D1559" s="14" t="n"/>
      <c r="E1559" s="15" t="n"/>
      <c r="F1559" s="14" t="n"/>
      <c r="G1559" s="22" t="n"/>
      <c r="H1559" s="14" t="n"/>
      <c r="I1559" s="17">
        <f>IF(OR($B1559="",$C1559="",N($D1559)=0),"",IF(OR($B1559="Ajuste para mais",$B1559="Ajuste para menos"),0,$D1559*IF(N($E1559)&lt;&gt;0,$E1559,IF(OR($B1559="Venda",$B1559="Devolução de venda"),IFERROR(INDEX(Produtos!$D$6:$D$505,MATCH($C1559,Produtos!$B$6:$B$505,0)),0),0))))</f>
        <v/>
      </c>
      <c r="J1559" s="17">
        <f>IF(OR($B1559="",$C1559="",N($D1559)=0),"",IF($B1559="Venda",1,IF($B1559="Devolução de venda",-1,0))*$D1559*IFERROR(INDEX(Produtos!$L$6:$L$505,MATCH($C1559,Produtos!$B$6:$B$505,0)),0))</f>
        <v/>
      </c>
      <c r="K1559" s="17">
        <f>IF(I1559="","",IF($B1559="Venda",I1559-J1559,IF($B1559="Devolução de venda",-I1559-J1559,0)))</f>
        <v/>
      </c>
      <c r="L1559" s="20">
        <f>IF($A1559="","",IF($G1559&lt;&gt;"",$G1559,$A1559))</f>
        <v/>
      </c>
      <c r="M1559" s="17">
        <f>IF(I1559="","",IF($B1559="Venda",I1559,IF(OR($B1559="Compra",$B1559="Devolução de venda"),-I1559,0)))</f>
        <v/>
      </c>
    </row>
    <row r="1560">
      <c r="A1560" s="22" t="n"/>
      <c r="B1560" s="14" t="n"/>
      <c r="C1560" s="14" t="n"/>
      <c r="D1560" s="14" t="n"/>
      <c r="E1560" s="15" t="n"/>
      <c r="F1560" s="14" t="n"/>
      <c r="G1560" s="22" t="n"/>
      <c r="H1560" s="14" t="n"/>
      <c r="I1560" s="17">
        <f>IF(OR($B1560="",$C1560="",N($D1560)=0),"",IF(OR($B1560="Ajuste para mais",$B1560="Ajuste para menos"),0,$D1560*IF(N($E1560)&lt;&gt;0,$E1560,IF(OR($B1560="Venda",$B1560="Devolução de venda"),IFERROR(INDEX(Produtos!$D$6:$D$505,MATCH($C1560,Produtos!$B$6:$B$505,0)),0),0))))</f>
        <v/>
      </c>
      <c r="J1560" s="17">
        <f>IF(OR($B1560="",$C1560="",N($D1560)=0),"",IF($B1560="Venda",1,IF($B1560="Devolução de venda",-1,0))*$D1560*IFERROR(INDEX(Produtos!$L$6:$L$505,MATCH($C1560,Produtos!$B$6:$B$505,0)),0))</f>
        <v/>
      </c>
      <c r="K1560" s="17">
        <f>IF(I1560="","",IF($B1560="Venda",I1560-J1560,IF($B1560="Devolução de venda",-I1560-J1560,0)))</f>
        <v/>
      </c>
      <c r="L1560" s="20">
        <f>IF($A1560="","",IF($G1560&lt;&gt;"",$G1560,$A1560))</f>
        <v/>
      </c>
      <c r="M1560" s="17">
        <f>IF(I1560="","",IF($B1560="Venda",I1560,IF(OR($B1560="Compra",$B1560="Devolução de venda"),-I1560,0)))</f>
        <v/>
      </c>
    </row>
    <row r="1561">
      <c r="A1561" s="22" t="n"/>
      <c r="B1561" s="14" t="n"/>
      <c r="C1561" s="14" t="n"/>
      <c r="D1561" s="14" t="n"/>
      <c r="E1561" s="15" t="n"/>
      <c r="F1561" s="14" t="n"/>
      <c r="G1561" s="22" t="n"/>
      <c r="H1561" s="14" t="n"/>
      <c r="I1561" s="17">
        <f>IF(OR($B1561="",$C1561="",N($D1561)=0),"",IF(OR($B1561="Ajuste para mais",$B1561="Ajuste para menos"),0,$D1561*IF(N($E1561)&lt;&gt;0,$E1561,IF(OR($B1561="Venda",$B1561="Devolução de venda"),IFERROR(INDEX(Produtos!$D$6:$D$505,MATCH($C1561,Produtos!$B$6:$B$505,0)),0),0))))</f>
        <v/>
      </c>
      <c r="J1561" s="17">
        <f>IF(OR($B1561="",$C1561="",N($D1561)=0),"",IF($B1561="Venda",1,IF($B1561="Devolução de venda",-1,0))*$D1561*IFERROR(INDEX(Produtos!$L$6:$L$505,MATCH($C1561,Produtos!$B$6:$B$505,0)),0))</f>
        <v/>
      </c>
      <c r="K1561" s="17">
        <f>IF(I1561="","",IF($B1561="Venda",I1561-J1561,IF($B1561="Devolução de venda",-I1561-J1561,0)))</f>
        <v/>
      </c>
      <c r="L1561" s="20">
        <f>IF($A1561="","",IF($G1561&lt;&gt;"",$G1561,$A1561))</f>
        <v/>
      </c>
      <c r="M1561" s="17">
        <f>IF(I1561="","",IF($B1561="Venda",I1561,IF(OR($B1561="Compra",$B1561="Devolução de venda"),-I1561,0)))</f>
        <v/>
      </c>
    </row>
    <row r="1562">
      <c r="A1562" s="22" t="n"/>
      <c r="B1562" s="14" t="n"/>
      <c r="C1562" s="14" t="n"/>
      <c r="D1562" s="14" t="n"/>
      <c r="E1562" s="15" t="n"/>
      <c r="F1562" s="14" t="n"/>
      <c r="G1562" s="22" t="n"/>
      <c r="H1562" s="14" t="n"/>
      <c r="I1562" s="17">
        <f>IF(OR($B1562="",$C1562="",N($D1562)=0),"",IF(OR($B1562="Ajuste para mais",$B1562="Ajuste para menos"),0,$D1562*IF(N($E1562)&lt;&gt;0,$E1562,IF(OR($B1562="Venda",$B1562="Devolução de venda"),IFERROR(INDEX(Produtos!$D$6:$D$505,MATCH($C1562,Produtos!$B$6:$B$505,0)),0),0))))</f>
        <v/>
      </c>
      <c r="J1562" s="17">
        <f>IF(OR($B1562="",$C1562="",N($D1562)=0),"",IF($B1562="Venda",1,IF($B1562="Devolução de venda",-1,0))*$D1562*IFERROR(INDEX(Produtos!$L$6:$L$505,MATCH($C1562,Produtos!$B$6:$B$505,0)),0))</f>
        <v/>
      </c>
      <c r="K1562" s="17">
        <f>IF(I1562="","",IF($B1562="Venda",I1562-J1562,IF($B1562="Devolução de venda",-I1562-J1562,0)))</f>
        <v/>
      </c>
      <c r="L1562" s="20">
        <f>IF($A1562="","",IF($G1562&lt;&gt;"",$G1562,$A1562))</f>
        <v/>
      </c>
      <c r="M1562" s="17">
        <f>IF(I1562="","",IF($B1562="Venda",I1562,IF(OR($B1562="Compra",$B1562="Devolução de venda"),-I1562,0)))</f>
        <v/>
      </c>
    </row>
    <row r="1563">
      <c r="A1563" s="22" t="n"/>
      <c r="B1563" s="14" t="n"/>
      <c r="C1563" s="14" t="n"/>
      <c r="D1563" s="14" t="n"/>
      <c r="E1563" s="15" t="n"/>
      <c r="F1563" s="14" t="n"/>
      <c r="G1563" s="22" t="n"/>
      <c r="H1563" s="14" t="n"/>
      <c r="I1563" s="17">
        <f>IF(OR($B1563="",$C1563="",N($D1563)=0),"",IF(OR($B1563="Ajuste para mais",$B1563="Ajuste para menos"),0,$D1563*IF(N($E1563)&lt;&gt;0,$E1563,IF(OR($B1563="Venda",$B1563="Devolução de venda"),IFERROR(INDEX(Produtos!$D$6:$D$505,MATCH($C1563,Produtos!$B$6:$B$505,0)),0),0))))</f>
        <v/>
      </c>
      <c r="J1563" s="17">
        <f>IF(OR($B1563="",$C1563="",N($D1563)=0),"",IF($B1563="Venda",1,IF($B1563="Devolução de venda",-1,0))*$D1563*IFERROR(INDEX(Produtos!$L$6:$L$505,MATCH($C1563,Produtos!$B$6:$B$505,0)),0))</f>
        <v/>
      </c>
      <c r="K1563" s="17">
        <f>IF(I1563="","",IF($B1563="Venda",I1563-J1563,IF($B1563="Devolução de venda",-I1563-J1563,0)))</f>
        <v/>
      </c>
      <c r="L1563" s="20">
        <f>IF($A1563="","",IF($G1563&lt;&gt;"",$G1563,$A1563))</f>
        <v/>
      </c>
      <c r="M1563" s="17">
        <f>IF(I1563="","",IF($B1563="Venda",I1563,IF(OR($B1563="Compra",$B1563="Devolução de venda"),-I1563,0)))</f>
        <v/>
      </c>
    </row>
    <row r="1564">
      <c r="A1564" s="22" t="n"/>
      <c r="B1564" s="14" t="n"/>
      <c r="C1564" s="14" t="n"/>
      <c r="D1564" s="14" t="n"/>
      <c r="E1564" s="15" t="n"/>
      <c r="F1564" s="14" t="n"/>
      <c r="G1564" s="22" t="n"/>
      <c r="H1564" s="14" t="n"/>
      <c r="I1564" s="17">
        <f>IF(OR($B1564="",$C1564="",N($D1564)=0),"",IF(OR($B1564="Ajuste para mais",$B1564="Ajuste para menos"),0,$D1564*IF(N($E1564)&lt;&gt;0,$E1564,IF(OR($B1564="Venda",$B1564="Devolução de venda"),IFERROR(INDEX(Produtos!$D$6:$D$505,MATCH($C1564,Produtos!$B$6:$B$505,0)),0),0))))</f>
        <v/>
      </c>
      <c r="J1564" s="17">
        <f>IF(OR($B1564="",$C1564="",N($D1564)=0),"",IF($B1564="Venda",1,IF($B1564="Devolução de venda",-1,0))*$D1564*IFERROR(INDEX(Produtos!$L$6:$L$505,MATCH($C1564,Produtos!$B$6:$B$505,0)),0))</f>
        <v/>
      </c>
      <c r="K1564" s="17">
        <f>IF(I1564="","",IF($B1564="Venda",I1564-J1564,IF($B1564="Devolução de venda",-I1564-J1564,0)))</f>
        <v/>
      </c>
      <c r="L1564" s="20">
        <f>IF($A1564="","",IF($G1564&lt;&gt;"",$G1564,$A1564))</f>
        <v/>
      </c>
      <c r="M1564" s="17">
        <f>IF(I1564="","",IF($B1564="Venda",I1564,IF(OR($B1564="Compra",$B1564="Devolução de venda"),-I1564,0)))</f>
        <v/>
      </c>
    </row>
    <row r="1565">
      <c r="A1565" s="22" t="n"/>
      <c r="B1565" s="14" t="n"/>
      <c r="C1565" s="14" t="n"/>
      <c r="D1565" s="14" t="n"/>
      <c r="E1565" s="15" t="n"/>
      <c r="F1565" s="14" t="n"/>
      <c r="G1565" s="22" t="n"/>
      <c r="H1565" s="14" t="n"/>
      <c r="I1565" s="17">
        <f>IF(OR($B1565="",$C1565="",N($D1565)=0),"",IF(OR($B1565="Ajuste para mais",$B1565="Ajuste para menos"),0,$D1565*IF(N($E1565)&lt;&gt;0,$E1565,IF(OR($B1565="Venda",$B1565="Devolução de venda"),IFERROR(INDEX(Produtos!$D$6:$D$505,MATCH($C1565,Produtos!$B$6:$B$505,0)),0),0))))</f>
        <v/>
      </c>
      <c r="J1565" s="17">
        <f>IF(OR($B1565="",$C1565="",N($D1565)=0),"",IF($B1565="Venda",1,IF($B1565="Devolução de venda",-1,0))*$D1565*IFERROR(INDEX(Produtos!$L$6:$L$505,MATCH($C1565,Produtos!$B$6:$B$505,0)),0))</f>
        <v/>
      </c>
      <c r="K1565" s="17">
        <f>IF(I1565="","",IF($B1565="Venda",I1565-J1565,IF($B1565="Devolução de venda",-I1565-J1565,0)))</f>
        <v/>
      </c>
      <c r="L1565" s="20">
        <f>IF($A1565="","",IF($G1565&lt;&gt;"",$G1565,$A1565))</f>
        <v/>
      </c>
      <c r="M1565" s="17">
        <f>IF(I1565="","",IF($B1565="Venda",I1565,IF(OR($B1565="Compra",$B1565="Devolução de venda"),-I1565,0)))</f>
        <v/>
      </c>
    </row>
    <row r="1566">
      <c r="A1566" s="22" t="n"/>
      <c r="B1566" s="14" t="n"/>
      <c r="C1566" s="14" t="n"/>
      <c r="D1566" s="14" t="n"/>
      <c r="E1566" s="15" t="n"/>
      <c r="F1566" s="14" t="n"/>
      <c r="G1566" s="22" t="n"/>
      <c r="H1566" s="14" t="n"/>
      <c r="I1566" s="17">
        <f>IF(OR($B1566="",$C1566="",N($D1566)=0),"",IF(OR($B1566="Ajuste para mais",$B1566="Ajuste para menos"),0,$D1566*IF(N($E1566)&lt;&gt;0,$E1566,IF(OR($B1566="Venda",$B1566="Devolução de venda"),IFERROR(INDEX(Produtos!$D$6:$D$505,MATCH($C1566,Produtos!$B$6:$B$505,0)),0),0))))</f>
        <v/>
      </c>
      <c r="J1566" s="17">
        <f>IF(OR($B1566="",$C1566="",N($D1566)=0),"",IF($B1566="Venda",1,IF($B1566="Devolução de venda",-1,0))*$D1566*IFERROR(INDEX(Produtos!$L$6:$L$505,MATCH($C1566,Produtos!$B$6:$B$505,0)),0))</f>
        <v/>
      </c>
      <c r="K1566" s="17">
        <f>IF(I1566="","",IF($B1566="Venda",I1566-J1566,IF($B1566="Devolução de venda",-I1566-J1566,0)))</f>
        <v/>
      </c>
      <c r="L1566" s="20">
        <f>IF($A1566="","",IF($G1566&lt;&gt;"",$G1566,$A1566))</f>
        <v/>
      </c>
      <c r="M1566" s="17">
        <f>IF(I1566="","",IF($B1566="Venda",I1566,IF(OR($B1566="Compra",$B1566="Devolução de venda"),-I1566,0)))</f>
        <v/>
      </c>
    </row>
    <row r="1567">
      <c r="A1567" s="22" t="n"/>
      <c r="B1567" s="14" t="n"/>
      <c r="C1567" s="14" t="n"/>
      <c r="D1567" s="14" t="n"/>
      <c r="E1567" s="15" t="n"/>
      <c r="F1567" s="14" t="n"/>
      <c r="G1567" s="22" t="n"/>
      <c r="H1567" s="14" t="n"/>
      <c r="I1567" s="17">
        <f>IF(OR($B1567="",$C1567="",N($D1567)=0),"",IF(OR($B1567="Ajuste para mais",$B1567="Ajuste para menos"),0,$D1567*IF(N($E1567)&lt;&gt;0,$E1567,IF(OR($B1567="Venda",$B1567="Devolução de venda"),IFERROR(INDEX(Produtos!$D$6:$D$505,MATCH($C1567,Produtos!$B$6:$B$505,0)),0),0))))</f>
        <v/>
      </c>
      <c r="J1567" s="17">
        <f>IF(OR($B1567="",$C1567="",N($D1567)=0),"",IF($B1567="Venda",1,IF($B1567="Devolução de venda",-1,0))*$D1567*IFERROR(INDEX(Produtos!$L$6:$L$505,MATCH($C1567,Produtos!$B$6:$B$505,0)),0))</f>
        <v/>
      </c>
      <c r="K1567" s="17">
        <f>IF(I1567="","",IF($B1567="Venda",I1567-J1567,IF($B1567="Devolução de venda",-I1567-J1567,0)))</f>
        <v/>
      </c>
      <c r="L1567" s="20">
        <f>IF($A1567="","",IF($G1567&lt;&gt;"",$G1567,$A1567))</f>
        <v/>
      </c>
      <c r="M1567" s="17">
        <f>IF(I1567="","",IF($B1567="Venda",I1567,IF(OR($B1567="Compra",$B1567="Devolução de venda"),-I1567,0)))</f>
        <v/>
      </c>
    </row>
    <row r="1568">
      <c r="A1568" s="22" t="n"/>
      <c r="B1568" s="14" t="n"/>
      <c r="C1568" s="14" t="n"/>
      <c r="D1568" s="14" t="n"/>
      <c r="E1568" s="15" t="n"/>
      <c r="F1568" s="14" t="n"/>
      <c r="G1568" s="22" t="n"/>
      <c r="H1568" s="14" t="n"/>
      <c r="I1568" s="17">
        <f>IF(OR($B1568="",$C1568="",N($D1568)=0),"",IF(OR($B1568="Ajuste para mais",$B1568="Ajuste para menos"),0,$D1568*IF(N($E1568)&lt;&gt;0,$E1568,IF(OR($B1568="Venda",$B1568="Devolução de venda"),IFERROR(INDEX(Produtos!$D$6:$D$505,MATCH($C1568,Produtos!$B$6:$B$505,0)),0),0))))</f>
        <v/>
      </c>
      <c r="J1568" s="17">
        <f>IF(OR($B1568="",$C1568="",N($D1568)=0),"",IF($B1568="Venda",1,IF($B1568="Devolução de venda",-1,0))*$D1568*IFERROR(INDEX(Produtos!$L$6:$L$505,MATCH($C1568,Produtos!$B$6:$B$505,0)),0))</f>
        <v/>
      </c>
      <c r="K1568" s="17">
        <f>IF(I1568="","",IF($B1568="Venda",I1568-J1568,IF($B1568="Devolução de venda",-I1568-J1568,0)))</f>
        <v/>
      </c>
      <c r="L1568" s="20">
        <f>IF($A1568="","",IF($G1568&lt;&gt;"",$G1568,$A1568))</f>
        <v/>
      </c>
      <c r="M1568" s="17">
        <f>IF(I1568="","",IF($B1568="Venda",I1568,IF(OR($B1568="Compra",$B1568="Devolução de venda"),-I1568,0)))</f>
        <v/>
      </c>
    </row>
    <row r="1569">
      <c r="A1569" s="22" t="n"/>
      <c r="B1569" s="14" t="n"/>
      <c r="C1569" s="14" t="n"/>
      <c r="D1569" s="14" t="n"/>
      <c r="E1569" s="15" t="n"/>
      <c r="F1569" s="14" t="n"/>
      <c r="G1569" s="22" t="n"/>
      <c r="H1569" s="14" t="n"/>
      <c r="I1569" s="17">
        <f>IF(OR($B1569="",$C1569="",N($D1569)=0),"",IF(OR($B1569="Ajuste para mais",$B1569="Ajuste para menos"),0,$D1569*IF(N($E1569)&lt;&gt;0,$E1569,IF(OR($B1569="Venda",$B1569="Devolução de venda"),IFERROR(INDEX(Produtos!$D$6:$D$505,MATCH($C1569,Produtos!$B$6:$B$505,0)),0),0))))</f>
        <v/>
      </c>
      <c r="J1569" s="17">
        <f>IF(OR($B1569="",$C1569="",N($D1569)=0),"",IF($B1569="Venda",1,IF($B1569="Devolução de venda",-1,0))*$D1569*IFERROR(INDEX(Produtos!$L$6:$L$505,MATCH($C1569,Produtos!$B$6:$B$505,0)),0))</f>
        <v/>
      </c>
      <c r="K1569" s="17">
        <f>IF(I1569="","",IF($B1569="Venda",I1569-J1569,IF($B1569="Devolução de venda",-I1569-J1569,0)))</f>
        <v/>
      </c>
      <c r="L1569" s="20">
        <f>IF($A1569="","",IF($G1569&lt;&gt;"",$G1569,$A1569))</f>
        <v/>
      </c>
      <c r="M1569" s="17">
        <f>IF(I1569="","",IF($B1569="Venda",I1569,IF(OR($B1569="Compra",$B1569="Devolução de venda"),-I1569,0)))</f>
        <v/>
      </c>
    </row>
    <row r="1570">
      <c r="A1570" s="22" t="n"/>
      <c r="B1570" s="14" t="n"/>
      <c r="C1570" s="14" t="n"/>
      <c r="D1570" s="14" t="n"/>
      <c r="E1570" s="15" t="n"/>
      <c r="F1570" s="14" t="n"/>
      <c r="G1570" s="22" t="n"/>
      <c r="H1570" s="14" t="n"/>
      <c r="I1570" s="17">
        <f>IF(OR($B1570="",$C1570="",N($D1570)=0),"",IF(OR($B1570="Ajuste para mais",$B1570="Ajuste para menos"),0,$D1570*IF(N($E1570)&lt;&gt;0,$E1570,IF(OR($B1570="Venda",$B1570="Devolução de venda"),IFERROR(INDEX(Produtos!$D$6:$D$505,MATCH($C1570,Produtos!$B$6:$B$505,0)),0),0))))</f>
        <v/>
      </c>
      <c r="J1570" s="17">
        <f>IF(OR($B1570="",$C1570="",N($D1570)=0),"",IF($B1570="Venda",1,IF($B1570="Devolução de venda",-1,0))*$D1570*IFERROR(INDEX(Produtos!$L$6:$L$505,MATCH($C1570,Produtos!$B$6:$B$505,0)),0))</f>
        <v/>
      </c>
      <c r="K1570" s="17">
        <f>IF(I1570="","",IF($B1570="Venda",I1570-J1570,IF($B1570="Devolução de venda",-I1570-J1570,0)))</f>
        <v/>
      </c>
      <c r="L1570" s="20">
        <f>IF($A1570="","",IF($G1570&lt;&gt;"",$G1570,$A1570))</f>
        <v/>
      </c>
      <c r="M1570" s="17">
        <f>IF(I1570="","",IF($B1570="Venda",I1570,IF(OR($B1570="Compra",$B1570="Devolução de venda"),-I1570,0)))</f>
        <v/>
      </c>
    </row>
    <row r="1571">
      <c r="A1571" s="22" t="n"/>
      <c r="B1571" s="14" t="n"/>
      <c r="C1571" s="14" t="n"/>
      <c r="D1571" s="14" t="n"/>
      <c r="E1571" s="15" t="n"/>
      <c r="F1571" s="14" t="n"/>
      <c r="G1571" s="22" t="n"/>
      <c r="H1571" s="14" t="n"/>
      <c r="I1571" s="17">
        <f>IF(OR($B1571="",$C1571="",N($D1571)=0),"",IF(OR($B1571="Ajuste para mais",$B1571="Ajuste para menos"),0,$D1571*IF(N($E1571)&lt;&gt;0,$E1571,IF(OR($B1571="Venda",$B1571="Devolução de venda"),IFERROR(INDEX(Produtos!$D$6:$D$505,MATCH($C1571,Produtos!$B$6:$B$505,0)),0),0))))</f>
        <v/>
      </c>
      <c r="J1571" s="17">
        <f>IF(OR($B1571="",$C1571="",N($D1571)=0),"",IF($B1571="Venda",1,IF($B1571="Devolução de venda",-1,0))*$D1571*IFERROR(INDEX(Produtos!$L$6:$L$505,MATCH($C1571,Produtos!$B$6:$B$505,0)),0))</f>
        <v/>
      </c>
      <c r="K1571" s="17">
        <f>IF(I1571="","",IF($B1571="Venda",I1571-J1571,IF($B1571="Devolução de venda",-I1571-J1571,0)))</f>
        <v/>
      </c>
      <c r="L1571" s="20">
        <f>IF($A1571="","",IF($G1571&lt;&gt;"",$G1571,$A1571))</f>
        <v/>
      </c>
      <c r="M1571" s="17">
        <f>IF(I1571="","",IF($B1571="Venda",I1571,IF(OR($B1571="Compra",$B1571="Devolução de venda"),-I1571,0)))</f>
        <v/>
      </c>
    </row>
    <row r="1572">
      <c r="A1572" s="22" t="n"/>
      <c r="B1572" s="14" t="n"/>
      <c r="C1572" s="14" t="n"/>
      <c r="D1572" s="14" t="n"/>
      <c r="E1572" s="15" t="n"/>
      <c r="F1572" s="14" t="n"/>
      <c r="G1572" s="22" t="n"/>
      <c r="H1572" s="14" t="n"/>
      <c r="I1572" s="17">
        <f>IF(OR($B1572="",$C1572="",N($D1572)=0),"",IF(OR($B1572="Ajuste para mais",$B1572="Ajuste para menos"),0,$D1572*IF(N($E1572)&lt;&gt;0,$E1572,IF(OR($B1572="Venda",$B1572="Devolução de venda"),IFERROR(INDEX(Produtos!$D$6:$D$505,MATCH($C1572,Produtos!$B$6:$B$505,0)),0),0))))</f>
        <v/>
      </c>
      <c r="J1572" s="17">
        <f>IF(OR($B1572="",$C1572="",N($D1572)=0),"",IF($B1572="Venda",1,IF($B1572="Devolução de venda",-1,0))*$D1572*IFERROR(INDEX(Produtos!$L$6:$L$505,MATCH($C1572,Produtos!$B$6:$B$505,0)),0))</f>
        <v/>
      </c>
      <c r="K1572" s="17">
        <f>IF(I1572="","",IF($B1572="Venda",I1572-J1572,IF($B1572="Devolução de venda",-I1572-J1572,0)))</f>
        <v/>
      </c>
      <c r="L1572" s="20">
        <f>IF($A1572="","",IF($G1572&lt;&gt;"",$G1572,$A1572))</f>
        <v/>
      </c>
      <c r="M1572" s="17">
        <f>IF(I1572="","",IF($B1572="Venda",I1572,IF(OR($B1572="Compra",$B1572="Devolução de venda"),-I1572,0)))</f>
        <v/>
      </c>
    </row>
    <row r="1573">
      <c r="A1573" s="22" t="n"/>
      <c r="B1573" s="14" t="n"/>
      <c r="C1573" s="14" t="n"/>
      <c r="D1573" s="14" t="n"/>
      <c r="E1573" s="15" t="n"/>
      <c r="F1573" s="14" t="n"/>
      <c r="G1573" s="22" t="n"/>
      <c r="H1573" s="14" t="n"/>
      <c r="I1573" s="17">
        <f>IF(OR($B1573="",$C1573="",N($D1573)=0),"",IF(OR($B1573="Ajuste para mais",$B1573="Ajuste para menos"),0,$D1573*IF(N($E1573)&lt;&gt;0,$E1573,IF(OR($B1573="Venda",$B1573="Devolução de venda"),IFERROR(INDEX(Produtos!$D$6:$D$505,MATCH($C1573,Produtos!$B$6:$B$505,0)),0),0))))</f>
        <v/>
      </c>
      <c r="J1573" s="17">
        <f>IF(OR($B1573="",$C1573="",N($D1573)=0),"",IF($B1573="Venda",1,IF($B1573="Devolução de venda",-1,0))*$D1573*IFERROR(INDEX(Produtos!$L$6:$L$505,MATCH($C1573,Produtos!$B$6:$B$505,0)),0))</f>
        <v/>
      </c>
      <c r="K1573" s="17">
        <f>IF(I1573="","",IF($B1573="Venda",I1573-J1573,IF($B1573="Devolução de venda",-I1573-J1573,0)))</f>
        <v/>
      </c>
      <c r="L1573" s="20">
        <f>IF($A1573="","",IF($G1573&lt;&gt;"",$G1573,$A1573))</f>
        <v/>
      </c>
      <c r="M1573" s="17">
        <f>IF(I1573="","",IF($B1573="Venda",I1573,IF(OR($B1573="Compra",$B1573="Devolução de venda"),-I1573,0)))</f>
        <v/>
      </c>
    </row>
    <row r="1574">
      <c r="A1574" s="22" t="n"/>
      <c r="B1574" s="14" t="n"/>
      <c r="C1574" s="14" t="n"/>
      <c r="D1574" s="14" t="n"/>
      <c r="E1574" s="15" t="n"/>
      <c r="F1574" s="14" t="n"/>
      <c r="G1574" s="22" t="n"/>
      <c r="H1574" s="14" t="n"/>
      <c r="I1574" s="17">
        <f>IF(OR($B1574="",$C1574="",N($D1574)=0),"",IF(OR($B1574="Ajuste para mais",$B1574="Ajuste para menos"),0,$D1574*IF(N($E1574)&lt;&gt;0,$E1574,IF(OR($B1574="Venda",$B1574="Devolução de venda"),IFERROR(INDEX(Produtos!$D$6:$D$505,MATCH($C1574,Produtos!$B$6:$B$505,0)),0),0))))</f>
        <v/>
      </c>
      <c r="J1574" s="17">
        <f>IF(OR($B1574="",$C1574="",N($D1574)=0),"",IF($B1574="Venda",1,IF($B1574="Devolução de venda",-1,0))*$D1574*IFERROR(INDEX(Produtos!$L$6:$L$505,MATCH($C1574,Produtos!$B$6:$B$505,0)),0))</f>
        <v/>
      </c>
      <c r="K1574" s="17">
        <f>IF(I1574="","",IF($B1574="Venda",I1574-J1574,IF($B1574="Devolução de venda",-I1574-J1574,0)))</f>
        <v/>
      </c>
      <c r="L1574" s="20">
        <f>IF($A1574="","",IF($G1574&lt;&gt;"",$G1574,$A1574))</f>
        <v/>
      </c>
      <c r="M1574" s="17">
        <f>IF(I1574="","",IF($B1574="Venda",I1574,IF(OR($B1574="Compra",$B1574="Devolução de venda"),-I1574,0)))</f>
        <v/>
      </c>
    </row>
    <row r="1575">
      <c r="A1575" s="22" t="n"/>
      <c r="B1575" s="14" t="n"/>
      <c r="C1575" s="14" t="n"/>
      <c r="D1575" s="14" t="n"/>
      <c r="E1575" s="15" t="n"/>
      <c r="F1575" s="14" t="n"/>
      <c r="G1575" s="22" t="n"/>
      <c r="H1575" s="14" t="n"/>
      <c r="I1575" s="17">
        <f>IF(OR($B1575="",$C1575="",N($D1575)=0),"",IF(OR($B1575="Ajuste para mais",$B1575="Ajuste para menos"),0,$D1575*IF(N($E1575)&lt;&gt;0,$E1575,IF(OR($B1575="Venda",$B1575="Devolução de venda"),IFERROR(INDEX(Produtos!$D$6:$D$505,MATCH($C1575,Produtos!$B$6:$B$505,0)),0),0))))</f>
        <v/>
      </c>
      <c r="J1575" s="17">
        <f>IF(OR($B1575="",$C1575="",N($D1575)=0),"",IF($B1575="Venda",1,IF($B1575="Devolução de venda",-1,0))*$D1575*IFERROR(INDEX(Produtos!$L$6:$L$505,MATCH($C1575,Produtos!$B$6:$B$505,0)),0))</f>
        <v/>
      </c>
      <c r="K1575" s="17">
        <f>IF(I1575="","",IF($B1575="Venda",I1575-J1575,IF($B1575="Devolução de venda",-I1575-J1575,0)))</f>
        <v/>
      </c>
      <c r="L1575" s="20">
        <f>IF($A1575="","",IF($G1575&lt;&gt;"",$G1575,$A1575))</f>
        <v/>
      </c>
      <c r="M1575" s="17">
        <f>IF(I1575="","",IF($B1575="Venda",I1575,IF(OR($B1575="Compra",$B1575="Devolução de venda"),-I1575,0)))</f>
        <v/>
      </c>
    </row>
    <row r="1576">
      <c r="A1576" s="22" t="n"/>
      <c r="B1576" s="14" t="n"/>
      <c r="C1576" s="14" t="n"/>
      <c r="D1576" s="14" t="n"/>
      <c r="E1576" s="15" t="n"/>
      <c r="F1576" s="14" t="n"/>
      <c r="G1576" s="22" t="n"/>
      <c r="H1576" s="14" t="n"/>
      <c r="I1576" s="17">
        <f>IF(OR($B1576="",$C1576="",N($D1576)=0),"",IF(OR($B1576="Ajuste para mais",$B1576="Ajuste para menos"),0,$D1576*IF(N($E1576)&lt;&gt;0,$E1576,IF(OR($B1576="Venda",$B1576="Devolução de venda"),IFERROR(INDEX(Produtos!$D$6:$D$505,MATCH($C1576,Produtos!$B$6:$B$505,0)),0),0))))</f>
        <v/>
      </c>
      <c r="J1576" s="17">
        <f>IF(OR($B1576="",$C1576="",N($D1576)=0),"",IF($B1576="Venda",1,IF($B1576="Devolução de venda",-1,0))*$D1576*IFERROR(INDEX(Produtos!$L$6:$L$505,MATCH($C1576,Produtos!$B$6:$B$505,0)),0))</f>
        <v/>
      </c>
      <c r="K1576" s="17">
        <f>IF(I1576="","",IF($B1576="Venda",I1576-J1576,IF($B1576="Devolução de venda",-I1576-J1576,0)))</f>
        <v/>
      </c>
      <c r="L1576" s="20">
        <f>IF($A1576="","",IF($G1576&lt;&gt;"",$G1576,$A1576))</f>
        <v/>
      </c>
      <c r="M1576" s="17">
        <f>IF(I1576="","",IF($B1576="Venda",I1576,IF(OR($B1576="Compra",$B1576="Devolução de venda"),-I1576,0)))</f>
        <v/>
      </c>
    </row>
    <row r="1577">
      <c r="A1577" s="22" t="n"/>
      <c r="B1577" s="14" t="n"/>
      <c r="C1577" s="14" t="n"/>
      <c r="D1577" s="14" t="n"/>
      <c r="E1577" s="15" t="n"/>
      <c r="F1577" s="14" t="n"/>
      <c r="G1577" s="22" t="n"/>
      <c r="H1577" s="14" t="n"/>
      <c r="I1577" s="17">
        <f>IF(OR($B1577="",$C1577="",N($D1577)=0),"",IF(OR($B1577="Ajuste para mais",$B1577="Ajuste para menos"),0,$D1577*IF(N($E1577)&lt;&gt;0,$E1577,IF(OR($B1577="Venda",$B1577="Devolução de venda"),IFERROR(INDEX(Produtos!$D$6:$D$505,MATCH($C1577,Produtos!$B$6:$B$505,0)),0),0))))</f>
        <v/>
      </c>
      <c r="J1577" s="17">
        <f>IF(OR($B1577="",$C1577="",N($D1577)=0),"",IF($B1577="Venda",1,IF($B1577="Devolução de venda",-1,0))*$D1577*IFERROR(INDEX(Produtos!$L$6:$L$505,MATCH($C1577,Produtos!$B$6:$B$505,0)),0))</f>
        <v/>
      </c>
      <c r="K1577" s="17">
        <f>IF(I1577="","",IF($B1577="Venda",I1577-J1577,IF($B1577="Devolução de venda",-I1577-J1577,0)))</f>
        <v/>
      </c>
      <c r="L1577" s="20">
        <f>IF($A1577="","",IF($G1577&lt;&gt;"",$G1577,$A1577))</f>
        <v/>
      </c>
      <c r="M1577" s="17">
        <f>IF(I1577="","",IF($B1577="Venda",I1577,IF(OR($B1577="Compra",$B1577="Devolução de venda"),-I1577,0)))</f>
        <v/>
      </c>
    </row>
    <row r="1578">
      <c r="A1578" s="22" t="n"/>
      <c r="B1578" s="14" t="n"/>
      <c r="C1578" s="14" t="n"/>
      <c r="D1578" s="14" t="n"/>
      <c r="E1578" s="15" t="n"/>
      <c r="F1578" s="14" t="n"/>
      <c r="G1578" s="22" t="n"/>
      <c r="H1578" s="14" t="n"/>
      <c r="I1578" s="17">
        <f>IF(OR($B1578="",$C1578="",N($D1578)=0),"",IF(OR($B1578="Ajuste para mais",$B1578="Ajuste para menos"),0,$D1578*IF(N($E1578)&lt;&gt;0,$E1578,IF(OR($B1578="Venda",$B1578="Devolução de venda"),IFERROR(INDEX(Produtos!$D$6:$D$505,MATCH($C1578,Produtos!$B$6:$B$505,0)),0),0))))</f>
        <v/>
      </c>
      <c r="J1578" s="17">
        <f>IF(OR($B1578="",$C1578="",N($D1578)=0),"",IF($B1578="Venda",1,IF($B1578="Devolução de venda",-1,0))*$D1578*IFERROR(INDEX(Produtos!$L$6:$L$505,MATCH($C1578,Produtos!$B$6:$B$505,0)),0))</f>
        <v/>
      </c>
      <c r="K1578" s="17">
        <f>IF(I1578="","",IF($B1578="Venda",I1578-J1578,IF($B1578="Devolução de venda",-I1578-J1578,0)))</f>
        <v/>
      </c>
      <c r="L1578" s="20">
        <f>IF($A1578="","",IF($G1578&lt;&gt;"",$G1578,$A1578))</f>
        <v/>
      </c>
      <c r="M1578" s="17">
        <f>IF(I1578="","",IF($B1578="Venda",I1578,IF(OR($B1578="Compra",$B1578="Devolução de venda"),-I1578,0)))</f>
        <v/>
      </c>
    </row>
    <row r="1579">
      <c r="A1579" s="22" t="n"/>
      <c r="B1579" s="14" t="n"/>
      <c r="C1579" s="14" t="n"/>
      <c r="D1579" s="14" t="n"/>
      <c r="E1579" s="15" t="n"/>
      <c r="F1579" s="14" t="n"/>
      <c r="G1579" s="22" t="n"/>
      <c r="H1579" s="14" t="n"/>
      <c r="I1579" s="17">
        <f>IF(OR($B1579="",$C1579="",N($D1579)=0),"",IF(OR($B1579="Ajuste para mais",$B1579="Ajuste para menos"),0,$D1579*IF(N($E1579)&lt;&gt;0,$E1579,IF(OR($B1579="Venda",$B1579="Devolução de venda"),IFERROR(INDEX(Produtos!$D$6:$D$505,MATCH($C1579,Produtos!$B$6:$B$505,0)),0),0))))</f>
        <v/>
      </c>
      <c r="J1579" s="17">
        <f>IF(OR($B1579="",$C1579="",N($D1579)=0),"",IF($B1579="Venda",1,IF($B1579="Devolução de venda",-1,0))*$D1579*IFERROR(INDEX(Produtos!$L$6:$L$505,MATCH($C1579,Produtos!$B$6:$B$505,0)),0))</f>
        <v/>
      </c>
      <c r="K1579" s="17">
        <f>IF(I1579="","",IF($B1579="Venda",I1579-J1579,IF($B1579="Devolução de venda",-I1579-J1579,0)))</f>
        <v/>
      </c>
      <c r="L1579" s="20">
        <f>IF($A1579="","",IF($G1579&lt;&gt;"",$G1579,$A1579))</f>
        <v/>
      </c>
      <c r="M1579" s="17">
        <f>IF(I1579="","",IF($B1579="Venda",I1579,IF(OR($B1579="Compra",$B1579="Devolução de venda"),-I1579,0)))</f>
        <v/>
      </c>
    </row>
    <row r="1580">
      <c r="A1580" s="22" t="n"/>
      <c r="B1580" s="14" t="n"/>
      <c r="C1580" s="14" t="n"/>
      <c r="D1580" s="14" t="n"/>
      <c r="E1580" s="15" t="n"/>
      <c r="F1580" s="14" t="n"/>
      <c r="G1580" s="22" t="n"/>
      <c r="H1580" s="14" t="n"/>
      <c r="I1580" s="17">
        <f>IF(OR($B1580="",$C1580="",N($D1580)=0),"",IF(OR($B1580="Ajuste para mais",$B1580="Ajuste para menos"),0,$D1580*IF(N($E1580)&lt;&gt;0,$E1580,IF(OR($B1580="Venda",$B1580="Devolução de venda"),IFERROR(INDEX(Produtos!$D$6:$D$505,MATCH($C1580,Produtos!$B$6:$B$505,0)),0),0))))</f>
        <v/>
      </c>
      <c r="J1580" s="17">
        <f>IF(OR($B1580="",$C1580="",N($D1580)=0),"",IF($B1580="Venda",1,IF($B1580="Devolução de venda",-1,0))*$D1580*IFERROR(INDEX(Produtos!$L$6:$L$505,MATCH($C1580,Produtos!$B$6:$B$505,0)),0))</f>
        <v/>
      </c>
      <c r="K1580" s="17">
        <f>IF(I1580="","",IF($B1580="Venda",I1580-J1580,IF($B1580="Devolução de venda",-I1580-J1580,0)))</f>
        <v/>
      </c>
      <c r="L1580" s="20">
        <f>IF($A1580="","",IF($G1580&lt;&gt;"",$G1580,$A1580))</f>
        <v/>
      </c>
      <c r="M1580" s="17">
        <f>IF(I1580="","",IF($B1580="Venda",I1580,IF(OR($B1580="Compra",$B1580="Devolução de venda"),-I1580,0)))</f>
        <v/>
      </c>
    </row>
    <row r="1581">
      <c r="A1581" s="22" t="n"/>
      <c r="B1581" s="14" t="n"/>
      <c r="C1581" s="14" t="n"/>
      <c r="D1581" s="14" t="n"/>
      <c r="E1581" s="15" t="n"/>
      <c r="F1581" s="14" t="n"/>
      <c r="G1581" s="22" t="n"/>
      <c r="H1581" s="14" t="n"/>
      <c r="I1581" s="17">
        <f>IF(OR($B1581="",$C1581="",N($D1581)=0),"",IF(OR($B1581="Ajuste para mais",$B1581="Ajuste para menos"),0,$D1581*IF(N($E1581)&lt;&gt;0,$E1581,IF(OR($B1581="Venda",$B1581="Devolução de venda"),IFERROR(INDEX(Produtos!$D$6:$D$505,MATCH($C1581,Produtos!$B$6:$B$505,0)),0),0))))</f>
        <v/>
      </c>
      <c r="J1581" s="17">
        <f>IF(OR($B1581="",$C1581="",N($D1581)=0),"",IF($B1581="Venda",1,IF($B1581="Devolução de venda",-1,0))*$D1581*IFERROR(INDEX(Produtos!$L$6:$L$505,MATCH($C1581,Produtos!$B$6:$B$505,0)),0))</f>
        <v/>
      </c>
      <c r="K1581" s="17">
        <f>IF(I1581="","",IF($B1581="Venda",I1581-J1581,IF($B1581="Devolução de venda",-I1581-J1581,0)))</f>
        <v/>
      </c>
      <c r="L1581" s="20">
        <f>IF($A1581="","",IF($G1581&lt;&gt;"",$G1581,$A1581))</f>
        <v/>
      </c>
      <c r="M1581" s="17">
        <f>IF(I1581="","",IF($B1581="Venda",I1581,IF(OR($B1581="Compra",$B1581="Devolução de venda"),-I1581,0)))</f>
        <v/>
      </c>
    </row>
    <row r="1582">
      <c r="A1582" s="22" t="n"/>
      <c r="B1582" s="14" t="n"/>
      <c r="C1582" s="14" t="n"/>
      <c r="D1582" s="14" t="n"/>
      <c r="E1582" s="15" t="n"/>
      <c r="F1582" s="14" t="n"/>
      <c r="G1582" s="22" t="n"/>
      <c r="H1582" s="14" t="n"/>
      <c r="I1582" s="17">
        <f>IF(OR($B1582="",$C1582="",N($D1582)=0),"",IF(OR($B1582="Ajuste para mais",$B1582="Ajuste para menos"),0,$D1582*IF(N($E1582)&lt;&gt;0,$E1582,IF(OR($B1582="Venda",$B1582="Devolução de venda"),IFERROR(INDEX(Produtos!$D$6:$D$505,MATCH($C1582,Produtos!$B$6:$B$505,0)),0),0))))</f>
        <v/>
      </c>
      <c r="J1582" s="17">
        <f>IF(OR($B1582="",$C1582="",N($D1582)=0),"",IF($B1582="Venda",1,IF($B1582="Devolução de venda",-1,0))*$D1582*IFERROR(INDEX(Produtos!$L$6:$L$505,MATCH($C1582,Produtos!$B$6:$B$505,0)),0))</f>
        <v/>
      </c>
      <c r="K1582" s="17">
        <f>IF(I1582="","",IF($B1582="Venda",I1582-J1582,IF($B1582="Devolução de venda",-I1582-J1582,0)))</f>
        <v/>
      </c>
      <c r="L1582" s="20">
        <f>IF($A1582="","",IF($G1582&lt;&gt;"",$G1582,$A1582))</f>
        <v/>
      </c>
      <c r="M1582" s="17">
        <f>IF(I1582="","",IF($B1582="Venda",I1582,IF(OR($B1582="Compra",$B1582="Devolução de venda"),-I1582,0)))</f>
        <v/>
      </c>
    </row>
    <row r="1583">
      <c r="A1583" s="22" t="n"/>
      <c r="B1583" s="14" t="n"/>
      <c r="C1583" s="14" t="n"/>
      <c r="D1583" s="14" t="n"/>
      <c r="E1583" s="15" t="n"/>
      <c r="F1583" s="14" t="n"/>
      <c r="G1583" s="22" t="n"/>
      <c r="H1583" s="14" t="n"/>
      <c r="I1583" s="17">
        <f>IF(OR($B1583="",$C1583="",N($D1583)=0),"",IF(OR($B1583="Ajuste para mais",$B1583="Ajuste para menos"),0,$D1583*IF(N($E1583)&lt;&gt;0,$E1583,IF(OR($B1583="Venda",$B1583="Devolução de venda"),IFERROR(INDEX(Produtos!$D$6:$D$505,MATCH($C1583,Produtos!$B$6:$B$505,0)),0),0))))</f>
        <v/>
      </c>
      <c r="J1583" s="17">
        <f>IF(OR($B1583="",$C1583="",N($D1583)=0),"",IF($B1583="Venda",1,IF($B1583="Devolução de venda",-1,0))*$D1583*IFERROR(INDEX(Produtos!$L$6:$L$505,MATCH($C1583,Produtos!$B$6:$B$505,0)),0))</f>
        <v/>
      </c>
      <c r="K1583" s="17">
        <f>IF(I1583="","",IF($B1583="Venda",I1583-J1583,IF($B1583="Devolução de venda",-I1583-J1583,0)))</f>
        <v/>
      </c>
      <c r="L1583" s="20">
        <f>IF($A1583="","",IF($G1583&lt;&gt;"",$G1583,$A1583))</f>
        <v/>
      </c>
      <c r="M1583" s="17">
        <f>IF(I1583="","",IF($B1583="Venda",I1583,IF(OR($B1583="Compra",$B1583="Devolução de venda"),-I1583,0)))</f>
        <v/>
      </c>
    </row>
    <row r="1584">
      <c r="A1584" s="22" t="n"/>
      <c r="B1584" s="14" t="n"/>
      <c r="C1584" s="14" t="n"/>
      <c r="D1584" s="14" t="n"/>
      <c r="E1584" s="15" t="n"/>
      <c r="F1584" s="14" t="n"/>
      <c r="G1584" s="22" t="n"/>
      <c r="H1584" s="14" t="n"/>
      <c r="I1584" s="17">
        <f>IF(OR($B1584="",$C1584="",N($D1584)=0),"",IF(OR($B1584="Ajuste para mais",$B1584="Ajuste para menos"),0,$D1584*IF(N($E1584)&lt;&gt;0,$E1584,IF(OR($B1584="Venda",$B1584="Devolução de venda"),IFERROR(INDEX(Produtos!$D$6:$D$505,MATCH($C1584,Produtos!$B$6:$B$505,0)),0),0))))</f>
        <v/>
      </c>
      <c r="J1584" s="17">
        <f>IF(OR($B1584="",$C1584="",N($D1584)=0),"",IF($B1584="Venda",1,IF($B1584="Devolução de venda",-1,0))*$D1584*IFERROR(INDEX(Produtos!$L$6:$L$505,MATCH($C1584,Produtos!$B$6:$B$505,0)),0))</f>
        <v/>
      </c>
      <c r="K1584" s="17">
        <f>IF(I1584="","",IF($B1584="Venda",I1584-J1584,IF($B1584="Devolução de venda",-I1584-J1584,0)))</f>
        <v/>
      </c>
      <c r="L1584" s="20">
        <f>IF($A1584="","",IF($G1584&lt;&gt;"",$G1584,$A1584))</f>
        <v/>
      </c>
      <c r="M1584" s="17">
        <f>IF(I1584="","",IF($B1584="Venda",I1584,IF(OR($B1584="Compra",$B1584="Devolução de venda"),-I1584,0)))</f>
        <v/>
      </c>
    </row>
    <row r="1585">
      <c r="A1585" s="22" t="n"/>
      <c r="B1585" s="14" t="n"/>
      <c r="C1585" s="14" t="n"/>
      <c r="D1585" s="14" t="n"/>
      <c r="E1585" s="15" t="n"/>
      <c r="F1585" s="14" t="n"/>
      <c r="G1585" s="22" t="n"/>
      <c r="H1585" s="14" t="n"/>
      <c r="I1585" s="17">
        <f>IF(OR($B1585="",$C1585="",N($D1585)=0),"",IF(OR($B1585="Ajuste para mais",$B1585="Ajuste para menos"),0,$D1585*IF(N($E1585)&lt;&gt;0,$E1585,IF(OR($B1585="Venda",$B1585="Devolução de venda"),IFERROR(INDEX(Produtos!$D$6:$D$505,MATCH($C1585,Produtos!$B$6:$B$505,0)),0),0))))</f>
        <v/>
      </c>
      <c r="J1585" s="17">
        <f>IF(OR($B1585="",$C1585="",N($D1585)=0),"",IF($B1585="Venda",1,IF($B1585="Devolução de venda",-1,0))*$D1585*IFERROR(INDEX(Produtos!$L$6:$L$505,MATCH($C1585,Produtos!$B$6:$B$505,0)),0))</f>
        <v/>
      </c>
      <c r="K1585" s="17">
        <f>IF(I1585="","",IF($B1585="Venda",I1585-J1585,IF($B1585="Devolução de venda",-I1585-J1585,0)))</f>
        <v/>
      </c>
      <c r="L1585" s="20">
        <f>IF($A1585="","",IF($G1585&lt;&gt;"",$G1585,$A1585))</f>
        <v/>
      </c>
      <c r="M1585" s="17">
        <f>IF(I1585="","",IF($B1585="Venda",I1585,IF(OR($B1585="Compra",$B1585="Devolução de venda"),-I1585,0)))</f>
        <v/>
      </c>
    </row>
    <row r="1586">
      <c r="A1586" s="22" t="n"/>
      <c r="B1586" s="14" t="n"/>
      <c r="C1586" s="14" t="n"/>
      <c r="D1586" s="14" t="n"/>
      <c r="E1586" s="15" t="n"/>
      <c r="F1586" s="14" t="n"/>
      <c r="G1586" s="22" t="n"/>
      <c r="H1586" s="14" t="n"/>
      <c r="I1586" s="17">
        <f>IF(OR($B1586="",$C1586="",N($D1586)=0),"",IF(OR($B1586="Ajuste para mais",$B1586="Ajuste para menos"),0,$D1586*IF(N($E1586)&lt;&gt;0,$E1586,IF(OR($B1586="Venda",$B1586="Devolução de venda"),IFERROR(INDEX(Produtos!$D$6:$D$505,MATCH($C1586,Produtos!$B$6:$B$505,0)),0),0))))</f>
        <v/>
      </c>
      <c r="J1586" s="17">
        <f>IF(OR($B1586="",$C1586="",N($D1586)=0),"",IF($B1586="Venda",1,IF($B1586="Devolução de venda",-1,0))*$D1586*IFERROR(INDEX(Produtos!$L$6:$L$505,MATCH($C1586,Produtos!$B$6:$B$505,0)),0))</f>
        <v/>
      </c>
      <c r="K1586" s="17">
        <f>IF(I1586="","",IF($B1586="Venda",I1586-J1586,IF($B1586="Devolução de venda",-I1586-J1586,0)))</f>
        <v/>
      </c>
      <c r="L1586" s="20">
        <f>IF($A1586="","",IF($G1586&lt;&gt;"",$G1586,$A1586))</f>
        <v/>
      </c>
      <c r="M1586" s="17">
        <f>IF(I1586="","",IF($B1586="Venda",I1586,IF(OR($B1586="Compra",$B1586="Devolução de venda"),-I1586,0)))</f>
        <v/>
      </c>
    </row>
    <row r="1587">
      <c r="A1587" s="22" t="n"/>
      <c r="B1587" s="14" t="n"/>
      <c r="C1587" s="14" t="n"/>
      <c r="D1587" s="14" t="n"/>
      <c r="E1587" s="15" t="n"/>
      <c r="F1587" s="14" t="n"/>
      <c r="G1587" s="22" t="n"/>
      <c r="H1587" s="14" t="n"/>
      <c r="I1587" s="17">
        <f>IF(OR($B1587="",$C1587="",N($D1587)=0),"",IF(OR($B1587="Ajuste para mais",$B1587="Ajuste para menos"),0,$D1587*IF(N($E1587)&lt;&gt;0,$E1587,IF(OR($B1587="Venda",$B1587="Devolução de venda"),IFERROR(INDEX(Produtos!$D$6:$D$505,MATCH($C1587,Produtos!$B$6:$B$505,0)),0),0))))</f>
        <v/>
      </c>
      <c r="J1587" s="17">
        <f>IF(OR($B1587="",$C1587="",N($D1587)=0),"",IF($B1587="Venda",1,IF($B1587="Devolução de venda",-1,0))*$D1587*IFERROR(INDEX(Produtos!$L$6:$L$505,MATCH($C1587,Produtos!$B$6:$B$505,0)),0))</f>
        <v/>
      </c>
      <c r="K1587" s="17">
        <f>IF(I1587="","",IF($B1587="Venda",I1587-J1587,IF($B1587="Devolução de venda",-I1587-J1587,0)))</f>
        <v/>
      </c>
      <c r="L1587" s="20">
        <f>IF($A1587="","",IF($G1587&lt;&gt;"",$G1587,$A1587))</f>
        <v/>
      </c>
      <c r="M1587" s="17">
        <f>IF(I1587="","",IF($B1587="Venda",I1587,IF(OR($B1587="Compra",$B1587="Devolução de venda"),-I1587,0)))</f>
        <v/>
      </c>
    </row>
    <row r="1588">
      <c r="A1588" s="22" t="n"/>
      <c r="B1588" s="14" t="n"/>
      <c r="C1588" s="14" t="n"/>
      <c r="D1588" s="14" t="n"/>
      <c r="E1588" s="15" t="n"/>
      <c r="F1588" s="14" t="n"/>
      <c r="G1588" s="22" t="n"/>
      <c r="H1588" s="14" t="n"/>
      <c r="I1588" s="17">
        <f>IF(OR($B1588="",$C1588="",N($D1588)=0),"",IF(OR($B1588="Ajuste para mais",$B1588="Ajuste para menos"),0,$D1588*IF(N($E1588)&lt;&gt;0,$E1588,IF(OR($B1588="Venda",$B1588="Devolução de venda"),IFERROR(INDEX(Produtos!$D$6:$D$505,MATCH($C1588,Produtos!$B$6:$B$505,0)),0),0))))</f>
        <v/>
      </c>
      <c r="J1588" s="17">
        <f>IF(OR($B1588="",$C1588="",N($D1588)=0),"",IF($B1588="Venda",1,IF($B1588="Devolução de venda",-1,0))*$D1588*IFERROR(INDEX(Produtos!$L$6:$L$505,MATCH($C1588,Produtos!$B$6:$B$505,0)),0))</f>
        <v/>
      </c>
      <c r="K1588" s="17">
        <f>IF(I1588="","",IF($B1588="Venda",I1588-J1588,IF($B1588="Devolução de venda",-I1588-J1588,0)))</f>
        <v/>
      </c>
      <c r="L1588" s="20">
        <f>IF($A1588="","",IF($G1588&lt;&gt;"",$G1588,$A1588))</f>
        <v/>
      </c>
      <c r="M1588" s="17">
        <f>IF(I1588="","",IF($B1588="Venda",I1588,IF(OR($B1588="Compra",$B1588="Devolução de venda"),-I1588,0)))</f>
        <v/>
      </c>
    </row>
    <row r="1589">
      <c r="A1589" s="22" t="n"/>
      <c r="B1589" s="14" t="n"/>
      <c r="C1589" s="14" t="n"/>
      <c r="D1589" s="14" t="n"/>
      <c r="E1589" s="15" t="n"/>
      <c r="F1589" s="14" t="n"/>
      <c r="G1589" s="22" t="n"/>
      <c r="H1589" s="14" t="n"/>
      <c r="I1589" s="17">
        <f>IF(OR($B1589="",$C1589="",N($D1589)=0),"",IF(OR($B1589="Ajuste para mais",$B1589="Ajuste para menos"),0,$D1589*IF(N($E1589)&lt;&gt;0,$E1589,IF(OR($B1589="Venda",$B1589="Devolução de venda"),IFERROR(INDEX(Produtos!$D$6:$D$505,MATCH($C1589,Produtos!$B$6:$B$505,0)),0),0))))</f>
        <v/>
      </c>
      <c r="J1589" s="17">
        <f>IF(OR($B1589="",$C1589="",N($D1589)=0),"",IF($B1589="Venda",1,IF($B1589="Devolução de venda",-1,0))*$D1589*IFERROR(INDEX(Produtos!$L$6:$L$505,MATCH($C1589,Produtos!$B$6:$B$505,0)),0))</f>
        <v/>
      </c>
      <c r="K1589" s="17">
        <f>IF(I1589="","",IF($B1589="Venda",I1589-J1589,IF($B1589="Devolução de venda",-I1589-J1589,0)))</f>
        <v/>
      </c>
      <c r="L1589" s="20">
        <f>IF($A1589="","",IF($G1589&lt;&gt;"",$G1589,$A1589))</f>
        <v/>
      </c>
      <c r="M1589" s="17">
        <f>IF(I1589="","",IF($B1589="Venda",I1589,IF(OR($B1589="Compra",$B1589="Devolução de venda"),-I1589,0)))</f>
        <v/>
      </c>
    </row>
    <row r="1590">
      <c r="A1590" s="22" t="n"/>
      <c r="B1590" s="14" t="n"/>
      <c r="C1590" s="14" t="n"/>
      <c r="D1590" s="14" t="n"/>
      <c r="E1590" s="15" t="n"/>
      <c r="F1590" s="14" t="n"/>
      <c r="G1590" s="22" t="n"/>
      <c r="H1590" s="14" t="n"/>
      <c r="I1590" s="17">
        <f>IF(OR($B1590="",$C1590="",N($D1590)=0),"",IF(OR($B1590="Ajuste para mais",$B1590="Ajuste para menos"),0,$D1590*IF(N($E1590)&lt;&gt;0,$E1590,IF(OR($B1590="Venda",$B1590="Devolução de venda"),IFERROR(INDEX(Produtos!$D$6:$D$505,MATCH($C1590,Produtos!$B$6:$B$505,0)),0),0))))</f>
        <v/>
      </c>
      <c r="J1590" s="17">
        <f>IF(OR($B1590="",$C1590="",N($D1590)=0),"",IF($B1590="Venda",1,IF($B1590="Devolução de venda",-1,0))*$D1590*IFERROR(INDEX(Produtos!$L$6:$L$505,MATCH($C1590,Produtos!$B$6:$B$505,0)),0))</f>
        <v/>
      </c>
      <c r="K1590" s="17">
        <f>IF(I1590="","",IF($B1590="Venda",I1590-J1590,IF($B1590="Devolução de venda",-I1590-J1590,0)))</f>
        <v/>
      </c>
      <c r="L1590" s="20">
        <f>IF($A1590="","",IF($G1590&lt;&gt;"",$G1590,$A1590))</f>
        <v/>
      </c>
      <c r="M1590" s="17">
        <f>IF(I1590="","",IF($B1590="Venda",I1590,IF(OR($B1590="Compra",$B1590="Devolução de venda"),-I1590,0)))</f>
        <v/>
      </c>
    </row>
    <row r="1591">
      <c r="A1591" s="22" t="n"/>
      <c r="B1591" s="14" t="n"/>
      <c r="C1591" s="14" t="n"/>
      <c r="D1591" s="14" t="n"/>
      <c r="E1591" s="15" t="n"/>
      <c r="F1591" s="14" t="n"/>
      <c r="G1591" s="22" t="n"/>
      <c r="H1591" s="14" t="n"/>
      <c r="I1591" s="17">
        <f>IF(OR($B1591="",$C1591="",N($D1591)=0),"",IF(OR($B1591="Ajuste para mais",$B1591="Ajuste para menos"),0,$D1591*IF(N($E1591)&lt;&gt;0,$E1591,IF(OR($B1591="Venda",$B1591="Devolução de venda"),IFERROR(INDEX(Produtos!$D$6:$D$505,MATCH($C1591,Produtos!$B$6:$B$505,0)),0),0))))</f>
        <v/>
      </c>
      <c r="J1591" s="17">
        <f>IF(OR($B1591="",$C1591="",N($D1591)=0),"",IF($B1591="Venda",1,IF($B1591="Devolução de venda",-1,0))*$D1591*IFERROR(INDEX(Produtos!$L$6:$L$505,MATCH($C1591,Produtos!$B$6:$B$505,0)),0))</f>
        <v/>
      </c>
      <c r="K1591" s="17">
        <f>IF(I1591="","",IF($B1591="Venda",I1591-J1591,IF($B1591="Devolução de venda",-I1591-J1591,0)))</f>
        <v/>
      </c>
      <c r="L1591" s="20">
        <f>IF($A1591="","",IF($G1591&lt;&gt;"",$G1591,$A1591))</f>
        <v/>
      </c>
      <c r="M1591" s="17">
        <f>IF(I1591="","",IF($B1591="Venda",I1591,IF(OR($B1591="Compra",$B1591="Devolução de venda"),-I1591,0)))</f>
        <v/>
      </c>
    </row>
    <row r="1592">
      <c r="A1592" s="22" t="n"/>
      <c r="B1592" s="14" t="n"/>
      <c r="C1592" s="14" t="n"/>
      <c r="D1592" s="14" t="n"/>
      <c r="E1592" s="15" t="n"/>
      <c r="F1592" s="14" t="n"/>
      <c r="G1592" s="22" t="n"/>
      <c r="H1592" s="14" t="n"/>
      <c r="I1592" s="17">
        <f>IF(OR($B1592="",$C1592="",N($D1592)=0),"",IF(OR($B1592="Ajuste para mais",$B1592="Ajuste para menos"),0,$D1592*IF(N($E1592)&lt;&gt;0,$E1592,IF(OR($B1592="Venda",$B1592="Devolução de venda"),IFERROR(INDEX(Produtos!$D$6:$D$505,MATCH($C1592,Produtos!$B$6:$B$505,0)),0),0))))</f>
        <v/>
      </c>
      <c r="J1592" s="17">
        <f>IF(OR($B1592="",$C1592="",N($D1592)=0),"",IF($B1592="Venda",1,IF($B1592="Devolução de venda",-1,0))*$D1592*IFERROR(INDEX(Produtos!$L$6:$L$505,MATCH($C1592,Produtos!$B$6:$B$505,0)),0))</f>
        <v/>
      </c>
      <c r="K1592" s="17">
        <f>IF(I1592="","",IF($B1592="Venda",I1592-J1592,IF($B1592="Devolução de venda",-I1592-J1592,0)))</f>
        <v/>
      </c>
      <c r="L1592" s="20">
        <f>IF($A1592="","",IF($G1592&lt;&gt;"",$G1592,$A1592))</f>
        <v/>
      </c>
      <c r="M1592" s="17">
        <f>IF(I1592="","",IF($B1592="Venda",I1592,IF(OR($B1592="Compra",$B1592="Devolução de venda"),-I1592,0)))</f>
        <v/>
      </c>
    </row>
    <row r="1593">
      <c r="A1593" s="22" t="n"/>
      <c r="B1593" s="14" t="n"/>
      <c r="C1593" s="14" t="n"/>
      <c r="D1593" s="14" t="n"/>
      <c r="E1593" s="15" t="n"/>
      <c r="F1593" s="14" t="n"/>
      <c r="G1593" s="22" t="n"/>
      <c r="H1593" s="14" t="n"/>
      <c r="I1593" s="17">
        <f>IF(OR($B1593="",$C1593="",N($D1593)=0),"",IF(OR($B1593="Ajuste para mais",$B1593="Ajuste para menos"),0,$D1593*IF(N($E1593)&lt;&gt;0,$E1593,IF(OR($B1593="Venda",$B1593="Devolução de venda"),IFERROR(INDEX(Produtos!$D$6:$D$505,MATCH($C1593,Produtos!$B$6:$B$505,0)),0),0))))</f>
        <v/>
      </c>
      <c r="J1593" s="17">
        <f>IF(OR($B1593="",$C1593="",N($D1593)=0),"",IF($B1593="Venda",1,IF($B1593="Devolução de venda",-1,0))*$D1593*IFERROR(INDEX(Produtos!$L$6:$L$505,MATCH($C1593,Produtos!$B$6:$B$505,0)),0))</f>
        <v/>
      </c>
      <c r="K1593" s="17">
        <f>IF(I1593="","",IF($B1593="Venda",I1593-J1593,IF($B1593="Devolução de venda",-I1593-J1593,0)))</f>
        <v/>
      </c>
      <c r="L1593" s="20">
        <f>IF($A1593="","",IF($G1593&lt;&gt;"",$G1593,$A1593))</f>
        <v/>
      </c>
      <c r="M1593" s="17">
        <f>IF(I1593="","",IF($B1593="Venda",I1593,IF(OR($B1593="Compra",$B1593="Devolução de venda"),-I1593,0)))</f>
        <v/>
      </c>
    </row>
    <row r="1594">
      <c r="A1594" s="22" t="n"/>
      <c r="B1594" s="14" t="n"/>
      <c r="C1594" s="14" t="n"/>
      <c r="D1594" s="14" t="n"/>
      <c r="E1594" s="15" t="n"/>
      <c r="F1594" s="14" t="n"/>
      <c r="G1594" s="22" t="n"/>
      <c r="H1594" s="14" t="n"/>
      <c r="I1594" s="17">
        <f>IF(OR($B1594="",$C1594="",N($D1594)=0),"",IF(OR($B1594="Ajuste para mais",$B1594="Ajuste para menos"),0,$D1594*IF(N($E1594)&lt;&gt;0,$E1594,IF(OR($B1594="Venda",$B1594="Devolução de venda"),IFERROR(INDEX(Produtos!$D$6:$D$505,MATCH($C1594,Produtos!$B$6:$B$505,0)),0),0))))</f>
        <v/>
      </c>
      <c r="J1594" s="17">
        <f>IF(OR($B1594="",$C1594="",N($D1594)=0),"",IF($B1594="Venda",1,IF($B1594="Devolução de venda",-1,0))*$D1594*IFERROR(INDEX(Produtos!$L$6:$L$505,MATCH($C1594,Produtos!$B$6:$B$505,0)),0))</f>
        <v/>
      </c>
      <c r="K1594" s="17">
        <f>IF(I1594="","",IF($B1594="Venda",I1594-J1594,IF($B1594="Devolução de venda",-I1594-J1594,0)))</f>
        <v/>
      </c>
      <c r="L1594" s="20">
        <f>IF($A1594="","",IF($G1594&lt;&gt;"",$G1594,$A1594))</f>
        <v/>
      </c>
      <c r="M1594" s="17">
        <f>IF(I1594="","",IF($B1594="Venda",I1594,IF(OR($B1594="Compra",$B1594="Devolução de venda"),-I1594,0)))</f>
        <v/>
      </c>
    </row>
    <row r="1595">
      <c r="A1595" s="22" t="n"/>
      <c r="B1595" s="14" t="n"/>
      <c r="C1595" s="14" t="n"/>
      <c r="D1595" s="14" t="n"/>
      <c r="E1595" s="15" t="n"/>
      <c r="F1595" s="14" t="n"/>
      <c r="G1595" s="22" t="n"/>
      <c r="H1595" s="14" t="n"/>
      <c r="I1595" s="17">
        <f>IF(OR($B1595="",$C1595="",N($D1595)=0),"",IF(OR($B1595="Ajuste para mais",$B1595="Ajuste para menos"),0,$D1595*IF(N($E1595)&lt;&gt;0,$E1595,IF(OR($B1595="Venda",$B1595="Devolução de venda"),IFERROR(INDEX(Produtos!$D$6:$D$505,MATCH($C1595,Produtos!$B$6:$B$505,0)),0),0))))</f>
        <v/>
      </c>
      <c r="J1595" s="17">
        <f>IF(OR($B1595="",$C1595="",N($D1595)=0),"",IF($B1595="Venda",1,IF($B1595="Devolução de venda",-1,0))*$D1595*IFERROR(INDEX(Produtos!$L$6:$L$505,MATCH($C1595,Produtos!$B$6:$B$505,0)),0))</f>
        <v/>
      </c>
      <c r="K1595" s="17">
        <f>IF(I1595="","",IF($B1595="Venda",I1595-J1595,IF($B1595="Devolução de venda",-I1595-J1595,0)))</f>
        <v/>
      </c>
      <c r="L1595" s="20">
        <f>IF($A1595="","",IF($G1595&lt;&gt;"",$G1595,$A1595))</f>
        <v/>
      </c>
      <c r="M1595" s="17">
        <f>IF(I1595="","",IF($B1595="Venda",I1595,IF(OR($B1595="Compra",$B1595="Devolução de venda"),-I1595,0)))</f>
        <v/>
      </c>
    </row>
    <row r="1596">
      <c r="A1596" s="22" t="n"/>
      <c r="B1596" s="14" t="n"/>
      <c r="C1596" s="14" t="n"/>
      <c r="D1596" s="14" t="n"/>
      <c r="E1596" s="15" t="n"/>
      <c r="F1596" s="14" t="n"/>
      <c r="G1596" s="22" t="n"/>
      <c r="H1596" s="14" t="n"/>
      <c r="I1596" s="17">
        <f>IF(OR($B1596="",$C1596="",N($D1596)=0),"",IF(OR($B1596="Ajuste para mais",$B1596="Ajuste para menos"),0,$D1596*IF(N($E1596)&lt;&gt;0,$E1596,IF(OR($B1596="Venda",$B1596="Devolução de venda"),IFERROR(INDEX(Produtos!$D$6:$D$505,MATCH($C1596,Produtos!$B$6:$B$505,0)),0),0))))</f>
        <v/>
      </c>
      <c r="J1596" s="17">
        <f>IF(OR($B1596="",$C1596="",N($D1596)=0),"",IF($B1596="Venda",1,IF($B1596="Devolução de venda",-1,0))*$D1596*IFERROR(INDEX(Produtos!$L$6:$L$505,MATCH($C1596,Produtos!$B$6:$B$505,0)),0))</f>
        <v/>
      </c>
      <c r="K1596" s="17">
        <f>IF(I1596="","",IF($B1596="Venda",I1596-J1596,IF($B1596="Devolução de venda",-I1596-J1596,0)))</f>
        <v/>
      </c>
      <c r="L1596" s="20">
        <f>IF($A1596="","",IF($G1596&lt;&gt;"",$G1596,$A1596))</f>
        <v/>
      </c>
      <c r="M1596" s="17">
        <f>IF(I1596="","",IF($B1596="Venda",I1596,IF(OR($B1596="Compra",$B1596="Devolução de venda"),-I1596,0)))</f>
        <v/>
      </c>
    </row>
    <row r="1597">
      <c r="A1597" s="22" t="n"/>
      <c r="B1597" s="14" t="n"/>
      <c r="C1597" s="14" t="n"/>
      <c r="D1597" s="14" t="n"/>
      <c r="E1597" s="15" t="n"/>
      <c r="F1597" s="14" t="n"/>
      <c r="G1597" s="22" t="n"/>
      <c r="H1597" s="14" t="n"/>
      <c r="I1597" s="17">
        <f>IF(OR($B1597="",$C1597="",N($D1597)=0),"",IF(OR($B1597="Ajuste para mais",$B1597="Ajuste para menos"),0,$D1597*IF(N($E1597)&lt;&gt;0,$E1597,IF(OR($B1597="Venda",$B1597="Devolução de venda"),IFERROR(INDEX(Produtos!$D$6:$D$505,MATCH($C1597,Produtos!$B$6:$B$505,0)),0),0))))</f>
        <v/>
      </c>
      <c r="J1597" s="17">
        <f>IF(OR($B1597="",$C1597="",N($D1597)=0),"",IF($B1597="Venda",1,IF($B1597="Devolução de venda",-1,0))*$D1597*IFERROR(INDEX(Produtos!$L$6:$L$505,MATCH($C1597,Produtos!$B$6:$B$505,0)),0))</f>
        <v/>
      </c>
      <c r="K1597" s="17">
        <f>IF(I1597="","",IF($B1597="Venda",I1597-J1597,IF($B1597="Devolução de venda",-I1597-J1597,0)))</f>
        <v/>
      </c>
      <c r="L1597" s="20">
        <f>IF($A1597="","",IF($G1597&lt;&gt;"",$G1597,$A1597))</f>
        <v/>
      </c>
      <c r="M1597" s="17">
        <f>IF(I1597="","",IF($B1597="Venda",I1597,IF(OR($B1597="Compra",$B1597="Devolução de venda"),-I1597,0)))</f>
        <v/>
      </c>
    </row>
    <row r="1598">
      <c r="A1598" s="22" t="n"/>
      <c r="B1598" s="14" t="n"/>
      <c r="C1598" s="14" t="n"/>
      <c r="D1598" s="14" t="n"/>
      <c r="E1598" s="15" t="n"/>
      <c r="F1598" s="14" t="n"/>
      <c r="G1598" s="22" t="n"/>
      <c r="H1598" s="14" t="n"/>
      <c r="I1598" s="17">
        <f>IF(OR($B1598="",$C1598="",N($D1598)=0),"",IF(OR($B1598="Ajuste para mais",$B1598="Ajuste para menos"),0,$D1598*IF(N($E1598)&lt;&gt;0,$E1598,IF(OR($B1598="Venda",$B1598="Devolução de venda"),IFERROR(INDEX(Produtos!$D$6:$D$505,MATCH($C1598,Produtos!$B$6:$B$505,0)),0),0))))</f>
        <v/>
      </c>
      <c r="J1598" s="17">
        <f>IF(OR($B1598="",$C1598="",N($D1598)=0),"",IF($B1598="Venda",1,IF($B1598="Devolução de venda",-1,0))*$D1598*IFERROR(INDEX(Produtos!$L$6:$L$505,MATCH($C1598,Produtos!$B$6:$B$505,0)),0))</f>
        <v/>
      </c>
      <c r="K1598" s="17">
        <f>IF(I1598="","",IF($B1598="Venda",I1598-J1598,IF($B1598="Devolução de venda",-I1598-J1598,0)))</f>
        <v/>
      </c>
      <c r="L1598" s="20">
        <f>IF($A1598="","",IF($G1598&lt;&gt;"",$G1598,$A1598))</f>
        <v/>
      </c>
      <c r="M1598" s="17">
        <f>IF(I1598="","",IF($B1598="Venda",I1598,IF(OR($B1598="Compra",$B1598="Devolução de venda"),-I1598,0)))</f>
        <v/>
      </c>
    </row>
    <row r="1599">
      <c r="A1599" s="22" t="n"/>
      <c r="B1599" s="14" t="n"/>
      <c r="C1599" s="14" t="n"/>
      <c r="D1599" s="14" t="n"/>
      <c r="E1599" s="15" t="n"/>
      <c r="F1599" s="14" t="n"/>
      <c r="G1599" s="22" t="n"/>
      <c r="H1599" s="14" t="n"/>
      <c r="I1599" s="17">
        <f>IF(OR($B1599="",$C1599="",N($D1599)=0),"",IF(OR($B1599="Ajuste para mais",$B1599="Ajuste para menos"),0,$D1599*IF(N($E1599)&lt;&gt;0,$E1599,IF(OR($B1599="Venda",$B1599="Devolução de venda"),IFERROR(INDEX(Produtos!$D$6:$D$505,MATCH($C1599,Produtos!$B$6:$B$505,0)),0),0))))</f>
        <v/>
      </c>
      <c r="J1599" s="17">
        <f>IF(OR($B1599="",$C1599="",N($D1599)=0),"",IF($B1599="Venda",1,IF($B1599="Devolução de venda",-1,0))*$D1599*IFERROR(INDEX(Produtos!$L$6:$L$505,MATCH($C1599,Produtos!$B$6:$B$505,0)),0))</f>
        <v/>
      </c>
      <c r="K1599" s="17">
        <f>IF(I1599="","",IF($B1599="Venda",I1599-J1599,IF($B1599="Devolução de venda",-I1599-J1599,0)))</f>
        <v/>
      </c>
      <c r="L1599" s="20">
        <f>IF($A1599="","",IF($G1599&lt;&gt;"",$G1599,$A1599))</f>
        <v/>
      </c>
      <c r="M1599" s="17">
        <f>IF(I1599="","",IF($B1599="Venda",I1599,IF(OR($B1599="Compra",$B1599="Devolução de venda"),-I1599,0)))</f>
        <v/>
      </c>
    </row>
    <row r="1600">
      <c r="A1600" s="22" t="n"/>
      <c r="B1600" s="14" t="n"/>
      <c r="C1600" s="14" t="n"/>
      <c r="D1600" s="14" t="n"/>
      <c r="E1600" s="15" t="n"/>
      <c r="F1600" s="14" t="n"/>
      <c r="G1600" s="22" t="n"/>
      <c r="H1600" s="14" t="n"/>
      <c r="I1600" s="17">
        <f>IF(OR($B1600="",$C1600="",N($D1600)=0),"",IF(OR($B1600="Ajuste para mais",$B1600="Ajuste para menos"),0,$D1600*IF(N($E1600)&lt;&gt;0,$E1600,IF(OR($B1600="Venda",$B1600="Devolução de venda"),IFERROR(INDEX(Produtos!$D$6:$D$505,MATCH($C1600,Produtos!$B$6:$B$505,0)),0),0))))</f>
        <v/>
      </c>
      <c r="J1600" s="17">
        <f>IF(OR($B1600="",$C1600="",N($D1600)=0),"",IF($B1600="Venda",1,IF($B1600="Devolução de venda",-1,0))*$D1600*IFERROR(INDEX(Produtos!$L$6:$L$505,MATCH($C1600,Produtos!$B$6:$B$505,0)),0))</f>
        <v/>
      </c>
      <c r="K1600" s="17">
        <f>IF(I1600="","",IF($B1600="Venda",I1600-J1600,IF($B1600="Devolução de venda",-I1600-J1600,0)))</f>
        <v/>
      </c>
      <c r="L1600" s="20">
        <f>IF($A1600="","",IF($G1600&lt;&gt;"",$G1600,$A1600))</f>
        <v/>
      </c>
      <c r="M1600" s="17">
        <f>IF(I1600="","",IF($B1600="Venda",I1600,IF(OR($B1600="Compra",$B1600="Devolução de venda"),-I1600,0)))</f>
        <v/>
      </c>
    </row>
    <row r="1601">
      <c r="A1601" s="22" t="n"/>
      <c r="B1601" s="14" t="n"/>
      <c r="C1601" s="14" t="n"/>
      <c r="D1601" s="14" t="n"/>
      <c r="E1601" s="15" t="n"/>
      <c r="F1601" s="14" t="n"/>
      <c r="G1601" s="22" t="n"/>
      <c r="H1601" s="14" t="n"/>
      <c r="I1601" s="17">
        <f>IF(OR($B1601="",$C1601="",N($D1601)=0),"",IF(OR($B1601="Ajuste para mais",$B1601="Ajuste para menos"),0,$D1601*IF(N($E1601)&lt;&gt;0,$E1601,IF(OR($B1601="Venda",$B1601="Devolução de venda"),IFERROR(INDEX(Produtos!$D$6:$D$505,MATCH($C1601,Produtos!$B$6:$B$505,0)),0),0))))</f>
        <v/>
      </c>
      <c r="J1601" s="17">
        <f>IF(OR($B1601="",$C1601="",N($D1601)=0),"",IF($B1601="Venda",1,IF($B1601="Devolução de venda",-1,0))*$D1601*IFERROR(INDEX(Produtos!$L$6:$L$505,MATCH($C1601,Produtos!$B$6:$B$505,0)),0))</f>
        <v/>
      </c>
      <c r="K1601" s="17">
        <f>IF(I1601="","",IF($B1601="Venda",I1601-J1601,IF($B1601="Devolução de venda",-I1601-J1601,0)))</f>
        <v/>
      </c>
      <c r="L1601" s="20">
        <f>IF($A1601="","",IF($G1601&lt;&gt;"",$G1601,$A1601))</f>
        <v/>
      </c>
      <c r="M1601" s="17">
        <f>IF(I1601="","",IF($B1601="Venda",I1601,IF(OR($B1601="Compra",$B1601="Devolução de venda"),-I1601,0)))</f>
        <v/>
      </c>
    </row>
    <row r="1602">
      <c r="A1602" s="22" t="n"/>
      <c r="B1602" s="14" t="n"/>
      <c r="C1602" s="14" t="n"/>
      <c r="D1602" s="14" t="n"/>
      <c r="E1602" s="15" t="n"/>
      <c r="F1602" s="14" t="n"/>
      <c r="G1602" s="22" t="n"/>
      <c r="H1602" s="14" t="n"/>
      <c r="I1602" s="17">
        <f>IF(OR($B1602="",$C1602="",N($D1602)=0),"",IF(OR($B1602="Ajuste para mais",$B1602="Ajuste para menos"),0,$D1602*IF(N($E1602)&lt;&gt;0,$E1602,IF(OR($B1602="Venda",$B1602="Devolução de venda"),IFERROR(INDEX(Produtos!$D$6:$D$505,MATCH($C1602,Produtos!$B$6:$B$505,0)),0),0))))</f>
        <v/>
      </c>
      <c r="J1602" s="17">
        <f>IF(OR($B1602="",$C1602="",N($D1602)=0),"",IF($B1602="Venda",1,IF($B1602="Devolução de venda",-1,0))*$D1602*IFERROR(INDEX(Produtos!$L$6:$L$505,MATCH($C1602,Produtos!$B$6:$B$505,0)),0))</f>
        <v/>
      </c>
      <c r="K1602" s="17">
        <f>IF(I1602="","",IF($B1602="Venda",I1602-J1602,IF($B1602="Devolução de venda",-I1602-J1602,0)))</f>
        <v/>
      </c>
      <c r="L1602" s="20">
        <f>IF($A1602="","",IF($G1602&lt;&gt;"",$G1602,$A1602))</f>
        <v/>
      </c>
      <c r="M1602" s="17">
        <f>IF(I1602="","",IF($B1602="Venda",I1602,IF(OR($B1602="Compra",$B1602="Devolução de venda"),-I1602,0)))</f>
        <v/>
      </c>
    </row>
    <row r="1603">
      <c r="A1603" s="22" t="n"/>
      <c r="B1603" s="14" t="n"/>
      <c r="C1603" s="14" t="n"/>
      <c r="D1603" s="14" t="n"/>
      <c r="E1603" s="15" t="n"/>
      <c r="F1603" s="14" t="n"/>
      <c r="G1603" s="22" t="n"/>
      <c r="H1603" s="14" t="n"/>
      <c r="I1603" s="17">
        <f>IF(OR($B1603="",$C1603="",N($D1603)=0),"",IF(OR($B1603="Ajuste para mais",$B1603="Ajuste para menos"),0,$D1603*IF(N($E1603)&lt;&gt;0,$E1603,IF(OR($B1603="Venda",$B1603="Devolução de venda"),IFERROR(INDEX(Produtos!$D$6:$D$505,MATCH($C1603,Produtos!$B$6:$B$505,0)),0),0))))</f>
        <v/>
      </c>
      <c r="J1603" s="17">
        <f>IF(OR($B1603="",$C1603="",N($D1603)=0),"",IF($B1603="Venda",1,IF($B1603="Devolução de venda",-1,0))*$D1603*IFERROR(INDEX(Produtos!$L$6:$L$505,MATCH($C1603,Produtos!$B$6:$B$505,0)),0))</f>
        <v/>
      </c>
      <c r="K1603" s="17">
        <f>IF(I1603="","",IF($B1603="Venda",I1603-J1603,IF($B1603="Devolução de venda",-I1603-J1603,0)))</f>
        <v/>
      </c>
      <c r="L1603" s="20">
        <f>IF($A1603="","",IF($G1603&lt;&gt;"",$G1603,$A1603))</f>
        <v/>
      </c>
      <c r="M1603" s="17">
        <f>IF(I1603="","",IF($B1603="Venda",I1603,IF(OR($B1603="Compra",$B1603="Devolução de venda"),-I1603,0)))</f>
        <v/>
      </c>
    </row>
    <row r="1604">
      <c r="A1604" s="22" t="n"/>
      <c r="B1604" s="14" t="n"/>
      <c r="C1604" s="14" t="n"/>
      <c r="D1604" s="14" t="n"/>
      <c r="E1604" s="15" t="n"/>
      <c r="F1604" s="14" t="n"/>
      <c r="G1604" s="22" t="n"/>
      <c r="H1604" s="14" t="n"/>
      <c r="I1604" s="17">
        <f>IF(OR($B1604="",$C1604="",N($D1604)=0),"",IF(OR($B1604="Ajuste para mais",$B1604="Ajuste para menos"),0,$D1604*IF(N($E1604)&lt;&gt;0,$E1604,IF(OR($B1604="Venda",$B1604="Devolução de venda"),IFERROR(INDEX(Produtos!$D$6:$D$505,MATCH($C1604,Produtos!$B$6:$B$505,0)),0),0))))</f>
        <v/>
      </c>
      <c r="J1604" s="17">
        <f>IF(OR($B1604="",$C1604="",N($D1604)=0),"",IF($B1604="Venda",1,IF($B1604="Devolução de venda",-1,0))*$D1604*IFERROR(INDEX(Produtos!$L$6:$L$505,MATCH($C1604,Produtos!$B$6:$B$505,0)),0))</f>
        <v/>
      </c>
      <c r="K1604" s="17">
        <f>IF(I1604="","",IF($B1604="Venda",I1604-J1604,IF($B1604="Devolução de venda",-I1604-J1604,0)))</f>
        <v/>
      </c>
      <c r="L1604" s="20">
        <f>IF($A1604="","",IF($G1604&lt;&gt;"",$G1604,$A1604))</f>
        <v/>
      </c>
      <c r="M1604" s="17">
        <f>IF(I1604="","",IF($B1604="Venda",I1604,IF(OR($B1604="Compra",$B1604="Devolução de venda"),-I1604,0)))</f>
        <v/>
      </c>
    </row>
    <row r="1605">
      <c r="A1605" s="22" t="n"/>
      <c r="B1605" s="14" t="n"/>
      <c r="C1605" s="14" t="n"/>
      <c r="D1605" s="14" t="n"/>
      <c r="E1605" s="15" t="n"/>
      <c r="F1605" s="14" t="n"/>
      <c r="G1605" s="22" t="n"/>
      <c r="H1605" s="14" t="n"/>
      <c r="I1605" s="17">
        <f>IF(OR($B1605="",$C1605="",N($D1605)=0),"",IF(OR($B1605="Ajuste para mais",$B1605="Ajuste para menos"),0,$D1605*IF(N($E1605)&lt;&gt;0,$E1605,IF(OR($B1605="Venda",$B1605="Devolução de venda"),IFERROR(INDEX(Produtos!$D$6:$D$505,MATCH($C1605,Produtos!$B$6:$B$505,0)),0),0))))</f>
        <v/>
      </c>
      <c r="J1605" s="17">
        <f>IF(OR($B1605="",$C1605="",N($D1605)=0),"",IF($B1605="Venda",1,IF($B1605="Devolução de venda",-1,0))*$D1605*IFERROR(INDEX(Produtos!$L$6:$L$505,MATCH($C1605,Produtos!$B$6:$B$505,0)),0))</f>
        <v/>
      </c>
      <c r="K1605" s="17">
        <f>IF(I1605="","",IF($B1605="Venda",I1605-J1605,IF($B1605="Devolução de venda",-I1605-J1605,0)))</f>
        <v/>
      </c>
      <c r="L1605" s="20">
        <f>IF($A1605="","",IF($G1605&lt;&gt;"",$G1605,$A1605))</f>
        <v/>
      </c>
      <c r="M1605" s="17">
        <f>IF(I1605="","",IF($B1605="Venda",I1605,IF(OR($B1605="Compra",$B1605="Devolução de venda"),-I1605,0)))</f>
        <v/>
      </c>
    </row>
    <row r="1606">
      <c r="A1606" s="22" t="n"/>
      <c r="B1606" s="14" t="n"/>
      <c r="C1606" s="14" t="n"/>
      <c r="D1606" s="14" t="n"/>
      <c r="E1606" s="15" t="n"/>
      <c r="F1606" s="14" t="n"/>
      <c r="G1606" s="22" t="n"/>
      <c r="H1606" s="14" t="n"/>
      <c r="I1606" s="17">
        <f>IF(OR($B1606="",$C1606="",N($D1606)=0),"",IF(OR($B1606="Ajuste para mais",$B1606="Ajuste para menos"),0,$D1606*IF(N($E1606)&lt;&gt;0,$E1606,IF(OR($B1606="Venda",$B1606="Devolução de venda"),IFERROR(INDEX(Produtos!$D$6:$D$505,MATCH($C1606,Produtos!$B$6:$B$505,0)),0),0))))</f>
        <v/>
      </c>
      <c r="J1606" s="17">
        <f>IF(OR($B1606="",$C1606="",N($D1606)=0),"",IF($B1606="Venda",1,IF($B1606="Devolução de venda",-1,0))*$D1606*IFERROR(INDEX(Produtos!$L$6:$L$505,MATCH($C1606,Produtos!$B$6:$B$505,0)),0))</f>
        <v/>
      </c>
      <c r="K1606" s="17">
        <f>IF(I1606="","",IF($B1606="Venda",I1606-J1606,IF($B1606="Devolução de venda",-I1606-J1606,0)))</f>
        <v/>
      </c>
      <c r="L1606" s="20">
        <f>IF($A1606="","",IF($G1606&lt;&gt;"",$G1606,$A1606))</f>
        <v/>
      </c>
      <c r="M1606" s="17">
        <f>IF(I1606="","",IF($B1606="Venda",I1606,IF(OR($B1606="Compra",$B1606="Devolução de venda"),-I1606,0)))</f>
        <v/>
      </c>
    </row>
    <row r="1607">
      <c r="A1607" s="22" t="n"/>
      <c r="B1607" s="14" t="n"/>
      <c r="C1607" s="14" t="n"/>
      <c r="D1607" s="14" t="n"/>
      <c r="E1607" s="15" t="n"/>
      <c r="F1607" s="14" t="n"/>
      <c r="G1607" s="22" t="n"/>
      <c r="H1607" s="14" t="n"/>
      <c r="I1607" s="17">
        <f>IF(OR($B1607="",$C1607="",N($D1607)=0),"",IF(OR($B1607="Ajuste para mais",$B1607="Ajuste para menos"),0,$D1607*IF(N($E1607)&lt;&gt;0,$E1607,IF(OR($B1607="Venda",$B1607="Devolução de venda"),IFERROR(INDEX(Produtos!$D$6:$D$505,MATCH($C1607,Produtos!$B$6:$B$505,0)),0),0))))</f>
        <v/>
      </c>
      <c r="J1607" s="17">
        <f>IF(OR($B1607="",$C1607="",N($D1607)=0),"",IF($B1607="Venda",1,IF($B1607="Devolução de venda",-1,0))*$D1607*IFERROR(INDEX(Produtos!$L$6:$L$505,MATCH($C1607,Produtos!$B$6:$B$505,0)),0))</f>
        <v/>
      </c>
      <c r="K1607" s="17">
        <f>IF(I1607="","",IF($B1607="Venda",I1607-J1607,IF($B1607="Devolução de venda",-I1607-J1607,0)))</f>
        <v/>
      </c>
      <c r="L1607" s="20">
        <f>IF($A1607="","",IF($G1607&lt;&gt;"",$G1607,$A1607))</f>
        <v/>
      </c>
      <c r="M1607" s="17">
        <f>IF(I1607="","",IF($B1607="Venda",I1607,IF(OR($B1607="Compra",$B1607="Devolução de venda"),-I1607,0)))</f>
        <v/>
      </c>
    </row>
    <row r="1608">
      <c r="A1608" s="22" t="n"/>
      <c r="B1608" s="14" t="n"/>
      <c r="C1608" s="14" t="n"/>
      <c r="D1608" s="14" t="n"/>
      <c r="E1608" s="15" t="n"/>
      <c r="F1608" s="14" t="n"/>
      <c r="G1608" s="22" t="n"/>
      <c r="H1608" s="14" t="n"/>
      <c r="I1608" s="17">
        <f>IF(OR($B1608="",$C1608="",N($D1608)=0),"",IF(OR($B1608="Ajuste para mais",$B1608="Ajuste para menos"),0,$D1608*IF(N($E1608)&lt;&gt;0,$E1608,IF(OR($B1608="Venda",$B1608="Devolução de venda"),IFERROR(INDEX(Produtos!$D$6:$D$505,MATCH($C1608,Produtos!$B$6:$B$505,0)),0),0))))</f>
        <v/>
      </c>
      <c r="J1608" s="17">
        <f>IF(OR($B1608="",$C1608="",N($D1608)=0),"",IF($B1608="Venda",1,IF($B1608="Devolução de venda",-1,0))*$D1608*IFERROR(INDEX(Produtos!$L$6:$L$505,MATCH($C1608,Produtos!$B$6:$B$505,0)),0))</f>
        <v/>
      </c>
      <c r="K1608" s="17">
        <f>IF(I1608="","",IF($B1608="Venda",I1608-J1608,IF($B1608="Devolução de venda",-I1608-J1608,0)))</f>
        <v/>
      </c>
      <c r="L1608" s="20">
        <f>IF($A1608="","",IF($G1608&lt;&gt;"",$G1608,$A1608))</f>
        <v/>
      </c>
      <c r="M1608" s="17">
        <f>IF(I1608="","",IF($B1608="Venda",I1608,IF(OR($B1608="Compra",$B1608="Devolução de venda"),-I1608,0)))</f>
        <v/>
      </c>
    </row>
    <row r="1609">
      <c r="A1609" s="22" t="n"/>
      <c r="B1609" s="14" t="n"/>
      <c r="C1609" s="14" t="n"/>
      <c r="D1609" s="14" t="n"/>
      <c r="E1609" s="15" t="n"/>
      <c r="F1609" s="14" t="n"/>
      <c r="G1609" s="22" t="n"/>
      <c r="H1609" s="14" t="n"/>
      <c r="I1609" s="17">
        <f>IF(OR($B1609="",$C1609="",N($D1609)=0),"",IF(OR($B1609="Ajuste para mais",$B1609="Ajuste para menos"),0,$D1609*IF(N($E1609)&lt;&gt;0,$E1609,IF(OR($B1609="Venda",$B1609="Devolução de venda"),IFERROR(INDEX(Produtos!$D$6:$D$505,MATCH($C1609,Produtos!$B$6:$B$505,0)),0),0))))</f>
        <v/>
      </c>
      <c r="J1609" s="17">
        <f>IF(OR($B1609="",$C1609="",N($D1609)=0),"",IF($B1609="Venda",1,IF($B1609="Devolução de venda",-1,0))*$D1609*IFERROR(INDEX(Produtos!$L$6:$L$505,MATCH($C1609,Produtos!$B$6:$B$505,0)),0))</f>
        <v/>
      </c>
      <c r="K1609" s="17">
        <f>IF(I1609="","",IF($B1609="Venda",I1609-J1609,IF($B1609="Devolução de venda",-I1609-J1609,0)))</f>
        <v/>
      </c>
      <c r="L1609" s="20">
        <f>IF($A1609="","",IF($G1609&lt;&gt;"",$G1609,$A1609))</f>
        <v/>
      </c>
      <c r="M1609" s="17">
        <f>IF(I1609="","",IF($B1609="Venda",I1609,IF(OR($B1609="Compra",$B1609="Devolução de venda"),-I1609,0)))</f>
        <v/>
      </c>
    </row>
    <row r="1610">
      <c r="A1610" s="22" t="n"/>
      <c r="B1610" s="14" t="n"/>
      <c r="C1610" s="14" t="n"/>
      <c r="D1610" s="14" t="n"/>
      <c r="E1610" s="15" t="n"/>
      <c r="F1610" s="14" t="n"/>
      <c r="G1610" s="22" t="n"/>
      <c r="H1610" s="14" t="n"/>
      <c r="I1610" s="17">
        <f>IF(OR($B1610="",$C1610="",N($D1610)=0),"",IF(OR($B1610="Ajuste para mais",$B1610="Ajuste para menos"),0,$D1610*IF(N($E1610)&lt;&gt;0,$E1610,IF(OR($B1610="Venda",$B1610="Devolução de venda"),IFERROR(INDEX(Produtos!$D$6:$D$505,MATCH($C1610,Produtos!$B$6:$B$505,0)),0),0))))</f>
        <v/>
      </c>
      <c r="J1610" s="17">
        <f>IF(OR($B1610="",$C1610="",N($D1610)=0),"",IF($B1610="Venda",1,IF($B1610="Devolução de venda",-1,0))*$D1610*IFERROR(INDEX(Produtos!$L$6:$L$505,MATCH($C1610,Produtos!$B$6:$B$505,0)),0))</f>
        <v/>
      </c>
      <c r="K1610" s="17">
        <f>IF(I1610="","",IF($B1610="Venda",I1610-J1610,IF($B1610="Devolução de venda",-I1610-J1610,0)))</f>
        <v/>
      </c>
      <c r="L1610" s="20">
        <f>IF($A1610="","",IF($G1610&lt;&gt;"",$G1610,$A1610))</f>
        <v/>
      </c>
      <c r="M1610" s="17">
        <f>IF(I1610="","",IF($B1610="Venda",I1610,IF(OR($B1610="Compra",$B1610="Devolução de venda"),-I1610,0)))</f>
        <v/>
      </c>
    </row>
    <row r="1611">
      <c r="A1611" s="22" t="n"/>
      <c r="B1611" s="14" t="n"/>
      <c r="C1611" s="14" t="n"/>
      <c r="D1611" s="14" t="n"/>
      <c r="E1611" s="15" t="n"/>
      <c r="F1611" s="14" t="n"/>
      <c r="G1611" s="22" t="n"/>
      <c r="H1611" s="14" t="n"/>
      <c r="I1611" s="17">
        <f>IF(OR($B1611="",$C1611="",N($D1611)=0),"",IF(OR($B1611="Ajuste para mais",$B1611="Ajuste para menos"),0,$D1611*IF(N($E1611)&lt;&gt;0,$E1611,IF(OR($B1611="Venda",$B1611="Devolução de venda"),IFERROR(INDEX(Produtos!$D$6:$D$505,MATCH($C1611,Produtos!$B$6:$B$505,0)),0),0))))</f>
        <v/>
      </c>
      <c r="J1611" s="17">
        <f>IF(OR($B1611="",$C1611="",N($D1611)=0),"",IF($B1611="Venda",1,IF($B1611="Devolução de venda",-1,0))*$D1611*IFERROR(INDEX(Produtos!$L$6:$L$505,MATCH($C1611,Produtos!$B$6:$B$505,0)),0))</f>
        <v/>
      </c>
      <c r="K1611" s="17">
        <f>IF(I1611="","",IF($B1611="Venda",I1611-J1611,IF($B1611="Devolução de venda",-I1611-J1611,0)))</f>
        <v/>
      </c>
      <c r="L1611" s="20">
        <f>IF($A1611="","",IF($G1611&lt;&gt;"",$G1611,$A1611))</f>
        <v/>
      </c>
      <c r="M1611" s="17">
        <f>IF(I1611="","",IF($B1611="Venda",I1611,IF(OR($B1611="Compra",$B1611="Devolução de venda"),-I1611,0)))</f>
        <v/>
      </c>
    </row>
    <row r="1612">
      <c r="A1612" s="22" t="n"/>
      <c r="B1612" s="14" t="n"/>
      <c r="C1612" s="14" t="n"/>
      <c r="D1612" s="14" t="n"/>
      <c r="E1612" s="15" t="n"/>
      <c r="F1612" s="14" t="n"/>
      <c r="G1612" s="22" t="n"/>
      <c r="H1612" s="14" t="n"/>
      <c r="I1612" s="17">
        <f>IF(OR($B1612="",$C1612="",N($D1612)=0),"",IF(OR($B1612="Ajuste para mais",$B1612="Ajuste para menos"),0,$D1612*IF(N($E1612)&lt;&gt;0,$E1612,IF(OR($B1612="Venda",$B1612="Devolução de venda"),IFERROR(INDEX(Produtos!$D$6:$D$505,MATCH($C1612,Produtos!$B$6:$B$505,0)),0),0))))</f>
        <v/>
      </c>
      <c r="J1612" s="17">
        <f>IF(OR($B1612="",$C1612="",N($D1612)=0),"",IF($B1612="Venda",1,IF($B1612="Devolução de venda",-1,0))*$D1612*IFERROR(INDEX(Produtos!$L$6:$L$505,MATCH($C1612,Produtos!$B$6:$B$505,0)),0))</f>
        <v/>
      </c>
      <c r="K1612" s="17">
        <f>IF(I1612="","",IF($B1612="Venda",I1612-J1612,IF($B1612="Devolução de venda",-I1612-J1612,0)))</f>
        <v/>
      </c>
      <c r="L1612" s="20">
        <f>IF($A1612="","",IF($G1612&lt;&gt;"",$G1612,$A1612))</f>
        <v/>
      </c>
      <c r="M1612" s="17">
        <f>IF(I1612="","",IF($B1612="Venda",I1612,IF(OR($B1612="Compra",$B1612="Devolução de venda"),-I1612,0)))</f>
        <v/>
      </c>
    </row>
    <row r="1613">
      <c r="A1613" s="22" t="n"/>
      <c r="B1613" s="14" t="n"/>
      <c r="C1613" s="14" t="n"/>
      <c r="D1613" s="14" t="n"/>
      <c r="E1613" s="15" t="n"/>
      <c r="F1613" s="14" t="n"/>
      <c r="G1613" s="22" t="n"/>
      <c r="H1613" s="14" t="n"/>
      <c r="I1613" s="17">
        <f>IF(OR($B1613="",$C1613="",N($D1613)=0),"",IF(OR($B1613="Ajuste para mais",$B1613="Ajuste para menos"),0,$D1613*IF(N($E1613)&lt;&gt;0,$E1613,IF(OR($B1613="Venda",$B1613="Devolução de venda"),IFERROR(INDEX(Produtos!$D$6:$D$505,MATCH($C1613,Produtos!$B$6:$B$505,0)),0),0))))</f>
        <v/>
      </c>
      <c r="J1613" s="17">
        <f>IF(OR($B1613="",$C1613="",N($D1613)=0),"",IF($B1613="Venda",1,IF($B1613="Devolução de venda",-1,0))*$D1613*IFERROR(INDEX(Produtos!$L$6:$L$505,MATCH($C1613,Produtos!$B$6:$B$505,0)),0))</f>
        <v/>
      </c>
      <c r="K1613" s="17">
        <f>IF(I1613="","",IF($B1613="Venda",I1613-J1613,IF($B1613="Devolução de venda",-I1613-J1613,0)))</f>
        <v/>
      </c>
      <c r="L1613" s="20">
        <f>IF($A1613="","",IF($G1613&lt;&gt;"",$G1613,$A1613))</f>
        <v/>
      </c>
      <c r="M1613" s="17">
        <f>IF(I1613="","",IF($B1613="Venda",I1613,IF(OR($B1613="Compra",$B1613="Devolução de venda"),-I1613,0)))</f>
        <v/>
      </c>
    </row>
    <row r="1614">
      <c r="A1614" s="22" t="n"/>
      <c r="B1614" s="14" t="n"/>
      <c r="C1614" s="14" t="n"/>
      <c r="D1614" s="14" t="n"/>
      <c r="E1614" s="15" t="n"/>
      <c r="F1614" s="14" t="n"/>
      <c r="G1614" s="22" t="n"/>
      <c r="H1614" s="14" t="n"/>
      <c r="I1614" s="17">
        <f>IF(OR($B1614="",$C1614="",N($D1614)=0),"",IF(OR($B1614="Ajuste para mais",$B1614="Ajuste para menos"),0,$D1614*IF(N($E1614)&lt;&gt;0,$E1614,IF(OR($B1614="Venda",$B1614="Devolução de venda"),IFERROR(INDEX(Produtos!$D$6:$D$505,MATCH($C1614,Produtos!$B$6:$B$505,0)),0),0))))</f>
        <v/>
      </c>
      <c r="J1614" s="17">
        <f>IF(OR($B1614="",$C1614="",N($D1614)=0),"",IF($B1614="Venda",1,IF($B1614="Devolução de venda",-1,0))*$D1614*IFERROR(INDEX(Produtos!$L$6:$L$505,MATCH($C1614,Produtos!$B$6:$B$505,0)),0))</f>
        <v/>
      </c>
      <c r="K1614" s="17">
        <f>IF(I1614="","",IF($B1614="Venda",I1614-J1614,IF($B1614="Devolução de venda",-I1614-J1614,0)))</f>
        <v/>
      </c>
      <c r="L1614" s="20">
        <f>IF($A1614="","",IF($G1614&lt;&gt;"",$G1614,$A1614))</f>
        <v/>
      </c>
      <c r="M1614" s="17">
        <f>IF(I1614="","",IF($B1614="Venda",I1614,IF(OR($B1614="Compra",$B1614="Devolução de venda"),-I1614,0)))</f>
        <v/>
      </c>
    </row>
    <row r="1615">
      <c r="A1615" s="22" t="n"/>
      <c r="B1615" s="14" t="n"/>
      <c r="C1615" s="14" t="n"/>
      <c r="D1615" s="14" t="n"/>
      <c r="E1615" s="15" t="n"/>
      <c r="F1615" s="14" t="n"/>
      <c r="G1615" s="22" t="n"/>
      <c r="H1615" s="14" t="n"/>
      <c r="I1615" s="17">
        <f>IF(OR($B1615="",$C1615="",N($D1615)=0),"",IF(OR($B1615="Ajuste para mais",$B1615="Ajuste para menos"),0,$D1615*IF(N($E1615)&lt;&gt;0,$E1615,IF(OR($B1615="Venda",$B1615="Devolução de venda"),IFERROR(INDEX(Produtos!$D$6:$D$505,MATCH($C1615,Produtos!$B$6:$B$505,0)),0),0))))</f>
        <v/>
      </c>
      <c r="J1615" s="17">
        <f>IF(OR($B1615="",$C1615="",N($D1615)=0),"",IF($B1615="Venda",1,IF($B1615="Devolução de venda",-1,0))*$D1615*IFERROR(INDEX(Produtos!$L$6:$L$505,MATCH($C1615,Produtos!$B$6:$B$505,0)),0))</f>
        <v/>
      </c>
      <c r="K1615" s="17">
        <f>IF(I1615="","",IF($B1615="Venda",I1615-J1615,IF($B1615="Devolução de venda",-I1615-J1615,0)))</f>
        <v/>
      </c>
      <c r="L1615" s="20">
        <f>IF($A1615="","",IF($G1615&lt;&gt;"",$G1615,$A1615))</f>
        <v/>
      </c>
      <c r="M1615" s="17">
        <f>IF(I1615="","",IF($B1615="Venda",I1615,IF(OR($B1615="Compra",$B1615="Devolução de venda"),-I1615,0)))</f>
        <v/>
      </c>
    </row>
    <row r="1616">
      <c r="A1616" s="22" t="n"/>
      <c r="B1616" s="14" t="n"/>
      <c r="C1616" s="14" t="n"/>
      <c r="D1616" s="14" t="n"/>
      <c r="E1616" s="15" t="n"/>
      <c r="F1616" s="14" t="n"/>
      <c r="G1616" s="22" t="n"/>
      <c r="H1616" s="14" t="n"/>
      <c r="I1616" s="17">
        <f>IF(OR($B1616="",$C1616="",N($D1616)=0),"",IF(OR($B1616="Ajuste para mais",$B1616="Ajuste para menos"),0,$D1616*IF(N($E1616)&lt;&gt;0,$E1616,IF(OR($B1616="Venda",$B1616="Devolução de venda"),IFERROR(INDEX(Produtos!$D$6:$D$505,MATCH($C1616,Produtos!$B$6:$B$505,0)),0),0))))</f>
        <v/>
      </c>
      <c r="J1616" s="17">
        <f>IF(OR($B1616="",$C1616="",N($D1616)=0),"",IF($B1616="Venda",1,IF($B1616="Devolução de venda",-1,0))*$D1616*IFERROR(INDEX(Produtos!$L$6:$L$505,MATCH($C1616,Produtos!$B$6:$B$505,0)),0))</f>
        <v/>
      </c>
      <c r="K1616" s="17">
        <f>IF(I1616="","",IF($B1616="Venda",I1616-J1616,IF($B1616="Devolução de venda",-I1616-J1616,0)))</f>
        <v/>
      </c>
      <c r="L1616" s="20">
        <f>IF($A1616="","",IF($G1616&lt;&gt;"",$G1616,$A1616))</f>
        <v/>
      </c>
      <c r="M1616" s="17">
        <f>IF(I1616="","",IF($B1616="Venda",I1616,IF(OR($B1616="Compra",$B1616="Devolução de venda"),-I1616,0)))</f>
        <v/>
      </c>
    </row>
    <row r="1617">
      <c r="A1617" s="22" t="n"/>
      <c r="B1617" s="14" t="n"/>
      <c r="C1617" s="14" t="n"/>
      <c r="D1617" s="14" t="n"/>
      <c r="E1617" s="15" t="n"/>
      <c r="F1617" s="14" t="n"/>
      <c r="G1617" s="22" t="n"/>
      <c r="H1617" s="14" t="n"/>
      <c r="I1617" s="17">
        <f>IF(OR($B1617="",$C1617="",N($D1617)=0),"",IF(OR($B1617="Ajuste para mais",$B1617="Ajuste para menos"),0,$D1617*IF(N($E1617)&lt;&gt;0,$E1617,IF(OR($B1617="Venda",$B1617="Devolução de venda"),IFERROR(INDEX(Produtos!$D$6:$D$505,MATCH($C1617,Produtos!$B$6:$B$505,0)),0),0))))</f>
        <v/>
      </c>
      <c r="J1617" s="17">
        <f>IF(OR($B1617="",$C1617="",N($D1617)=0),"",IF($B1617="Venda",1,IF($B1617="Devolução de venda",-1,0))*$D1617*IFERROR(INDEX(Produtos!$L$6:$L$505,MATCH($C1617,Produtos!$B$6:$B$505,0)),0))</f>
        <v/>
      </c>
      <c r="K1617" s="17">
        <f>IF(I1617="","",IF($B1617="Venda",I1617-J1617,IF($B1617="Devolução de venda",-I1617-J1617,0)))</f>
        <v/>
      </c>
      <c r="L1617" s="20">
        <f>IF($A1617="","",IF($G1617&lt;&gt;"",$G1617,$A1617))</f>
        <v/>
      </c>
      <c r="M1617" s="17">
        <f>IF(I1617="","",IF($B1617="Venda",I1617,IF(OR($B1617="Compra",$B1617="Devolução de venda"),-I1617,0)))</f>
        <v/>
      </c>
    </row>
    <row r="1618">
      <c r="A1618" s="22" t="n"/>
      <c r="B1618" s="14" t="n"/>
      <c r="C1618" s="14" t="n"/>
      <c r="D1618" s="14" t="n"/>
      <c r="E1618" s="15" t="n"/>
      <c r="F1618" s="14" t="n"/>
      <c r="G1618" s="22" t="n"/>
      <c r="H1618" s="14" t="n"/>
      <c r="I1618" s="17">
        <f>IF(OR($B1618="",$C1618="",N($D1618)=0),"",IF(OR($B1618="Ajuste para mais",$B1618="Ajuste para menos"),0,$D1618*IF(N($E1618)&lt;&gt;0,$E1618,IF(OR($B1618="Venda",$B1618="Devolução de venda"),IFERROR(INDEX(Produtos!$D$6:$D$505,MATCH($C1618,Produtos!$B$6:$B$505,0)),0),0))))</f>
        <v/>
      </c>
      <c r="J1618" s="17">
        <f>IF(OR($B1618="",$C1618="",N($D1618)=0),"",IF($B1618="Venda",1,IF($B1618="Devolução de venda",-1,0))*$D1618*IFERROR(INDEX(Produtos!$L$6:$L$505,MATCH($C1618,Produtos!$B$6:$B$505,0)),0))</f>
        <v/>
      </c>
      <c r="K1618" s="17">
        <f>IF(I1618="","",IF($B1618="Venda",I1618-J1618,IF($B1618="Devolução de venda",-I1618-J1618,0)))</f>
        <v/>
      </c>
      <c r="L1618" s="20">
        <f>IF($A1618="","",IF($G1618&lt;&gt;"",$G1618,$A1618))</f>
        <v/>
      </c>
      <c r="M1618" s="17">
        <f>IF(I1618="","",IF($B1618="Venda",I1618,IF(OR($B1618="Compra",$B1618="Devolução de venda"),-I1618,0)))</f>
        <v/>
      </c>
    </row>
    <row r="1619">
      <c r="A1619" s="22" t="n"/>
      <c r="B1619" s="14" t="n"/>
      <c r="C1619" s="14" t="n"/>
      <c r="D1619" s="14" t="n"/>
      <c r="E1619" s="15" t="n"/>
      <c r="F1619" s="14" t="n"/>
      <c r="G1619" s="22" t="n"/>
      <c r="H1619" s="14" t="n"/>
      <c r="I1619" s="17">
        <f>IF(OR($B1619="",$C1619="",N($D1619)=0),"",IF(OR($B1619="Ajuste para mais",$B1619="Ajuste para menos"),0,$D1619*IF(N($E1619)&lt;&gt;0,$E1619,IF(OR($B1619="Venda",$B1619="Devolução de venda"),IFERROR(INDEX(Produtos!$D$6:$D$505,MATCH($C1619,Produtos!$B$6:$B$505,0)),0),0))))</f>
        <v/>
      </c>
      <c r="J1619" s="17">
        <f>IF(OR($B1619="",$C1619="",N($D1619)=0),"",IF($B1619="Venda",1,IF($B1619="Devolução de venda",-1,0))*$D1619*IFERROR(INDEX(Produtos!$L$6:$L$505,MATCH($C1619,Produtos!$B$6:$B$505,0)),0))</f>
        <v/>
      </c>
      <c r="K1619" s="17">
        <f>IF(I1619="","",IF($B1619="Venda",I1619-J1619,IF($B1619="Devolução de venda",-I1619-J1619,0)))</f>
        <v/>
      </c>
      <c r="L1619" s="20">
        <f>IF($A1619="","",IF($G1619&lt;&gt;"",$G1619,$A1619))</f>
        <v/>
      </c>
      <c r="M1619" s="17">
        <f>IF(I1619="","",IF($B1619="Venda",I1619,IF(OR($B1619="Compra",$B1619="Devolução de venda"),-I1619,0)))</f>
        <v/>
      </c>
    </row>
    <row r="1620">
      <c r="A1620" s="22" t="n"/>
      <c r="B1620" s="14" t="n"/>
      <c r="C1620" s="14" t="n"/>
      <c r="D1620" s="14" t="n"/>
      <c r="E1620" s="15" t="n"/>
      <c r="F1620" s="14" t="n"/>
      <c r="G1620" s="22" t="n"/>
      <c r="H1620" s="14" t="n"/>
      <c r="I1620" s="17">
        <f>IF(OR($B1620="",$C1620="",N($D1620)=0),"",IF(OR($B1620="Ajuste para mais",$B1620="Ajuste para menos"),0,$D1620*IF(N($E1620)&lt;&gt;0,$E1620,IF(OR($B1620="Venda",$B1620="Devolução de venda"),IFERROR(INDEX(Produtos!$D$6:$D$505,MATCH($C1620,Produtos!$B$6:$B$505,0)),0),0))))</f>
        <v/>
      </c>
      <c r="J1620" s="17">
        <f>IF(OR($B1620="",$C1620="",N($D1620)=0),"",IF($B1620="Venda",1,IF($B1620="Devolução de venda",-1,0))*$D1620*IFERROR(INDEX(Produtos!$L$6:$L$505,MATCH($C1620,Produtos!$B$6:$B$505,0)),0))</f>
        <v/>
      </c>
      <c r="K1620" s="17">
        <f>IF(I1620="","",IF($B1620="Venda",I1620-J1620,IF($B1620="Devolução de venda",-I1620-J1620,0)))</f>
        <v/>
      </c>
      <c r="L1620" s="20">
        <f>IF($A1620="","",IF($G1620&lt;&gt;"",$G1620,$A1620))</f>
        <v/>
      </c>
      <c r="M1620" s="17">
        <f>IF(I1620="","",IF($B1620="Venda",I1620,IF(OR($B1620="Compra",$B1620="Devolução de venda"),-I1620,0)))</f>
        <v/>
      </c>
    </row>
    <row r="1621">
      <c r="A1621" s="22" t="n"/>
      <c r="B1621" s="14" t="n"/>
      <c r="C1621" s="14" t="n"/>
      <c r="D1621" s="14" t="n"/>
      <c r="E1621" s="15" t="n"/>
      <c r="F1621" s="14" t="n"/>
      <c r="G1621" s="22" t="n"/>
      <c r="H1621" s="14" t="n"/>
      <c r="I1621" s="17">
        <f>IF(OR($B1621="",$C1621="",N($D1621)=0),"",IF(OR($B1621="Ajuste para mais",$B1621="Ajuste para menos"),0,$D1621*IF(N($E1621)&lt;&gt;0,$E1621,IF(OR($B1621="Venda",$B1621="Devolução de venda"),IFERROR(INDEX(Produtos!$D$6:$D$505,MATCH($C1621,Produtos!$B$6:$B$505,0)),0),0))))</f>
        <v/>
      </c>
      <c r="J1621" s="17">
        <f>IF(OR($B1621="",$C1621="",N($D1621)=0),"",IF($B1621="Venda",1,IF($B1621="Devolução de venda",-1,0))*$D1621*IFERROR(INDEX(Produtos!$L$6:$L$505,MATCH($C1621,Produtos!$B$6:$B$505,0)),0))</f>
        <v/>
      </c>
      <c r="K1621" s="17">
        <f>IF(I1621="","",IF($B1621="Venda",I1621-J1621,IF($B1621="Devolução de venda",-I1621-J1621,0)))</f>
        <v/>
      </c>
      <c r="L1621" s="20">
        <f>IF($A1621="","",IF($G1621&lt;&gt;"",$G1621,$A1621))</f>
        <v/>
      </c>
      <c r="M1621" s="17">
        <f>IF(I1621="","",IF($B1621="Venda",I1621,IF(OR($B1621="Compra",$B1621="Devolução de venda"),-I1621,0)))</f>
        <v/>
      </c>
    </row>
    <row r="1622">
      <c r="A1622" s="22" t="n"/>
      <c r="B1622" s="14" t="n"/>
      <c r="C1622" s="14" t="n"/>
      <c r="D1622" s="14" t="n"/>
      <c r="E1622" s="15" t="n"/>
      <c r="F1622" s="14" t="n"/>
      <c r="G1622" s="22" t="n"/>
      <c r="H1622" s="14" t="n"/>
      <c r="I1622" s="17">
        <f>IF(OR($B1622="",$C1622="",N($D1622)=0),"",IF(OR($B1622="Ajuste para mais",$B1622="Ajuste para menos"),0,$D1622*IF(N($E1622)&lt;&gt;0,$E1622,IF(OR($B1622="Venda",$B1622="Devolução de venda"),IFERROR(INDEX(Produtos!$D$6:$D$505,MATCH($C1622,Produtos!$B$6:$B$505,0)),0),0))))</f>
        <v/>
      </c>
      <c r="J1622" s="17">
        <f>IF(OR($B1622="",$C1622="",N($D1622)=0),"",IF($B1622="Venda",1,IF($B1622="Devolução de venda",-1,0))*$D1622*IFERROR(INDEX(Produtos!$L$6:$L$505,MATCH($C1622,Produtos!$B$6:$B$505,0)),0))</f>
        <v/>
      </c>
      <c r="K1622" s="17">
        <f>IF(I1622="","",IF($B1622="Venda",I1622-J1622,IF($B1622="Devolução de venda",-I1622-J1622,0)))</f>
        <v/>
      </c>
      <c r="L1622" s="20">
        <f>IF($A1622="","",IF($G1622&lt;&gt;"",$G1622,$A1622))</f>
        <v/>
      </c>
      <c r="M1622" s="17">
        <f>IF(I1622="","",IF($B1622="Venda",I1622,IF(OR($B1622="Compra",$B1622="Devolução de venda"),-I1622,0)))</f>
        <v/>
      </c>
    </row>
    <row r="1623">
      <c r="A1623" s="22" t="n"/>
      <c r="B1623" s="14" t="n"/>
      <c r="C1623" s="14" t="n"/>
      <c r="D1623" s="14" t="n"/>
      <c r="E1623" s="15" t="n"/>
      <c r="F1623" s="14" t="n"/>
      <c r="G1623" s="22" t="n"/>
      <c r="H1623" s="14" t="n"/>
      <c r="I1623" s="17">
        <f>IF(OR($B1623="",$C1623="",N($D1623)=0),"",IF(OR($B1623="Ajuste para mais",$B1623="Ajuste para menos"),0,$D1623*IF(N($E1623)&lt;&gt;0,$E1623,IF(OR($B1623="Venda",$B1623="Devolução de venda"),IFERROR(INDEX(Produtos!$D$6:$D$505,MATCH($C1623,Produtos!$B$6:$B$505,0)),0),0))))</f>
        <v/>
      </c>
      <c r="J1623" s="17">
        <f>IF(OR($B1623="",$C1623="",N($D1623)=0),"",IF($B1623="Venda",1,IF($B1623="Devolução de venda",-1,0))*$D1623*IFERROR(INDEX(Produtos!$L$6:$L$505,MATCH($C1623,Produtos!$B$6:$B$505,0)),0))</f>
        <v/>
      </c>
      <c r="K1623" s="17">
        <f>IF(I1623="","",IF($B1623="Venda",I1623-J1623,IF($B1623="Devolução de venda",-I1623-J1623,0)))</f>
        <v/>
      </c>
      <c r="L1623" s="20">
        <f>IF($A1623="","",IF($G1623&lt;&gt;"",$G1623,$A1623))</f>
        <v/>
      </c>
      <c r="M1623" s="17">
        <f>IF(I1623="","",IF($B1623="Venda",I1623,IF(OR($B1623="Compra",$B1623="Devolução de venda"),-I1623,0)))</f>
        <v/>
      </c>
    </row>
    <row r="1624">
      <c r="A1624" s="22" t="n"/>
      <c r="B1624" s="14" t="n"/>
      <c r="C1624" s="14" t="n"/>
      <c r="D1624" s="14" t="n"/>
      <c r="E1624" s="15" t="n"/>
      <c r="F1624" s="14" t="n"/>
      <c r="G1624" s="22" t="n"/>
      <c r="H1624" s="14" t="n"/>
      <c r="I1624" s="17">
        <f>IF(OR($B1624="",$C1624="",N($D1624)=0),"",IF(OR($B1624="Ajuste para mais",$B1624="Ajuste para menos"),0,$D1624*IF(N($E1624)&lt;&gt;0,$E1624,IF(OR($B1624="Venda",$B1624="Devolução de venda"),IFERROR(INDEX(Produtos!$D$6:$D$505,MATCH($C1624,Produtos!$B$6:$B$505,0)),0),0))))</f>
        <v/>
      </c>
      <c r="J1624" s="17">
        <f>IF(OR($B1624="",$C1624="",N($D1624)=0),"",IF($B1624="Venda",1,IF($B1624="Devolução de venda",-1,0))*$D1624*IFERROR(INDEX(Produtos!$L$6:$L$505,MATCH($C1624,Produtos!$B$6:$B$505,0)),0))</f>
        <v/>
      </c>
      <c r="K1624" s="17">
        <f>IF(I1624="","",IF($B1624="Venda",I1624-J1624,IF($B1624="Devolução de venda",-I1624-J1624,0)))</f>
        <v/>
      </c>
      <c r="L1624" s="20">
        <f>IF($A1624="","",IF($G1624&lt;&gt;"",$G1624,$A1624))</f>
        <v/>
      </c>
      <c r="M1624" s="17">
        <f>IF(I1624="","",IF($B1624="Venda",I1624,IF(OR($B1624="Compra",$B1624="Devolução de venda"),-I1624,0)))</f>
        <v/>
      </c>
    </row>
    <row r="1625">
      <c r="A1625" s="22" t="n"/>
      <c r="B1625" s="14" t="n"/>
      <c r="C1625" s="14" t="n"/>
      <c r="D1625" s="14" t="n"/>
      <c r="E1625" s="15" t="n"/>
      <c r="F1625" s="14" t="n"/>
      <c r="G1625" s="22" t="n"/>
      <c r="H1625" s="14" t="n"/>
      <c r="I1625" s="17">
        <f>IF(OR($B1625="",$C1625="",N($D1625)=0),"",IF(OR($B1625="Ajuste para mais",$B1625="Ajuste para menos"),0,$D1625*IF(N($E1625)&lt;&gt;0,$E1625,IF(OR($B1625="Venda",$B1625="Devolução de venda"),IFERROR(INDEX(Produtos!$D$6:$D$505,MATCH($C1625,Produtos!$B$6:$B$505,0)),0),0))))</f>
        <v/>
      </c>
      <c r="J1625" s="17">
        <f>IF(OR($B1625="",$C1625="",N($D1625)=0),"",IF($B1625="Venda",1,IF($B1625="Devolução de venda",-1,0))*$D1625*IFERROR(INDEX(Produtos!$L$6:$L$505,MATCH($C1625,Produtos!$B$6:$B$505,0)),0))</f>
        <v/>
      </c>
      <c r="K1625" s="17">
        <f>IF(I1625="","",IF($B1625="Venda",I1625-J1625,IF($B1625="Devolução de venda",-I1625-J1625,0)))</f>
        <v/>
      </c>
      <c r="L1625" s="20">
        <f>IF($A1625="","",IF($G1625&lt;&gt;"",$G1625,$A1625))</f>
        <v/>
      </c>
      <c r="M1625" s="17">
        <f>IF(I1625="","",IF($B1625="Venda",I1625,IF(OR($B1625="Compra",$B1625="Devolução de venda"),-I1625,0)))</f>
        <v/>
      </c>
    </row>
    <row r="1626">
      <c r="A1626" s="22" t="n"/>
      <c r="B1626" s="14" t="n"/>
      <c r="C1626" s="14" t="n"/>
      <c r="D1626" s="14" t="n"/>
      <c r="E1626" s="15" t="n"/>
      <c r="F1626" s="14" t="n"/>
      <c r="G1626" s="22" t="n"/>
      <c r="H1626" s="14" t="n"/>
      <c r="I1626" s="17">
        <f>IF(OR($B1626="",$C1626="",N($D1626)=0),"",IF(OR($B1626="Ajuste para mais",$B1626="Ajuste para menos"),0,$D1626*IF(N($E1626)&lt;&gt;0,$E1626,IF(OR($B1626="Venda",$B1626="Devolução de venda"),IFERROR(INDEX(Produtos!$D$6:$D$505,MATCH($C1626,Produtos!$B$6:$B$505,0)),0),0))))</f>
        <v/>
      </c>
      <c r="J1626" s="17">
        <f>IF(OR($B1626="",$C1626="",N($D1626)=0),"",IF($B1626="Venda",1,IF($B1626="Devolução de venda",-1,0))*$D1626*IFERROR(INDEX(Produtos!$L$6:$L$505,MATCH($C1626,Produtos!$B$6:$B$505,0)),0))</f>
        <v/>
      </c>
      <c r="K1626" s="17">
        <f>IF(I1626="","",IF($B1626="Venda",I1626-J1626,IF($B1626="Devolução de venda",-I1626-J1626,0)))</f>
        <v/>
      </c>
      <c r="L1626" s="20">
        <f>IF($A1626="","",IF($G1626&lt;&gt;"",$G1626,$A1626))</f>
        <v/>
      </c>
      <c r="M1626" s="17">
        <f>IF(I1626="","",IF($B1626="Venda",I1626,IF(OR($B1626="Compra",$B1626="Devolução de venda"),-I1626,0)))</f>
        <v/>
      </c>
    </row>
    <row r="1627">
      <c r="A1627" s="22" t="n"/>
      <c r="B1627" s="14" t="n"/>
      <c r="C1627" s="14" t="n"/>
      <c r="D1627" s="14" t="n"/>
      <c r="E1627" s="15" t="n"/>
      <c r="F1627" s="14" t="n"/>
      <c r="G1627" s="22" t="n"/>
      <c r="H1627" s="14" t="n"/>
      <c r="I1627" s="17">
        <f>IF(OR($B1627="",$C1627="",N($D1627)=0),"",IF(OR($B1627="Ajuste para mais",$B1627="Ajuste para menos"),0,$D1627*IF(N($E1627)&lt;&gt;0,$E1627,IF(OR($B1627="Venda",$B1627="Devolução de venda"),IFERROR(INDEX(Produtos!$D$6:$D$505,MATCH($C1627,Produtos!$B$6:$B$505,0)),0),0))))</f>
        <v/>
      </c>
      <c r="J1627" s="17">
        <f>IF(OR($B1627="",$C1627="",N($D1627)=0),"",IF($B1627="Venda",1,IF($B1627="Devolução de venda",-1,0))*$D1627*IFERROR(INDEX(Produtos!$L$6:$L$505,MATCH($C1627,Produtos!$B$6:$B$505,0)),0))</f>
        <v/>
      </c>
      <c r="K1627" s="17">
        <f>IF(I1627="","",IF($B1627="Venda",I1627-J1627,IF($B1627="Devolução de venda",-I1627-J1627,0)))</f>
        <v/>
      </c>
      <c r="L1627" s="20">
        <f>IF($A1627="","",IF($G1627&lt;&gt;"",$G1627,$A1627))</f>
        <v/>
      </c>
      <c r="M1627" s="17">
        <f>IF(I1627="","",IF($B1627="Venda",I1627,IF(OR($B1627="Compra",$B1627="Devolução de venda"),-I1627,0)))</f>
        <v/>
      </c>
    </row>
    <row r="1628">
      <c r="A1628" s="22" t="n"/>
      <c r="B1628" s="14" t="n"/>
      <c r="C1628" s="14" t="n"/>
      <c r="D1628" s="14" t="n"/>
      <c r="E1628" s="15" t="n"/>
      <c r="F1628" s="14" t="n"/>
      <c r="G1628" s="22" t="n"/>
      <c r="H1628" s="14" t="n"/>
      <c r="I1628" s="17">
        <f>IF(OR($B1628="",$C1628="",N($D1628)=0),"",IF(OR($B1628="Ajuste para mais",$B1628="Ajuste para menos"),0,$D1628*IF(N($E1628)&lt;&gt;0,$E1628,IF(OR($B1628="Venda",$B1628="Devolução de venda"),IFERROR(INDEX(Produtos!$D$6:$D$505,MATCH($C1628,Produtos!$B$6:$B$505,0)),0),0))))</f>
        <v/>
      </c>
      <c r="J1628" s="17">
        <f>IF(OR($B1628="",$C1628="",N($D1628)=0),"",IF($B1628="Venda",1,IF($B1628="Devolução de venda",-1,0))*$D1628*IFERROR(INDEX(Produtos!$L$6:$L$505,MATCH($C1628,Produtos!$B$6:$B$505,0)),0))</f>
        <v/>
      </c>
      <c r="K1628" s="17">
        <f>IF(I1628="","",IF($B1628="Venda",I1628-J1628,IF($B1628="Devolução de venda",-I1628-J1628,0)))</f>
        <v/>
      </c>
      <c r="L1628" s="20">
        <f>IF($A1628="","",IF($G1628&lt;&gt;"",$G1628,$A1628))</f>
        <v/>
      </c>
      <c r="M1628" s="17">
        <f>IF(I1628="","",IF($B1628="Venda",I1628,IF(OR($B1628="Compra",$B1628="Devolução de venda"),-I1628,0)))</f>
        <v/>
      </c>
    </row>
    <row r="1629">
      <c r="A1629" s="22" t="n"/>
      <c r="B1629" s="14" t="n"/>
      <c r="C1629" s="14" t="n"/>
      <c r="D1629" s="14" t="n"/>
      <c r="E1629" s="15" t="n"/>
      <c r="F1629" s="14" t="n"/>
      <c r="G1629" s="22" t="n"/>
      <c r="H1629" s="14" t="n"/>
      <c r="I1629" s="17">
        <f>IF(OR($B1629="",$C1629="",N($D1629)=0),"",IF(OR($B1629="Ajuste para mais",$B1629="Ajuste para menos"),0,$D1629*IF(N($E1629)&lt;&gt;0,$E1629,IF(OR($B1629="Venda",$B1629="Devolução de venda"),IFERROR(INDEX(Produtos!$D$6:$D$505,MATCH($C1629,Produtos!$B$6:$B$505,0)),0),0))))</f>
        <v/>
      </c>
      <c r="J1629" s="17">
        <f>IF(OR($B1629="",$C1629="",N($D1629)=0),"",IF($B1629="Venda",1,IF($B1629="Devolução de venda",-1,0))*$D1629*IFERROR(INDEX(Produtos!$L$6:$L$505,MATCH($C1629,Produtos!$B$6:$B$505,0)),0))</f>
        <v/>
      </c>
      <c r="K1629" s="17">
        <f>IF(I1629="","",IF($B1629="Venda",I1629-J1629,IF($B1629="Devolução de venda",-I1629-J1629,0)))</f>
        <v/>
      </c>
      <c r="L1629" s="20">
        <f>IF($A1629="","",IF($G1629&lt;&gt;"",$G1629,$A1629))</f>
        <v/>
      </c>
      <c r="M1629" s="17">
        <f>IF(I1629="","",IF($B1629="Venda",I1629,IF(OR($B1629="Compra",$B1629="Devolução de venda"),-I1629,0)))</f>
        <v/>
      </c>
    </row>
    <row r="1630">
      <c r="A1630" s="22" t="n"/>
      <c r="B1630" s="14" t="n"/>
      <c r="C1630" s="14" t="n"/>
      <c r="D1630" s="14" t="n"/>
      <c r="E1630" s="15" t="n"/>
      <c r="F1630" s="14" t="n"/>
      <c r="G1630" s="22" t="n"/>
      <c r="H1630" s="14" t="n"/>
      <c r="I1630" s="17">
        <f>IF(OR($B1630="",$C1630="",N($D1630)=0),"",IF(OR($B1630="Ajuste para mais",$B1630="Ajuste para menos"),0,$D1630*IF(N($E1630)&lt;&gt;0,$E1630,IF(OR($B1630="Venda",$B1630="Devolução de venda"),IFERROR(INDEX(Produtos!$D$6:$D$505,MATCH($C1630,Produtos!$B$6:$B$505,0)),0),0))))</f>
        <v/>
      </c>
      <c r="J1630" s="17">
        <f>IF(OR($B1630="",$C1630="",N($D1630)=0),"",IF($B1630="Venda",1,IF($B1630="Devolução de venda",-1,0))*$D1630*IFERROR(INDEX(Produtos!$L$6:$L$505,MATCH($C1630,Produtos!$B$6:$B$505,0)),0))</f>
        <v/>
      </c>
      <c r="K1630" s="17">
        <f>IF(I1630="","",IF($B1630="Venda",I1630-J1630,IF($B1630="Devolução de venda",-I1630-J1630,0)))</f>
        <v/>
      </c>
      <c r="L1630" s="20">
        <f>IF($A1630="","",IF($G1630&lt;&gt;"",$G1630,$A1630))</f>
        <v/>
      </c>
      <c r="M1630" s="17">
        <f>IF(I1630="","",IF($B1630="Venda",I1630,IF(OR($B1630="Compra",$B1630="Devolução de venda"),-I1630,0)))</f>
        <v/>
      </c>
    </row>
    <row r="1631">
      <c r="A1631" s="22" t="n"/>
      <c r="B1631" s="14" t="n"/>
      <c r="C1631" s="14" t="n"/>
      <c r="D1631" s="14" t="n"/>
      <c r="E1631" s="15" t="n"/>
      <c r="F1631" s="14" t="n"/>
      <c r="G1631" s="22" t="n"/>
      <c r="H1631" s="14" t="n"/>
      <c r="I1631" s="17">
        <f>IF(OR($B1631="",$C1631="",N($D1631)=0),"",IF(OR($B1631="Ajuste para mais",$B1631="Ajuste para menos"),0,$D1631*IF(N($E1631)&lt;&gt;0,$E1631,IF(OR($B1631="Venda",$B1631="Devolução de venda"),IFERROR(INDEX(Produtos!$D$6:$D$505,MATCH($C1631,Produtos!$B$6:$B$505,0)),0),0))))</f>
        <v/>
      </c>
      <c r="J1631" s="17">
        <f>IF(OR($B1631="",$C1631="",N($D1631)=0),"",IF($B1631="Venda",1,IF($B1631="Devolução de venda",-1,0))*$D1631*IFERROR(INDEX(Produtos!$L$6:$L$505,MATCH($C1631,Produtos!$B$6:$B$505,0)),0))</f>
        <v/>
      </c>
      <c r="K1631" s="17">
        <f>IF(I1631="","",IF($B1631="Venda",I1631-J1631,IF($B1631="Devolução de venda",-I1631-J1631,0)))</f>
        <v/>
      </c>
      <c r="L1631" s="20">
        <f>IF($A1631="","",IF($G1631&lt;&gt;"",$G1631,$A1631))</f>
        <v/>
      </c>
      <c r="M1631" s="17">
        <f>IF(I1631="","",IF($B1631="Venda",I1631,IF(OR($B1631="Compra",$B1631="Devolução de venda"),-I1631,0)))</f>
        <v/>
      </c>
    </row>
    <row r="1632">
      <c r="A1632" s="22" t="n"/>
      <c r="B1632" s="14" t="n"/>
      <c r="C1632" s="14" t="n"/>
      <c r="D1632" s="14" t="n"/>
      <c r="E1632" s="15" t="n"/>
      <c r="F1632" s="14" t="n"/>
      <c r="G1632" s="22" t="n"/>
      <c r="H1632" s="14" t="n"/>
      <c r="I1632" s="17">
        <f>IF(OR($B1632="",$C1632="",N($D1632)=0),"",IF(OR($B1632="Ajuste para mais",$B1632="Ajuste para menos"),0,$D1632*IF(N($E1632)&lt;&gt;0,$E1632,IF(OR($B1632="Venda",$B1632="Devolução de venda"),IFERROR(INDEX(Produtos!$D$6:$D$505,MATCH($C1632,Produtos!$B$6:$B$505,0)),0),0))))</f>
        <v/>
      </c>
      <c r="J1632" s="17">
        <f>IF(OR($B1632="",$C1632="",N($D1632)=0),"",IF($B1632="Venda",1,IF($B1632="Devolução de venda",-1,0))*$D1632*IFERROR(INDEX(Produtos!$L$6:$L$505,MATCH($C1632,Produtos!$B$6:$B$505,0)),0))</f>
        <v/>
      </c>
      <c r="K1632" s="17">
        <f>IF(I1632="","",IF($B1632="Venda",I1632-J1632,IF($B1632="Devolução de venda",-I1632-J1632,0)))</f>
        <v/>
      </c>
      <c r="L1632" s="20">
        <f>IF($A1632="","",IF($G1632&lt;&gt;"",$G1632,$A1632))</f>
        <v/>
      </c>
      <c r="M1632" s="17">
        <f>IF(I1632="","",IF($B1632="Venda",I1632,IF(OR($B1632="Compra",$B1632="Devolução de venda"),-I1632,0)))</f>
        <v/>
      </c>
    </row>
    <row r="1633">
      <c r="A1633" s="22" t="n"/>
      <c r="B1633" s="14" t="n"/>
      <c r="C1633" s="14" t="n"/>
      <c r="D1633" s="14" t="n"/>
      <c r="E1633" s="15" t="n"/>
      <c r="F1633" s="14" t="n"/>
      <c r="G1633" s="22" t="n"/>
      <c r="H1633" s="14" t="n"/>
      <c r="I1633" s="17">
        <f>IF(OR($B1633="",$C1633="",N($D1633)=0),"",IF(OR($B1633="Ajuste para mais",$B1633="Ajuste para menos"),0,$D1633*IF(N($E1633)&lt;&gt;0,$E1633,IF(OR($B1633="Venda",$B1633="Devolução de venda"),IFERROR(INDEX(Produtos!$D$6:$D$505,MATCH($C1633,Produtos!$B$6:$B$505,0)),0),0))))</f>
        <v/>
      </c>
      <c r="J1633" s="17">
        <f>IF(OR($B1633="",$C1633="",N($D1633)=0),"",IF($B1633="Venda",1,IF($B1633="Devolução de venda",-1,0))*$D1633*IFERROR(INDEX(Produtos!$L$6:$L$505,MATCH($C1633,Produtos!$B$6:$B$505,0)),0))</f>
        <v/>
      </c>
      <c r="K1633" s="17">
        <f>IF(I1633="","",IF($B1633="Venda",I1633-J1633,IF($B1633="Devolução de venda",-I1633-J1633,0)))</f>
        <v/>
      </c>
      <c r="L1633" s="20">
        <f>IF($A1633="","",IF($G1633&lt;&gt;"",$G1633,$A1633))</f>
        <v/>
      </c>
      <c r="M1633" s="17">
        <f>IF(I1633="","",IF($B1633="Venda",I1633,IF(OR($B1633="Compra",$B1633="Devolução de venda"),-I1633,0)))</f>
        <v/>
      </c>
    </row>
    <row r="1634">
      <c r="A1634" s="22" t="n"/>
      <c r="B1634" s="14" t="n"/>
      <c r="C1634" s="14" t="n"/>
      <c r="D1634" s="14" t="n"/>
      <c r="E1634" s="15" t="n"/>
      <c r="F1634" s="14" t="n"/>
      <c r="G1634" s="22" t="n"/>
      <c r="H1634" s="14" t="n"/>
      <c r="I1634" s="17">
        <f>IF(OR($B1634="",$C1634="",N($D1634)=0),"",IF(OR($B1634="Ajuste para mais",$B1634="Ajuste para menos"),0,$D1634*IF(N($E1634)&lt;&gt;0,$E1634,IF(OR($B1634="Venda",$B1634="Devolução de venda"),IFERROR(INDEX(Produtos!$D$6:$D$505,MATCH($C1634,Produtos!$B$6:$B$505,0)),0),0))))</f>
        <v/>
      </c>
      <c r="J1634" s="17">
        <f>IF(OR($B1634="",$C1634="",N($D1634)=0),"",IF($B1634="Venda",1,IF($B1634="Devolução de venda",-1,0))*$D1634*IFERROR(INDEX(Produtos!$L$6:$L$505,MATCH($C1634,Produtos!$B$6:$B$505,0)),0))</f>
        <v/>
      </c>
      <c r="K1634" s="17">
        <f>IF(I1634="","",IF($B1634="Venda",I1634-J1634,IF($B1634="Devolução de venda",-I1634-J1634,0)))</f>
        <v/>
      </c>
      <c r="L1634" s="20">
        <f>IF($A1634="","",IF($G1634&lt;&gt;"",$G1634,$A1634))</f>
        <v/>
      </c>
      <c r="M1634" s="17">
        <f>IF(I1634="","",IF($B1634="Venda",I1634,IF(OR($B1634="Compra",$B1634="Devolução de venda"),-I1634,0)))</f>
        <v/>
      </c>
    </row>
    <row r="1635">
      <c r="A1635" s="22" t="n"/>
      <c r="B1635" s="14" t="n"/>
      <c r="C1635" s="14" t="n"/>
      <c r="D1635" s="14" t="n"/>
      <c r="E1635" s="15" t="n"/>
      <c r="F1635" s="14" t="n"/>
      <c r="G1635" s="22" t="n"/>
      <c r="H1635" s="14" t="n"/>
      <c r="I1635" s="17">
        <f>IF(OR($B1635="",$C1635="",N($D1635)=0),"",IF(OR($B1635="Ajuste para mais",$B1635="Ajuste para menos"),0,$D1635*IF(N($E1635)&lt;&gt;0,$E1635,IF(OR($B1635="Venda",$B1635="Devolução de venda"),IFERROR(INDEX(Produtos!$D$6:$D$505,MATCH($C1635,Produtos!$B$6:$B$505,0)),0),0))))</f>
        <v/>
      </c>
      <c r="J1635" s="17">
        <f>IF(OR($B1635="",$C1635="",N($D1635)=0),"",IF($B1635="Venda",1,IF($B1635="Devolução de venda",-1,0))*$D1635*IFERROR(INDEX(Produtos!$L$6:$L$505,MATCH($C1635,Produtos!$B$6:$B$505,0)),0))</f>
        <v/>
      </c>
      <c r="K1635" s="17">
        <f>IF(I1635="","",IF($B1635="Venda",I1635-J1635,IF($B1635="Devolução de venda",-I1635-J1635,0)))</f>
        <v/>
      </c>
      <c r="L1635" s="20">
        <f>IF($A1635="","",IF($G1635&lt;&gt;"",$G1635,$A1635))</f>
        <v/>
      </c>
      <c r="M1635" s="17">
        <f>IF(I1635="","",IF($B1635="Venda",I1635,IF(OR($B1635="Compra",$B1635="Devolução de venda"),-I1635,0)))</f>
        <v/>
      </c>
    </row>
    <row r="1636">
      <c r="A1636" s="22" t="n"/>
      <c r="B1636" s="14" t="n"/>
      <c r="C1636" s="14" t="n"/>
      <c r="D1636" s="14" t="n"/>
      <c r="E1636" s="15" t="n"/>
      <c r="F1636" s="14" t="n"/>
      <c r="G1636" s="22" t="n"/>
      <c r="H1636" s="14" t="n"/>
      <c r="I1636" s="17">
        <f>IF(OR($B1636="",$C1636="",N($D1636)=0),"",IF(OR($B1636="Ajuste para mais",$B1636="Ajuste para menos"),0,$D1636*IF(N($E1636)&lt;&gt;0,$E1636,IF(OR($B1636="Venda",$B1636="Devolução de venda"),IFERROR(INDEX(Produtos!$D$6:$D$505,MATCH($C1636,Produtos!$B$6:$B$505,0)),0),0))))</f>
        <v/>
      </c>
      <c r="J1636" s="17">
        <f>IF(OR($B1636="",$C1636="",N($D1636)=0),"",IF($B1636="Venda",1,IF($B1636="Devolução de venda",-1,0))*$D1636*IFERROR(INDEX(Produtos!$L$6:$L$505,MATCH($C1636,Produtos!$B$6:$B$505,0)),0))</f>
        <v/>
      </c>
      <c r="K1636" s="17">
        <f>IF(I1636="","",IF($B1636="Venda",I1636-J1636,IF($B1636="Devolução de venda",-I1636-J1636,0)))</f>
        <v/>
      </c>
      <c r="L1636" s="20">
        <f>IF($A1636="","",IF($G1636&lt;&gt;"",$G1636,$A1636))</f>
        <v/>
      </c>
      <c r="M1636" s="17">
        <f>IF(I1636="","",IF($B1636="Venda",I1636,IF(OR($B1636="Compra",$B1636="Devolução de venda"),-I1636,0)))</f>
        <v/>
      </c>
    </row>
    <row r="1637">
      <c r="A1637" s="22" t="n"/>
      <c r="B1637" s="14" t="n"/>
      <c r="C1637" s="14" t="n"/>
      <c r="D1637" s="14" t="n"/>
      <c r="E1637" s="15" t="n"/>
      <c r="F1637" s="14" t="n"/>
      <c r="G1637" s="22" t="n"/>
      <c r="H1637" s="14" t="n"/>
      <c r="I1637" s="17">
        <f>IF(OR($B1637="",$C1637="",N($D1637)=0),"",IF(OR($B1637="Ajuste para mais",$B1637="Ajuste para menos"),0,$D1637*IF(N($E1637)&lt;&gt;0,$E1637,IF(OR($B1637="Venda",$B1637="Devolução de venda"),IFERROR(INDEX(Produtos!$D$6:$D$505,MATCH($C1637,Produtos!$B$6:$B$505,0)),0),0))))</f>
        <v/>
      </c>
      <c r="J1637" s="17">
        <f>IF(OR($B1637="",$C1637="",N($D1637)=0),"",IF($B1637="Venda",1,IF($B1637="Devolução de venda",-1,0))*$D1637*IFERROR(INDEX(Produtos!$L$6:$L$505,MATCH($C1637,Produtos!$B$6:$B$505,0)),0))</f>
        <v/>
      </c>
      <c r="K1637" s="17">
        <f>IF(I1637="","",IF($B1637="Venda",I1637-J1637,IF($B1637="Devolução de venda",-I1637-J1637,0)))</f>
        <v/>
      </c>
      <c r="L1637" s="20">
        <f>IF($A1637="","",IF($G1637&lt;&gt;"",$G1637,$A1637))</f>
        <v/>
      </c>
      <c r="M1637" s="17">
        <f>IF(I1637="","",IF($B1637="Venda",I1637,IF(OR($B1637="Compra",$B1637="Devolução de venda"),-I1637,0)))</f>
        <v/>
      </c>
    </row>
    <row r="1638">
      <c r="A1638" s="22" t="n"/>
      <c r="B1638" s="14" t="n"/>
      <c r="C1638" s="14" t="n"/>
      <c r="D1638" s="14" t="n"/>
      <c r="E1638" s="15" t="n"/>
      <c r="F1638" s="14" t="n"/>
      <c r="G1638" s="22" t="n"/>
      <c r="H1638" s="14" t="n"/>
      <c r="I1638" s="17">
        <f>IF(OR($B1638="",$C1638="",N($D1638)=0),"",IF(OR($B1638="Ajuste para mais",$B1638="Ajuste para menos"),0,$D1638*IF(N($E1638)&lt;&gt;0,$E1638,IF(OR($B1638="Venda",$B1638="Devolução de venda"),IFERROR(INDEX(Produtos!$D$6:$D$505,MATCH($C1638,Produtos!$B$6:$B$505,0)),0),0))))</f>
        <v/>
      </c>
      <c r="J1638" s="17">
        <f>IF(OR($B1638="",$C1638="",N($D1638)=0),"",IF($B1638="Venda",1,IF($B1638="Devolução de venda",-1,0))*$D1638*IFERROR(INDEX(Produtos!$L$6:$L$505,MATCH($C1638,Produtos!$B$6:$B$505,0)),0))</f>
        <v/>
      </c>
      <c r="K1638" s="17">
        <f>IF(I1638="","",IF($B1638="Venda",I1638-J1638,IF($B1638="Devolução de venda",-I1638-J1638,0)))</f>
        <v/>
      </c>
      <c r="L1638" s="20">
        <f>IF($A1638="","",IF($G1638&lt;&gt;"",$G1638,$A1638))</f>
        <v/>
      </c>
      <c r="M1638" s="17">
        <f>IF(I1638="","",IF($B1638="Venda",I1638,IF(OR($B1638="Compra",$B1638="Devolução de venda"),-I1638,0)))</f>
        <v/>
      </c>
    </row>
    <row r="1639">
      <c r="A1639" s="22" t="n"/>
      <c r="B1639" s="14" t="n"/>
      <c r="C1639" s="14" t="n"/>
      <c r="D1639" s="14" t="n"/>
      <c r="E1639" s="15" t="n"/>
      <c r="F1639" s="14" t="n"/>
      <c r="G1639" s="22" t="n"/>
      <c r="H1639" s="14" t="n"/>
      <c r="I1639" s="17">
        <f>IF(OR($B1639="",$C1639="",N($D1639)=0),"",IF(OR($B1639="Ajuste para mais",$B1639="Ajuste para menos"),0,$D1639*IF(N($E1639)&lt;&gt;0,$E1639,IF(OR($B1639="Venda",$B1639="Devolução de venda"),IFERROR(INDEX(Produtos!$D$6:$D$505,MATCH($C1639,Produtos!$B$6:$B$505,0)),0),0))))</f>
        <v/>
      </c>
      <c r="J1639" s="17">
        <f>IF(OR($B1639="",$C1639="",N($D1639)=0),"",IF($B1639="Venda",1,IF($B1639="Devolução de venda",-1,0))*$D1639*IFERROR(INDEX(Produtos!$L$6:$L$505,MATCH($C1639,Produtos!$B$6:$B$505,0)),0))</f>
        <v/>
      </c>
      <c r="K1639" s="17">
        <f>IF(I1639="","",IF($B1639="Venda",I1639-J1639,IF($B1639="Devolução de venda",-I1639-J1639,0)))</f>
        <v/>
      </c>
      <c r="L1639" s="20">
        <f>IF($A1639="","",IF($G1639&lt;&gt;"",$G1639,$A1639))</f>
        <v/>
      </c>
      <c r="M1639" s="17">
        <f>IF(I1639="","",IF($B1639="Venda",I1639,IF(OR($B1639="Compra",$B1639="Devolução de venda"),-I1639,0)))</f>
        <v/>
      </c>
    </row>
    <row r="1640">
      <c r="A1640" s="22" t="n"/>
      <c r="B1640" s="14" t="n"/>
      <c r="C1640" s="14" t="n"/>
      <c r="D1640" s="14" t="n"/>
      <c r="E1640" s="15" t="n"/>
      <c r="F1640" s="14" t="n"/>
      <c r="G1640" s="22" t="n"/>
      <c r="H1640" s="14" t="n"/>
      <c r="I1640" s="17">
        <f>IF(OR($B1640="",$C1640="",N($D1640)=0),"",IF(OR($B1640="Ajuste para mais",$B1640="Ajuste para menos"),0,$D1640*IF(N($E1640)&lt;&gt;0,$E1640,IF(OR($B1640="Venda",$B1640="Devolução de venda"),IFERROR(INDEX(Produtos!$D$6:$D$505,MATCH($C1640,Produtos!$B$6:$B$505,0)),0),0))))</f>
        <v/>
      </c>
      <c r="J1640" s="17">
        <f>IF(OR($B1640="",$C1640="",N($D1640)=0),"",IF($B1640="Venda",1,IF($B1640="Devolução de venda",-1,0))*$D1640*IFERROR(INDEX(Produtos!$L$6:$L$505,MATCH($C1640,Produtos!$B$6:$B$505,0)),0))</f>
        <v/>
      </c>
      <c r="K1640" s="17">
        <f>IF(I1640="","",IF($B1640="Venda",I1640-J1640,IF($B1640="Devolução de venda",-I1640-J1640,0)))</f>
        <v/>
      </c>
      <c r="L1640" s="20">
        <f>IF($A1640="","",IF($G1640&lt;&gt;"",$G1640,$A1640))</f>
        <v/>
      </c>
      <c r="M1640" s="17">
        <f>IF(I1640="","",IF($B1640="Venda",I1640,IF(OR($B1640="Compra",$B1640="Devolução de venda"),-I1640,0)))</f>
        <v/>
      </c>
    </row>
    <row r="1641">
      <c r="A1641" s="22" t="n"/>
      <c r="B1641" s="14" t="n"/>
      <c r="C1641" s="14" t="n"/>
      <c r="D1641" s="14" t="n"/>
      <c r="E1641" s="15" t="n"/>
      <c r="F1641" s="14" t="n"/>
      <c r="G1641" s="22" t="n"/>
      <c r="H1641" s="14" t="n"/>
      <c r="I1641" s="17">
        <f>IF(OR($B1641="",$C1641="",N($D1641)=0),"",IF(OR($B1641="Ajuste para mais",$B1641="Ajuste para menos"),0,$D1641*IF(N($E1641)&lt;&gt;0,$E1641,IF(OR($B1641="Venda",$B1641="Devolução de venda"),IFERROR(INDEX(Produtos!$D$6:$D$505,MATCH($C1641,Produtos!$B$6:$B$505,0)),0),0))))</f>
        <v/>
      </c>
      <c r="J1641" s="17">
        <f>IF(OR($B1641="",$C1641="",N($D1641)=0),"",IF($B1641="Venda",1,IF($B1641="Devolução de venda",-1,0))*$D1641*IFERROR(INDEX(Produtos!$L$6:$L$505,MATCH($C1641,Produtos!$B$6:$B$505,0)),0))</f>
        <v/>
      </c>
      <c r="K1641" s="17">
        <f>IF(I1641="","",IF($B1641="Venda",I1641-J1641,IF($B1641="Devolução de venda",-I1641-J1641,0)))</f>
        <v/>
      </c>
      <c r="L1641" s="20">
        <f>IF($A1641="","",IF($G1641&lt;&gt;"",$G1641,$A1641))</f>
        <v/>
      </c>
      <c r="M1641" s="17">
        <f>IF(I1641="","",IF($B1641="Venda",I1641,IF(OR($B1641="Compra",$B1641="Devolução de venda"),-I1641,0)))</f>
        <v/>
      </c>
    </row>
    <row r="1642">
      <c r="A1642" s="22" t="n"/>
      <c r="B1642" s="14" t="n"/>
      <c r="C1642" s="14" t="n"/>
      <c r="D1642" s="14" t="n"/>
      <c r="E1642" s="15" t="n"/>
      <c r="F1642" s="14" t="n"/>
      <c r="G1642" s="22" t="n"/>
      <c r="H1642" s="14" t="n"/>
      <c r="I1642" s="17">
        <f>IF(OR($B1642="",$C1642="",N($D1642)=0),"",IF(OR($B1642="Ajuste para mais",$B1642="Ajuste para menos"),0,$D1642*IF(N($E1642)&lt;&gt;0,$E1642,IF(OR($B1642="Venda",$B1642="Devolução de venda"),IFERROR(INDEX(Produtos!$D$6:$D$505,MATCH($C1642,Produtos!$B$6:$B$505,0)),0),0))))</f>
        <v/>
      </c>
      <c r="J1642" s="17">
        <f>IF(OR($B1642="",$C1642="",N($D1642)=0),"",IF($B1642="Venda",1,IF($B1642="Devolução de venda",-1,0))*$D1642*IFERROR(INDEX(Produtos!$L$6:$L$505,MATCH($C1642,Produtos!$B$6:$B$505,0)),0))</f>
        <v/>
      </c>
      <c r="K1642" s="17">
        <f>IF(I1642="","",IF($B1642="Venda",I1642-J1642,IF($B1642="Devolução de venda",-I1642-J1642,0)))</f>
        <v/>
      </c>
      <c r="L1642" s="20">
        <f>IF($A1642="","",IF($G1642&lt;&gt;"",$G1642,$A1642))</f>
        <v/>
      </c>
      <c r="M1642" s="17">
        <f>IF(I1642="","",IF($B1642="Venda",I1642,IF(OR($B1642="Compra",$B1642="Devolução de venda"),-I1642,0)))</f>
        <v/>
      </c>
    </row>
    <row r="1643">
      <c r="A1643" s="22" t="n"/>
      <c r="B1643" s="14" t="n"/>
      <c r="C1643" s="14" t="n"/>
      <c r="D1643" s="14" t="n"/>
      <c r="E1643" s="15" t="n"/>
      <c r="F1643" s="14" t="n"/>
      <c r="G1643" s="22" t="n"/>
      <c r="H1643" s="14" t="n"/>
      <c r="I1643" s="17">
        <f>IF(OR($B1643="",$C1643="",N($D1643)=0),"",IF(OR($B1643="Ajuste para mais",$B1643="Ajuste para menos"),0,$D1643*IF(N($E1643)&lt;&gt;0,$E1643,IF(OR($B1643="Venda",$B1643="Devolução de venda"),IFERROR(INDEX(Produtos!$D$6:$D$505,MATCH($C1643,Produtos!$B$6:$B$505,0)),0),0))))</f>
        <v/>
      </c>
      <c r="J1643" s="17">
        <f>IF(OR($B1643="",$C1643="",N($D1643)=0),"",IF($B1643="Venda",1,IF($B1643="Devolução de venda",-1,0))*$D1643*IFERROR(INDEX(Produtos!$L$6:$L$505,MATCH($C1643,Produtos!$B$6:$B$505,0)),0))</f>
        <v/>
      </c>
      <c r="K1643" s="17">
        <f>IF(I1643="","",IF($B1643="Venda",I1643-J1643,IF($B1643="Devolução de venda",-I1643-J1643,0)))</f>
        <v/>
      </c>
      <c r="L1643" s="20">
        <f>IF($A1643="","",IF($G1643&lt;&gt;"",$G1643,$A1643))</f>
        <v/>
      </c>
      <c r="M1643" s="17">
        <f>IF(I1643="","",IF($B1643="Venda",I1643,IF(OR($B1643="Compra",$B1643="Devolução de venda"),-I1643,0)))</f>
        <v/>
      </c>
    </row>
    <row r="1644">
      <c r="A1644" s="22" t="n"/>
      <c r="B1644" s="14" t="n"/>
      <c r="C1644" s="14" t="n"/>
      <c r="D1644" s="14" t="n"/>
      <c r="E1644" s="15" t="n"/>
      <c r="F1644" s="14" t="n"/>
      <c r="G1644" s="22" t="n"/>
      <c r="H1644" s="14" t="n"/>
      <c r="I1644" s="17">
        <f>IF(OR($B1644="",$C1644="",N($D1644)=0),"",IF(OR($B1644="Ajuste para mais",$B1644="Ajuste para menos"),0,$D1644*IF(N($E1644)&lt;&gt;0,$E1644,IF(OR($B1644="Venda",$B1644="Devolução de venda"),IFERROR(INDEX(Produtos!$D$6:$D$505,MATCH($C1644,Produtos!$B$6:$B$505,0)),0),0))))</f>
        <v/>
      </c>
      <c r="J1644" s="17">
        <f>IF(OR($B1644="",$C1644="",N($D1644)=0),"",IF($B1644="Venda",1,IF($B1644="Devolução de venda",-1,0))*$D1644*IFERROR(INDEX(Produtos!$L$6:$L$505,MATCH($C1644,Produtos!$B$6:$B$505,0)),0))</f>
        <v/>
      </c>
      <c r="K1644" s="17">
        <f>IF(I1644="","",IF($B1644="Venda",I1644-J1644,IF($B1644="Devolução de venda",-I1644-J1644,0)))</f>
        <v/>
      </c>
      <c r="L1644" s="20">
        <f>IF($A1644="","",IF($G1644&lt;&gt;"",$G1644,$A1644))</f>
        <v/>
      </c>
      <c r="M1644" s="17">
        <f>IF(I1644="","",IF($B1644="Venda",I1644,IF(OR($B1644="Compra",$B1644="Devolução de venda"),-I1644,0)))</f>
        <v/>
      </c>
    </row>
    <row r="1645">
      <c r="A1645" s="22" t="n"/>
      <c r="B1645" s="14" t="n"/>
      <c r="C1645" s="14" t="n"/>
      <c r="D1645" s="14" t="n"/>
      <c r="E1645" s="15" t="n"/>
      <c r="F1645" s="14" t="n"/>
      <c r="G1645" s="22" t="n"/>
      <c r="H1645" s="14" t="n"/>
      <c r="I1645" s="17">
        <f>IF(OR($B1645="",$C1645="",N($D1645)=0),"",IF(OR($B1645="Ajuste para mais",$B1645="Ajuste para menos"),0,$D1645*IF(N($E1645)&lt;&gt;0,$E1645,IF(OR($B1645="Venda",$B1645="Devolução de venda"),IFERROR(INDEX(Produtos!$D$6:$D$505,MATCH($C1645,Produtos!$B$6:$B$505,0)),0),0))))</f>
        <v/>
      </c>
      <c r="J1645" s="17">
        <f>IF(OR($B1645="",$C1645="",N($D1645)=0),"",IF($B1645="Venda",1,IF($B1645="Devolução de venda",-1,0))*$D1645*IFERROR(INDEX(Produtos!$L$6:$L$505,MATCH($C1645,Produtos!$B$6:$B$505,0)),0))</f>
        <v/>
      </c>
      <c r="K1645" s="17">
        <f>IF(I1645="","",IF($B1645="Venda",I1645-J1645,IF($B1645="Devolução de venda",-I1645-J1645,0)))</f>
        <v/>
      </c>
      <c r="L1645" s="20">
        <f>IF($A1645="","",IF($G1645&lt;&gt;"",$G1645,$A1645))</f>
        <v/>
      </c>
      <c r="M1645" s="17">
        <f>IF(I1645="","",IF($B1645="Venda",I1645,IF(OR($B1645="Compra",$B1645="Devolução de venda"),-I1645,0)))</f>
        <v/>
      </c>
    </row>
    <row r="1646">
      <c r="A1646" s="22" t="n"/>
      <c r="B1646" s="14" t="n"/>
      <c r="C1646" s="14" t="n"/>
      <c r="D1646" s="14" t="n"/>
      <c r="E1646" s="15" t="n"/>
      <c r="F1646" s="14" t="n"/>
      <c r="G1646" s="22" t="n"/>
      <c r="H1646" s="14" t="n"/>
      <c r="I1646" s="17">
        <f>IF(OR($B1646="",$C1646="",N($D1646)=0),"",IF(OR($B1646="Ajuste para mais",$B1646="Ajuste para menos"),0,$D1646*IF(N($E1646)&lt;&gt;0,$E1646,IF(OR($B1646="Venda",$B1646="Devolução de venda"),IFERROR(INDEX(Produtos!$D$6:$D$505,MATCH($C1646,Produtos!$B$6:$B$505,0)),0),0))))</f>
        <v/>
      </c>
      <c r="J1646" s="17">
        <f>IF(OR($B1646="",$C1646="",N($D1646)=0),"",IF($B1646="Venda",1,IF($B1646="Devolução de venda",-1,0))*$D1646*IFERROR(INDEX(Produtos!$L$6:$L$505,MATCH($C1646,Produtos!$B$6:$B$505,0)),0))</f>
        <v/>
      </c>
      <c r="K1646" s="17">
        <f>IF(I1646="","",IF($B1646="Venda",I1646-J1646,IF($B1646="Devolução de venda",-I1646-J1646,0)))</f>
        <v/>
      </c>
      <c r="L1646" s="20">
        <f>IF($A1646="","",IF($G1646&lt;&gt;"",$G1646,$A1646))</f>
        <v/>
      </c>
      <c r="M1646" s="17">
        <f>IF(I1646="","",IF($B1646="Venda",I1646,IF(OR($B1646="Compra",$B1646="Devolução de venda"),-I1646,0)))</f>
        <v/>
      </c>
    </row>
    <row r="1647">
      <c r="A1647" s="22" t="n"/>
      <c r="B1647" s="14" t="n"/>
      <c r="C1647" s="14" t="n"/>
      <c r="D1647" s="14" t="n"/>
      <c r="E1647" s="15" t="n"/>
      <c r="F1647" s="14" t="n"/>
      <c r="G1647" s="22" t="n"/>
      <c r="H1647" s="14" t="n"/>
      <c r="I1647" s="17">
        <f>IF(OR($B1647="",$C1647="",N($D1647)=0),"",IF(OR($B1647="Ajuste para mais",$B1647="Ajuste para menos"),0,$D1647*IF(N($E1647)&lt;&gt;0,$E1647,IF(OR($B1647="Venda",$B1647="Devolução de venda"),IFERROR(INDEX(Produtos!$D$6:$D$505,MATCH($C1647,Produtos!$B$6:$B$505,0)),0),0))))</f>
        <v/>
      </c>
      <c r="J1647" s="17">
        <f>IF(OR($B1647="",$C1647="",N($D1647)=0),"",IF($B1647="Venda",1,IF($B1647="Devolução de venda",-1,0))*$D1647*IFERROR(INDEX(Produtos!$L$6:$L$505,MATCH($C1647,Produtos!$B$6:$B$505,0)),0))</f>
        <v/>
      </c>
      <c r="K1647" s="17">
        <f>IF(I1647="","",IF($B1647="Venda",I1647-J1647,IF($B1647="Devolução de venda",-I1647-J1647,0)))</f>
        <v/>
      </c>
      <c r="L1647" s="20">
        <f>IF($A1647="","",IF($G1647&lt;&gt;"",$G1647,$A1647))</f>
        <v/>
      </c>
      <c r="M1647" s="17">
        <f>IF(I1647="","",IF($B1647="Venda",I1647,IF(OR($B1647="Compra",$B1647="Devolução de venda"),-I1647,0)))</f>
        <v/>
      </c>
    </row>
    <row r="1648">
      <c r="A1648" s="22" t="n"/>
      <c r="B1648" s="14" t="n"/>
      <c r="C1648" s="14" t="n"/>
      <c r="D1648" s="14" t="n"/>
      <c r="E1648" s="15" t="n"/>
      <c r="F1648" s="14" t="n"/>
      <c r="G1648" s="22" t="n"/>
      <c r="H1648" s="14" t="n"/>
      <c r="I1648" s="17">
        <f>IF(OR($B1648="",$C1648="",N($D1648)=0),"",IF(OR($B1648="Ajuste para mais",$B1648="Ajuste para menos"),0,$D1648*IF(N($E1648)&lt;&gt;0,$E1648,IF(OR($B1648="Venda",$B1648="Devolução de venda"),IFERROR(INDEX(Produtos!$D$6:$D$505,MATCH($C1648,Produtos!$B$6:$B$505,0)),0),0))))</f>
        <v/>
      </c>
      <c r="J1648" s="17">
        <f>IF(OR($B1648="",$C1648="",N($D1648)=0),"",IF($B1648="Venda",1,IF($B1648="Devolução de venda",-1,0))*$D1648*IFERROR(INDEX(Produtos!$L$6:$L$505,MATCH($C1648,Produtos!$B$6:$B$505,0)),0))</f>
        <v/>
      </c>
      <c r="K1648" s="17">
        <f>IF(I1648="","",IF($B1648="Venda",I1648-J1648,IF($B1648="Devolução de venda",-I1648-J1648,0)))</f>
        <v/>
      </c>
      <c r="L1648" s="20">
        <f>IF($A1648="","",IF($G1648&lt;&gt;"",$G1648,$A1648))</f>
        <v/>
      </c>
      <c r="M1648" s="17">
        <f>IF(I1648="","",IF($B1648="Venda",I1648,IF(OR($B1648="Compra",$B1648="Devolução de venda"),-I1648,0)))</f>
        <v/>
      </c>
    </row>
    <row r="1649">
      <c r="A1649" s="22" t="n"/>
      <c r="B1649" s="14" t="n"/>
      <c r="C1649" s="14" t="n"/>
      <c r="D1649" s="14" t="n"/>
      <c r="E1649" s="15" t="n"/>
      <c r="F1649" s="14" t="n"/>
      <c r="G1649" s="22" t="n"/>
      <c r="H1649" s="14" t="n"/>
      <c r="I1649" s="17">
        <f>IF(OR($B1649="",$C1649="",N($D1649)=0),"",IF(OR($B1649="Ajuste para mais",$B1649="Ajuste para menos"),0,$D1649*IF(N($E1649)&lt;&gt;0,$E1649,IF(OR($B1649="Venda",$B1649="Devolução de venda"),IFERROR(INDEX(Produtos!$D$6:$D$505,MATCH($C1649,Produtos!$B$6:$B$505,0)),0),0))))</f>
        <v/>
      </c>
      <c r="J1649" s="17">
        <f>IF(OR($B1649="",$C1649="",N($D1649)=0),"",IF($B1649="Venda",1,IF($B1649="Devolução de venda",-1,0))*$D1649*IFERROR(INDEX(Produtos!$L$6:$L$505,MATCH($C1649,Produtos!$B$6:$B$505,0)),0))</f>
        <v/>
      </c>
      <c r="K1649" s="17">
        <f>IF(I1649="","",IF($B1649="Venda",I1649-J1649,IF($B1649="Devolução de venda",-I1649-J1649,0)))</f>
        <v/>
      </c>
      <c r="L1649" s="20">
        <f>IF($A1649="","",IF($G1649&lt;&gt;"",$G1649,$A1649))</f>
        <v/>
      </c>
      <c r="M1649" s="17">
        <f>IF(I1649="","",IF($B1649="Venda",I1649,IF(OR($B1649="Compra",$B1649="Devolução de venda"),-I1649,0)))</f>
        <v/>
      </c>
    </row>
    <row r="1650">
      <c r="A1650" s="22" t="n"/>
      <c r="B1650" s="14" t="n"/>
      <c r="C1650" s="14" t="n"/>
      <c r="D1650" s="14" t="n"/>
      <c r="E1650" s="15" t="n"/>
      <c r="F1650" s="14" t="n"/>
      <c r="G1650" s="22" t="n"/>
      <c r="H1650" s="14" t="n"/>
      <c r="I1650" s="17">
        <f>IF(OR($B1650="",$C1650="",N($D1650)=0),"",IF(OR($B1650="Ajuste para mais",$B1650="Ajuste para menos"),0,$D1650*IF(N($E1650)&lt;&gt;0,$E1650,IF(OR($B1650="Venda",$B1650="Devolução de venda"),IFERROR(INDEX(Produtos!$D$6:$D$505,MATCH($C1650,Produtos!$B$6:$B$505,0)),0),0))))</f>
        <v/>
      </c>
      <c r="J1650" s="17">
        <f>IF(OR($B1650="",$C1650="",N($D1650)=0),"",IF($B1650="Venda",1,IF($B1650="Devolução de venda",-1,0))*$D1650*IFERROR(INDEX(Produtos!$L$6:$L$505,MATCH($C1650,Produtos!$B$6:$B$505,0)),0))</f>
        <v/>
      </c>
      <c r="K1650" s="17">
        <f>IF(I1650="","",IF($B1650="Venda",I1650-J1650,IF($B1650="Devolução de venda",-I1650-J1650,0)))</f>
        <v/>
      </c>
      <c r="L1650" s="20">
        <f>IF($A1650="","",IF($G1650&lt;&gt;"",$G1650,$A1650))</f>
        <v/>
      </c>
      <c r="M1650" s="17">
        <f>IF(I1650="","",IF($B1650="Venda",I1650,IF(OR($B1650="Compra",$B1650="Devolução de venda"),-I1650,0)))</f>
        <v/>
      </c>
    </row>
    <row r="1651">
      <c r="A1651" s="22" t="n"/>
      <c r="B1651" s="14" t="n"/>
      <c r="C1651" s="14" t="n"/>
      <c r="D1651" s="14" t="n"/>
      <c r="E1651" s="15" t="n"/>
      <c r="F1651" s="14" t="n"/>
      <c r="G1651" s="22" t="n"/>
      <c r="H1651" s="14" t="n"/>
      <c r="I1651" s="17">
        <f>IF(OR($B1651="",$C1651="",N($D1651)=0),"",IF(OR($B1651="Ajuste para mais",$B1651="Ajuste para menos"),0,$D1651*IF(N($E1651)&lt;&gt;0,$E1651,IF(OR($B1651="Venda",$B1651="Devolução de venda"),IFERROR(INDEX(Produtos!$D$6:$D$505,MATCH($C1651,Produtos!$B$6:$B$505,0)),0),0))))</f>
        <v/>
      </c>
      <c r="J1651" s="17">
        <f>IF(OR($B1651="",$C1651="",N($D1651)=0),"",IF($B1651="Venda",1,IF($B1651="Devolução de venda",-1,0))*$D1651*IFERROR(INDEX(Produtos!$L$6:$L$505,MATCH($C1651,Produtos!$B$6:$B$505,0)),0))</f>
        <v/>
      </c>
      <c r="K1651" s="17">
        <f>IF(I1651="","",IF($B1651="Venda",I1651-J1651,IF($B1651="Devolução de venda",-I1651-J1651,0)))</f>
        <v/>
      </c>
      <c r="L1651" s="20">
        <f>IF($A1651="","",IF($G1651&lt;&gt;"",$G1651,$A1651))</f>
        <v/>
      </c>
      <c r="M1651" s="17">
        <f>IF(I1651="","",IF($B1651="Venda",I1651,IF(OR($B1651="Compra",$B1651="Devolução de venda"),-I1651,0)))</f>
        <v/>
      </c>
    </row>
    <row r="1652">
      <c r="A1652" s="22" t="n"/>
      <c r="B1652" s="14" t="n"/>
      <c r="C1652" s="14" t="n"/>
      <c r="D1652" s="14" t="n"/>
      <c r="E1652" s="15" t="n"/>
      <c r="F1652" s="14" t="n"/>
      <c r="G1652" s="22" t="n"/>
      <c r="H1652" s="14" t="n"/>
      <c r="I1652" s="17">
        <f>IF(OR($B1652="",$C1652="",N($D1652)=0),"",IF(OR($B1652="Ajuste para mais",$B1652="Ajuste para menos"),0,$D1652*IF(N($E1652)&lt;&gt;0,$E1652,IF(OR($B1652="Venda",$B1652="Devolução de venda"),IFERROR(INDEX(Produtos!$D$6:$D$505,MATCH($C1652,Produtos!$B$6:$B$505,0)),0),0))))</f>
        <v/>
      </c>
      <c r="J1652" s="17">
        <f>IF(OR($B1652="",$C1652="",N($D1652)=0),"",IF($B1652="Venda",1,IF($B1652="Devolução de venda",-1,0))*$D1652*IFERROR(INDEX(Produtos!$L$6:$L$505,MATCH($C1652,Produtos!$B$6:$B$505,0)),0))</f>
        <v/>
      </c>
      <c r="K1652" s="17">
        <f>IF(I1652="","",IF($B1652="Venda",I1652-J1652,IF($B1652="Devolução de venda",-I1652-J1652,0)))</f>
        <v/>
      </c>
      <c r="L1652" s="20">
        <f>IF($A1652="","",IF($G1652&lt;&gt;"",$G1652,$A1652))</f>
        <v/>
      </c>
      <c r="M1652" s="17">
        <f>IF(I1652="","",IF($B1652="Venda",I1652,IF(OR($B1652="Compra",$B1652="Devolução de venda"),-I1652,0)))</f>
        <v/>
      </c>
    </row>
    <row r="1653">
      <c r="A1653" s="22" t="n"/>
      <c r="B1653" s="14" t="n"/>
      <c r="C1653" s="14" t="n"/>
      <c r="D1653" s="14" t="n"/>
      <c r="E1653" s="15" t="n"/>
      <c r="F1653" s="14" t="n"/>
      <c r="G1653" s="22" t="n"/>
      <c r="H1653" s="14" t="n"/>
      <c r="I1653" s="17">
        <f>IF(OR($B1653="",$C1653="",N($D1653)=0),"",IF(OR($B1653="Ajuste para mais",$B1653="Ajuste para menos"),0,$D1653*IF(N($E1653)&lt;&gt;0,$E1653,IF(OR($B1653="Venda",$B1653="Devolução de venda"),IFERROR(INDEX(Produtos!$D$6:$D$505,MATCH($C1653,Produtos!$B$6:$B$505,0)),0),0))))</f>
        <v/>
      </c>
      <c r="J1653" s="17">
        <f>IF(OR($B1653="",$C1653="",N($D1653)=0),"",IF($B1653="Venda",1,IF($B1653="Devolução de venda",-1,0))*$D1653*IFERROR(INDEX(Produtos!$L$6:$L$505,MATCH($C1653,Produtos!$B$6:$B$505,0)),0))</f>
        <v/>
      </c>
      <c r="K1653" s="17">
        <f>IF(I1653="","",IF($B1653="Venda",I1653-J1653,IF($B1653="Devolução de venda",-I1653-J1653,0)))</f>
        <v/>
      </c>
      <c r="L1653" s="20">
        <f>IF($A1653="","",IF($G1653&lt;&gt;"",$G1653,$A1653))</f>
        <v/>
      </c>
      <c r="M1653" s="17">
        <f>IF(I1653="","",IF($B1653="Venda",I1653,IF(OR($B1653="Compra",$B1653="Devolução de venda"),-I1653,0)))</f>
        <v/>
      </c>
    </row>
    <row r="1654">
      <c r="A1654" s="22" t="n"/>
      <c r="B1654" s="14" t="n"/>
      <c r="C1654" s="14" t="n"/>
      <c r="D1654" s="14" t="n"/>
      <c r="E1654" s="15" t="n"/>
      <c r="F1654" s="14" t="n"/>
      <c r="G1654" s="22" t="n"/>
      <c r="H1654" s="14" t="n"/>
      <c r="I1654" s="17">
        <f>IF(OR($B1654="",$C1654="",N($D1654)=0),"",IF(OR($B1654="Ajuste para mais",$B1654="Ajuste para menos"),0,$D1654*IF(N($E1654)&lt;&gt;0,$E1654,IF(OR($B1654="Venda",$B1654="Devolução de venda"),IFERROR(INDEX(Produtos!$D$6:$D$505,MATCH($C1654,Produtos!$B$6:$B$505,0)),0),0))))</f>
        <v/>
      </c>
      <c r="J1654" s="17">
        <f>IF(OR($B1654="",$C1654="",N($D1654)=0),"",IF($B1654="Venda",1,IF($B1654="Devolução de venda",-1,0))*$D1654*IFERROR(INDEX(Produtos!$L$6:$L$505,MATCH($C1654,Produtos!$B$6:$B$505,0)),0))</f>
        <v/>
      </c>
      <c r="K1654" s="17">
        <f>IF(I1654="","",IF($B1654="Venda",I1654-J1654,IF($B1654="Devolução de venda",-I1654-J1654,0)))</f>
        <v/>
      </c>
      <c r="L1654" s="20">
        <f>IF($A1654="","",IF($G1654&lt;&gt;"",$G1654,$A1654))</f>
        <v/>
      </c>
      <c r="M1654" s="17">
        <f>IF(I1654="","",IF($B1654="Venda",I1654,IF(OR($B1654="Compra",$B1654="Devolução de venda"),-I1654,0)))</f>
        <v/>
      </c>
    </row>
    <row r="1655">
      <c r="A1655" s="22" t="n"/>
      <c r="B1655" s="14" t="n"/>
      <c r="C1655" s="14" t="n"/>
      <c r="D1655" s="14" t="n"/>
      <c r="E1655" s="15" t="n"/>
      <c r="F1655" s="14" t="n"/>
      <c r="G1655" s="22" t="n"/>
      <c r="H1655" s="14" t="n"/>
      <c r="I1655" s="17">
        <f>IF(OR($B1655="",$C1655="",N($D1655)=0),"",IF(OR($B1655="Ajuste para mais",$B1655="Ajuste para menos"),0,$D1655*IF(N($E1655)&lt;&gt;0,$E1655,IF(OR($B1655="Venda",$B1655="Devolução de venda"),IFERROR(INDEX(Produtos!$D$6:$D$505,MATCH($C1655,Produtos!$B$6:$B$505,0)),0),0))))</f>
        <v/>
      </c>
      <c r="J1655" s="17">
        <f>IF(OR($B1655="",$C1655="",N($D1655)=0),"",IF($B1655="Venda",1,IF($B1655="Devolução de venda",-1,0))*$D1655*IFERROR(INDEX(Produtos!$L$6:$L$505,MATCH($C1655,Produtos!$B$6:$B$505,0)),0))</f>
        <v/>
      </c>
      <c r="K1655" s="17">
        <f>IF(I1655="","",IF($B1655="Venda",I1655-J1655,IF($B1655="Devolução de venda",-I1655-J1655,0)))</f>
        <v/>
      </c>
      <c r="L1655" s="20">
        <f>IF($A1655="","",IF($G1655&lt;&gt;"",$G1655,$A1655))</f>
        <v/>
      </c>
      <c r="M1655" s="17">
        <f>IF(I1655="","",IF($B1655="Venda",I1655,IF(OR($B1655="Compra",$B1655="Devolução de venda"),-I1655,0)))</f>
        <v/>
      </c>
    </row>
    <row r="1656">
      <c r="A1656" s="22" t="n"/>
      <c r="B1656" s="14" t="n"/>
      <c r="C1656" s="14" t="n"/>
      <c r="D1656" s="14" t="n"/>
      <c r="E1656" s="15" t="n"/>
      <c r="F1656" s="14" t="n"/>
      <c r="G1656" s="22" t="n"/>
      <c r="H1656" s="14" t="n"/>
      <c r="I1656" s="17">
        <f>IF(OR($B1656="",$C1656="",N($D1656)=0),"",IF(OR($B1656="Ajuste para mais",$B1656="Ajuste para menos"),0,$D1656*IF(N($E1656)&lt;&gt;0,$E1656,IF(OR($B1656="Venda",$B1656="Devolução de venda"),IFERROR(INDEX(Produtos!$D$6:$D$505,MATCH($C1656,Produtos!$B$6:$B$505,0)),0),0))))</f>
        <v/>
      </c>
      <c r="J1656" s="17">
        <f>IF(OR($B1656="",$C1656="",N($D1656)=0),"",IF($B1656="Venda",1,IF($B1656="Devolução de venda",-1,0))*$D1656*IFERROR(INDEX(Produtos!$L$6:$L$505,MATCH($C1656,Produtos!$B$6:$B$505,0)),0))</f>
        <v/>
      </c>
      <c r="K1656" s="17">
        <f>IF(I1656="","",IF($B1656="Venda",I1656-J1656,IF($B1656="Devolução de venda",-I1656-J1656,0)))</f>
        <v/>
      </c>
      <c r="L1656" s="20">
        <f>IF($A1656="","",IF($G1656&lt;&gt;"",$G1656,$A1656))</f>
        <v/>
      </c>
      <c r="M1656" s="17">
        <f>IF(I1656="","",IF($B1656="Venda",I1656,IF(OR($B1656="Compra",$B1656="Devolução de venda"),-I1656,0)))</f>
        <v/>
      </c>
    </row>
    <row r="1657">
      <c r="A1657" s="22" t="n"/>
      <c r="B1657" s="14" t="n"/>
      <c r="C1657" s="14" t="n"/>
      <c r="D1657" s="14" t="n"/>
      <c r="E1657" s="15" t="n"/>
      <c r="F1657" s="14" t="n"/>
      <c r="G1657" s="22" t="n"/>
      <c r="H1657" s="14" t="n"/>
      <c r="I1657" s="17">
        <f>IF(OR($B1657="",$C1657="",N($D1657)=0),"",IF(OR($B1657="Ajuste para mais",$B1657="Ajuste para menos"),0,$D1657*IF(N($E1657)&lt;&gt;0,$E1657,IF(OR($B1657="Venda",$B1657="Devolução de venda"),IFERROR(INDEX(Produtos!$D$6:$D$505,MATCH($C1657,Produtos!$B$6:$B$505,0)),0),0))))</f>
        <v/>
      </c>
      <c r="J1657" s="17">
        <f>IF(OR($B1657="",$C1657="",N($D1657)=0),"",IF($B1657="Venda",1,IF($B1657="Devolução de venda",-1,0))*$D1657*IFERROR(INDEX(Produtos!$L$6:$L$505,MATCH($C1657,Produtos!$B$6:$B$505,0)),0))</f>
        <v/>
      </c>
      <c r="K1657" s="17">
        <f>IF(I1657="","",IF($B1657="Venda",I1657-J1657,IF($B1657="Devolução de venda",-I1657-J1657,0)))</f>
        <v/>
      </c>
      <c r="L1657" s="20">
        <f>IF($A1657="","",IF($G1657&lt;&gt;"",$G1657,$A1657))</f>
        <v/>
      </c>
      <c r="M1657" s="17">
        <f>IF(I1657="","",IF($B1657="Venda",I1657,IF(OR($B1657="Compra",$B1657="Devolução de venda"),-I1657,0)))</f>
        <v/>
      </c>
    </row>
    <row r="1658">
      <c r="A1658" s="22" t="n"/>
      <c r="B1658" s="14" t="n"/>
      <c r="C1658" s="14" t="n"/>
      <c r="D1658" s="14" t="n"/>
      <c r="E1658" s="15" t="n"/>
      <c r="F1658" s="14" t="n"/>
      <c r="G1658" s="22" t="n"/>
      <c r="H1658" s="14" t="n"/>
      <c r="I1658" s="17">
        <f>IF(OR($B1658="",$C1658="",N($D1658)=0),"",IF(OR($B1658="Ajuste para mais",$B1658="Ajuste para menos"),0,$D1658*IF(N($E1658)&lt;&gt;0,$E1658,IF(OR($B1658="Venda",$B1658="Devolução de venda"),IFERROR(INDEX(Produtos!$D$6:$D$505,MATCH($C1658,Produtos!$B$6:$B$505,0)),0),0))))</f>
        <v/>
      </c>
      <c r="J1658" s="17">
        <f>IF(OR($B1658="",$C1658="",N($D1658)=0),"",IF($B1658="Venda",1,IF($B1658="Devolução de venda",-1,0))*$D1658*IFERROR(INDEX(Produtos!$L$6:$L$505,MATCH($C1658,Produtos!$B$6:$B$505,0)),0))</f>
        <v/>
      </c>
      <c r="K1658" s="17">
        <f>IF(I1658="","",IF($B1658="Venda",I1658-J1658,IF($B1658="Devolução de venda",-I1658-J1658,0)))</f>
        <v/>
      </c>
      <c r="L1658" s="20">
        <f>IF($A1658="","",IF($G1658&lt;&gt;"",$G1658,$A1658))</f>
        <v/>
      </c>
      <c r="M1658" s="17">
        <f>IF(I1658="","",IF($B1658="Venda",I1658,IF(OR($B1658="Compra",$B1658="Devolução de venda"),-I1658,0)))</f>
        <v/>
      </c>
    </row>
    <row r="1659">
      <c r="A1659" s="22" t="n"/>
      <c r="B1659" s="14" t="n"/>
      <c r="C1659" s="14" t="n"/>
      <c r="D1659" s="14" t="n"/>
      <c r="E1659" s="15" t="n"/>
      <c r="F1659" s="14" t="n"/>
      <c r="G1659" s="22" t="n"/>
      <c r="H1659" s="14" t="n"/>
      <c r="I1659" s="17">
        <f>IF(OR($B1659="",$C1659="",N($D1659)=0),"",IF(OR($B1659="Ajuste para mais",$B1659="Ajuste para menos"),0,$D1659*IF(N($E1659)&lt;&gt;0,$E1659,IF(OR($B1659="Venda",$B1659="Devolução de venda"),IFERROR(INDEX(Produtos!$D$6:$D$505,MATCH($C1659,Produtos!$B$6:$B$505,0)),0),0))))</f>
        <v/>
      </c>
      <c r="J1659" s="17">
        <f>IF(OR($B1659="",$C1659="",N($D1659)=0),"",IF($B1659="Venda",1,IF($B1659="Devolução de venda",-1,0))*$D1659*IFERROR(INDEX(Produtos!$L$6:$L$505,MATCH($C1659,Produtos!$B$6:$B$505,0)),0))</f>
        <v/>
      </c>
      <c r="K1659" s="17">
        <f>IF(I1659="","",IF($B1659="Venda",I1659-J1659,IF($B1659="Devolução de venda",-I1659-J1659,0)))</f>
        <v/>
      </c>
      <c r="L1659" s="20">
        <f>IF($A1659="","",IF($G1659&lt;&gt;"",$G1659,$A1659))</f>
        <v/>
      </c>
      <c r="M1659" s="17">
        <f>IF(I1659="","",IF($B1659="Venda",I1659,IF(OR($B1659="Compra",$B1659="Devolução de venda"),-I1659,0)))</f>
        <v/>
      </c>
    </row>
    <row r="1660">
      <c r="A1660" s="22" t="n"/>
      <c r="B1660" s="14" t="n"/>
      <c r="C1660" s="14" t="n"/>
      <c r="D1660" s="14" t="n"/>
      <c r="E1660" s="15" t="n"/>
      <c r="F1660" s="14" t="n"/>
      <c r="G1660" s="22" t="n"/>
      <c r="H1660" s="14" t="n"/>
      <c r="I1660" s="17">
        <f>IF(OR($B1660="",$C1660="",N($D1660)=0),"",IF(OR($B1660="Ajuste para mais",$B1660="Ajuste para menos"),0,$D1660*IF(N($E1660)&lt;&gt;0,$E1660,IF(OR($B1660="Venda",$B1660="Devolução de venda"),IFERROR(INDEX(Produtos!$D$6:$D$505,MATCH($C1660,Produtos!$B$6:$B$505,0)),0),0))))</f>
        <v/>
      </c>
      <c r="J1660" s="17">
        <f>IF(OR($B1660="",$C1660="",N($D1660)=0),"",IF($B1660="Venda",1,IF($B1660="Devolução de venda",-1,0))*$D1660*IFERROR(INDEX(Produtos!$L$6:$L$505,MATCH($C1660,Produtos!$B$6:$B$505,0)),0))</f>
        <v/>
      </c>
      <c r="K1660" s="17">
        <f>IF(I1660="","",IF($B1660="Venda",I1660-J1660,IF($B1660="Devolução de venda",-I1660-J1660,0)))</f>
        <v/>
      </c>
      <c r="L1660" s="20">
        <f>IF($A1660="","",IF($G1660&lt;&gt;"",$G1660,$A1660))</f>
        <v/>
      </c>
      <c r="M1660" s="17">
        <f>IF(I1660="","",IF($B1660="Venda",I1660,IF(OR($B1660="Compra",$B1660="Devolução de venda"),-I1660,0)))</f>
        <v/>
      </c>
    </row>
    <row r="1661">
      <c r="A1661" s="22" t="n"/>
      <c r="B1661" s="14" t="n"/>
      <c r="C1661" s="14" t="n"/>
      <c r="D1661" s="14" t="n"/>
      <c r="E1661" s="15" t="n"/>
      <c r="F1661" s="14" t="n"/>
      <c r="G1661" s="22" t="n"/>
      <c r="H1661" s="14" t="n"/>
      <c r="I1661" s="17">
        <f>IF(OR($B1661="",$C1661="",N($D1661)=0),"",IF(OR($B1661="Ajuste para mais",$B1661="Ajuste para menos"),0,$D1661*IF(N($E1661)&lt;&gt;0,$E1661,IF(OR($B1661="Venda",$B1661="Devolução de venda"),IFERROR(INDEX(Produtos!$D$6:$D$505,MATCH($C1661,Produtos!$B$6:$B$505,0)),0),0))))</f>
        <v/>
      </c>
      <c r="J1661" s="17">
        <f>IF(OR($B1661="",$C1661="",N($D1661)=0),"",IF($B1661="Venda",1,IF($B1661="Devolução de venda",-1,0))*$D1661*IFERROR(INDEX(Produtos!$L$6:$L$505,MATCH($C1661,Produtos!$B$6:$B$505,0)),0))</f>
        <v/>
      </c>
      <c r="K1661" s="17">
        <f>IF(I1661="","",IF($B1661="Venda",I1661-J1661,IF($B1661="Devolução de venda",-I1661-J1661,0)))</f>
        <v/>
      </c>
      <c r="L1661" s="20">
        <f>IF($A1661="","",IF($G1661&lt;&gt;"",$G1661,$A1661))</f>
        <v/>
      </c>
      <c r="M1661" s="17">
        <f>IF(I1661="","",IF($B1661="Venda",I1661,IF(OR($B1661="Compra",$B1661="Devolução de venda"),-I1661,0)))</f>
        <v/>
      </c>
    </row>
    <row r="1662">
      <c r="A1662" s="22" t="n"/>
      <c r="B1662" s="14" t="n"/>
      <c r="C1662" s="14" t="n"/>
      <c r="D1662" s="14" t="n"/>
      <c r="E1662" s="15" t="n"/>
      <c r="F1662" s="14" t="n"/>
      <c r="G1662" s="22" t="n"/>
      <c r="H1662" s="14" t="n"/>
      <c r="I1662" s="17">
        <f>IF(OR($B1662="",$C1662="",N($D1662)=0),"",IF(OR($B1662="Ajuste para mais",$B1662="Ajuste para menos"),0,$D1662*IF(N($E1662)&lt;&gt;0,$E1662,IF(OR($B1662="Venda",$B1662="Devolução de venda"),IFERROR(INDEX(Produtos!$D$6:$D$505,MATCH($C1662,Produtos!$B$6:$B$505,0)),0),0))))</f>
        <v/>
      </c>
      <c r="J1662" s="17">
        <f>IF(OR($B1662="",$C1662="",N($D1662)=0),"",IF($B1662="Venda",1,IF($B1662="Devolução de venda",-1,0))*$D1662*IFERROR(INDEX(Produtos!$L$6:$L$505,MATCH($C1662,Produtos!$B$6:$B$505,0)),0))</f>
        <v/>
      </c>
      <c r="K1662" s="17">
        <f>IF(I1662="","",IF($B1662="Venda",I1662-J1662,IF($B1662="Devolução de venda",-I1662-J1662,0)))</f>
        <v/>
      </c>
      <c r="L1662" s="20">
        <f>IF($A1662="","",IF($G1662&lt;&gt;"",$G1662,$A1662))</f>
        <v/>
      </c>
      <c r="M1662" s="17">
        <f>IF(I1662="","",IF($B1662="Venda",I1662,IF(OR($B1662="Compra",$B1662="Devolução de venda"),-I1662,0)))</f>
        <v/>
      </c>
    </row>
    <row r="1663">
      <c r="A1663" s="22" t="n"/>
      <c r="B1663" s="14" t="n"/>
      <c r="C1663" s="14" t="n"/>
      <c r="D1663" s="14" t="n"/>
      <c r="E1663" s="15" t="n"/>
      <c r="F1663" s="14" t="n"/>
      <c r="G1663" s="22" t="n"/>
      <c r="H1663" s="14" t="n"/>
      <c r="I1663" s="17">
        <f>IF(OR($B1663="",$C1663="",N($D1663)=0),"",IF(OR($B1663="Ajuste para mais",$B1663="Ajuste para menos"),0,$D1663*IF(N($E1663)&lt;&gt;0,$E1663,IF(OR($B1663="Venda",$B1663="Devolução de venda"),IFERROR(INDEX(Produtos!$D$6:$D$505,MATCH($C1663,Produtos!$B$6:$B$505,0)),0),0))))</f>
        <v/>
      </c>
      <c r="J1663" s="17">
        <f>IF(OR($B1663="",$C1663="",N($D1663)=0),"",IF($B1663="Venda",1,IF($B1663="Devolução de venda",-1,0))*$D1663*IFERROR(INDEX(Produtos!$L$6:$L$505,MATCH($C1663,Produtos!$B$6:$B$505,0)),0))</f>
        <v/>
      </c>
      <c r="K1663" s="17">
        <f>IF(I1663="","",IF($B1663="Venda",I1663-J1663,IF($B1663="Devolução de venda",-I1663-J1663,0)))</f>
        <v/>
      </c>
      <c r="L1663" s="20">
        <f>IF($A1663="","",IF($G1663&lt;&gt;"",$G1663,$A1663))</f>
        <v/>
      </c>
      <c r="M1663" s="17">
        <f>IF(I1663="","",IF($B1663="Venda",I1663,IF(OR($B1663="Compra",$B1663="Devolução de venda"),-I1663,0)))</f>
        <v/>
      </c>
    </row>
    <row r="1664">
      <c r="A1664" s="22" t="n"/>
      <c r="B1664" s="14" t="n"/>
      <c r="C1664" s="14" t="n"/>
      <c r="D1664" s="14" t="n"/>
      <c r="E1664" s="15" t="n"/>
      <c r="F1664" s="14" t="n"/>
      <c r="G1664" s="22" t="n"/>
      <c r="H1664" s="14" t="n"/>
      <c r="I1664" s="17">
        <f>IF(OR($B1664="",$C1664="",N($D1664)=0),"",IF(OR($B1664="Ajuste para mais",$B1664="Ajuste para menos"),0,$D1664*IF(N($E1664)&lt;&gt;0,$E1664,IF(OR($B1664="Venda",$B1664="Devolução de venda"),IFERROR(INDEX(Produtos!$D$6:$D$505,MATCH($C1664,Produtos!$B$6:$B$505,0)),0),0))))</f>
        <v/>
      </c>
      <c r="J1664" s="17">
        <f>IF(OR($B1664="",$C1664="",N($D1664)=0),"",IF($B1664="Venda",1,IF($B1664="Devolução de venda",-1,0))*$D1664*IFERROR(INDEX(Produtos!$L$6:$L$505,MATCH($C1664,Produtos!$B$6:$B$505,0)),0))</f>
        <v/>
      </c>
      <c r="K1664" s="17">
        <f>IF(I1664="","",IF($B1664="Venda",I1664-J1664,IF($B1664="Devolução de venda",-I1664-J1664,0)))</f>
        <v/>
      </c>
      <c r="L1664" s="20">
        <f>IF($A1664="","",IF($G1664&lt;&gt;"",$G1664,$A1664))</f>
        <v/>
      </c>
      <c r="M1664" s="17">
        <f>IF(I1664="","",IF($B1664="Venda",I1664,IF(OR($B1664="Compra",$B1664="Devolução de venda"),-I1664,0)))</f>
        <v/>
      </c>
    </row>
    <row r="1665">
      <c r="A1665" s="22" t="n"/>
      <c r="B1665" s="14" t="n"/>
      <c r="C1665" s="14" t="n"/>
      <c r="D1665" s="14" t="n"/>
      <c r="E1665" s="15" t="n"/>
      <c r="F1665" s="14" t="n"/>
      <c r="G1665" s="22" t="n"/>
      <c r="H1665" s="14" t="n"/>
      <c r="I1665" s="17">
        <f>IF(OR($B1665="",$C1665="",N($D1665)=0),"",IF(OR($B1665="Ajuste para mais",$B1665="Ajuste para menos"),0,$D1665*IF(N($E1665)&lt;&gt;0,$E1665,IF(OR($B1665="Venda",$B1665="Devolução de venda"),IFERROR(INDEX(Produtos!$D$6:$D$505,MATCH($C1665,Produtos!$B$6:$B$505,0)),0),0))))</f>
        <v/>
      </c>
      <c r="J1665" s="17">
        <f>IF(OR($B1665="",$C1665="",N($D1665)=0),"",IF($B1665="Venda",1,IF($B1665="Devolução de venda",-1,0))*$D1665*IFERROR(INDEX(Produtos!$L$6:$L$505,MATCH($C1665,Produtos!$B$6:$B$505,0)),0))</f>
        <v/>
      </c>
      <c r="K1665" s="17">
        <f>IF(I1665="","",IF($B1665="Venda",I1665-J1665,IF($B1665="Devolução de venda",-I1665-J1665,0)))</f>
        <v/>
      </c>
      <c r="L1665" s="20">
        <f>IF($A1665="","",IF($G1665&lt;&gt;"",$G1665,$A1665))</f>
        <v/>
      </c>
      <c r="M1665" s="17">
        <f>IF(I1665="","",IF($B1665="Venda",I1665,IF(OR($B1665="Compra",$B1665="Devolução de venda"),-I1665,0)))</f>
        <v/>
      </c>
    </row>
    <row r="1666">
      <c r="A1666" s="22" t="n"/>
      <c r="B1666" s="14" t="n"/>
      <c r="C1666" s="14" t="n"/>
      <c r="D1666" s="14" t="n"/>
      <c r="E1666" s="15" t="n"/>
      <c r="F1666" s="14" t="n"/>
      <c r="G1666" s="22" t="n"/>
      <c r="H1666" s="14" t="n"/>
      <c r="I1666" s="17">
        <f>IF(OR($B1666="",$C1666="",N($D1666)=0),"",IF(OR($B1666="Ajuste para mais",$B1666="Ajuste para menos"),0,$D1666*IF(N($E1666)&lt;&gt;0,$E1666,IF(OR($B1666="Venda",$B1666="Devolução de venda"),IFERROR(INDEX(Produtos!$D$6:$D$505,MATCH($C1666,Produtos!$B$6:$B$505,0)),0),0))))</f>
        <v/>
      </c>
      <c r="J1666" s="17">
        <f>IF(OR($B1666="",$C1666="",N($D1666)=0),"",IF($B1666="Venda",1,IF($B1666="Devolução de venda",-1,0))*$D1666*IFERROR(INDEX(Produtos!$L$6:$L$505,MATCH($C1666,Produtos!$B$6:$B$505,0)),0))</f>
        <v/>
      </c>
      <c r="K1666" s="17">
        <f>IF(I1666="","",IF($B1666="Venda",I1666-J1666,IF($B1666="Devolução de venda",-I1666-J1666,0)))</f>
        <v/>
      </c>
      <c r="L1666" s="20">
        <f>IF($A1666="","",IF($G1666&lt;&gt;"",$G1666,$A1666))</f>
        <v/>
      </c>
      <c r="M1666" s="17">
        <f>IF(I1666="","",IF($B1666="Venda",I1666,IF(OR($B1666="Compra",$B1666="Devolução de venda"),-I1666,0)))</f>
        <v/>
      </c>
    </row>
    <row r="1667">
      <c r="A1667" s="22" t="n"/>
      <c r="B1667" s="14" t="n"/>
      <c r="C1667" s="14" t="n"/>
      <c r="D1667" s="14" t="n"/>
      <c r="E1667" s="15" t="n"/>
      <c r="F1667" s="14" t="n"/>
      <c r="G1667" s="22" t="n"/>
      <c r="H1667" s="14" t="n"/>
      <c r="I1667" s="17">
        <f>IF(OR($B1667="",$C1667="",N($D1667)=0),"",IF(OR($B1667="Ajuste para mais",$B1667="Ajuste para menos"),0,$D1667*IF(N($E1667)&lt;&gt;0,$E1667,IF(OR($B1667="Venda",$B1667="Devolução de venda"),IFERROR(INDEX(Produtos!$D$6:$D$505,MATCH($C1667,Produtos!$B$6:$B$505,0)),0),0))))</f>
        <v/>
      </c>
      <c r="J1667" s="17">
        <f>IF(OR($B1667="",$C1667="",N($D1667)=0),"",IF($B1667="Venda",1,IF($B1667="Devolução de venda",-1,0))*$D1667*IFERROR(INDEX(Produtos!$L$6:$L$505,MATCH($C1667,Produtos!$B$6:$B$505,0)),0))</f>
        <v/>
      </c>
      <c r="K1667" s="17">
        <f>IF(I1667="","",IF($B1667="Venda",I1667-J1667,IF($B1667="Devolução de venda",-I1667-J1667,0)))</f>
        <v/>
      </c>
      <c r="L1667" s="20">
        <f>IF($A1667="","",IF($G1667&lt;&gt;"",$G1667,$A1667))</f>
        <v/>
      </c>
      <c r="M1667" s="17">
        <f>IF(I1667="","",IF($B1667="Venda",I1667,IF(OR($B1667="Compra",$B1667="Devolução de venda"),-I1667,0)))</f>
        <v/>
      </c>
    </row>
    <row r="1668">
      <c r="A1668" s="22" t="n"/>
      <c r="B1668" s="14" t="n"/>
      <c r="C1668" s="14" t="n"/>
      <c r="D1668" s="14" t="n"/>
      <c r="E1668" s="15" t="n"/>
      <c r="F1668" s="14" t="n"/>
      <c r="G1668" s="22" t="n"/>
      <c r="H1668" s="14" t="n"/>
      <c r="I1668" s="17">
        <f>IF(OR($B1668="",$C1668="",N($D1668)=0),"",IF(OR($B1668="Ajuste para mais",$B1668="Ajuste para menos"),0,$D1668*IF(N($E1668)&lt;&gt;0,$E1668,IF(OR($B1668="Venda",$B1668="Devolução de venda"),IFERROR(INDEX(Produtos!$D$6:$D$505,MATCH($C1668,Produtos!$B$6:$B$505,0)),0),0))))</f>
        <v/>
      </c>
      <c r="J1668" s="17">
        <f>IF(OR($B1668="",$C1668="",N($D1668)=0),"",IF($B1668="Venda",1,IF($B1668="Devolução de venda",-1,0))*$D1668*IFERROR(INDEX(Produtos!$L$6:$L$505,MATCH($C1668,Produtos!$B$6:$B$505,0)),0))</f>
        <v/>
      </c>
      <c r="K1668" s="17">
        <f>IF(I1668="","",IF($B1668="Venda",I1668-J1668,IF($B1668="Devolução de venda",-I1668-J1668,0)))</f>
        <v/>
      </c>
      <c r="L1668" s="20">
        <f>IF($A1668="","",IF($G1668&lt;&gt;"",$G1668,$A1668))</f>
        <v/>
      </c>
      <c r="M1668" s="17">
        <f>IF(I1668="","",IF($B1668="Venda",I1668,IF(OR($B1668="Compra",$B1668="Devolução de venda"),-I1668,0)))</f>
        <v/>
      </c>
    </row>
    <row r="1669">
      <c r="A1669" s="22" t="n"/>
      <c r="B1669" s="14" t="n"/>
      <c r="C1669" s="14" t="n"/>
      <c r="D1669" s="14" t="n"/>
      <c r="E1669" s="15" t="n"/>
      <c r="F1669" s="14" t="n"/>
      <c r="G1669" s="22" t="n"/>
      <c r="H1669" s="14" t="n"/>
      <c r="I1669" s="17">
        <f>IF(OR($B1669="",$C1669="",N($D1669)=0),"",IF(OR($B1669="Ajuste para mais",$B1669="Ajuste para menos"),0,$D1669*IF(N($E1669)&lt;&gt;0,$E1669,IF(OR($B1669="Venda",$B1669="Devolução de venda"),IFERROR(INDEX(Produtos!$D$6:$D$505,MATCH($C1669,Produtos!$B$6:$B$505,0)),0),0))))</f>
        <v/>
      </c>
      <c r="J1669" s="17">
        <f>IF(OR($B1669="",$C1669="",N($D1669)=0),"",IF($B1669="Venda",1,IF($B1669="Devolução de venda",-1,0))*$D1669*IFERROR(INDEX(Produtos!$L$6:$L$505,MATCH($C1669,Produtos!$B$6:$B$505,0)),0))</f>
        <v/>
      </c>
      <c r="K1669" s="17">
        <f>IF(I1669="","",IF($B1669="Venda",I1669-J1669,IF($B1669="Devolução de venda",-I1669-J1669,0)))</f>
        <v/>
      </c>
      <c r="L1669" s="20">
        <f>IF($A1669="","",IF($G1669&lt;&gt;"",$G1669,$A1669))</f>
        <v/>
      </c>
      <c r="M1669" s="17">
        <f>IF(I1669="","",IF($B1669="Venda",I1669,IF(OR($B1669="Compra",$B1669="Devolução de venda"),-I1669,0)))</f>
        <v/>
      </c>
    </row>
    <row r="1670">
      <c r="A1670" s="22" t="n"/>
      <c r="B1670" s="14" t="n"/>
      <c r="C1670" s="14" t="n"/>
      <c r="D1670" s="14" t="n"/>
      <c r="E1670" s="15" t="n"/>
      <c r="F1670" s="14" t="n"/>
      <c r="G1670" s="22" t="n"/>
      <c r="H1670" s="14" t="n"/>
      <c r="I1670" s="17">
        <f>IF(OR($B1670="",$C1670="",N($D1670)=0),"",IF(OR($B1670="Ajuste para mais",$B1670="Ajuste para menos"),0,$D1670*IF(N($E1670)&lt;&gt;0,$E1670,IF(OR($B1670="Venda",$B1670="Devolução de venda"),IFERROR(INDEX(Produtos!$D$6:$D$505,MATCH($C1670,Produtos!$B$6:$B$505,0)),0),0))))</f>
        <v/>
      </c>
      <c r="J1670" s="17">
        <f>IF(OR($B1670="",$C1670="",N($D1670)=0),"",IF($B1670="Venda",1,IF($B1670="Devolução de venda",-1,0))*$D1670*IFERROR(INDEX(Produtos!$L$6:$L$505,MATCH($C1670,Produtos!$B$6:$B$505,0)),0))</f>
        <v/>
      </c>
      <c r="K1670" s="17">
        <f>IF(I1670="","",IF($B1670="Venda",I1670-J1670,IF($B1670="Devolução de venda",-I1670-J1670,0)))</f>
        <v/>
      </c>
      <c r="L1670" s="20">
        <f>IF($A1670="","",IF($G1670&lt;&gt;"",$G1670,$A1670))</f>
        <v/>
      </c>
      <c r="M1670" s="17">
        <f>IF(I1670="","",IF($B1670="Venda",I1670,IF(OR($B1670="Compra",$B1670="Devolução de venda"),-I1670,0)))</f>
        <v/>
      </c>
    </row>
    <row r="1671">
      <c r="A1671" s="22" t="n"/>
      <c r="B1671" s="14" t="n"/>
      <c r="C1671" s="14" t="n"/>
      <c r="D1671" s="14" t="n"/>
      <c r="E1671" s="15" t="n"/>
      <c r="F1671" s="14" t="n"/>
      <c r="G1671" s="22" t="n"/>
      <c r="H1671" s="14" t="n"/>
      <c r="I1671" s="17">
        <f>IF(OR($B1671="",$C1671="",N($D1671)=0),"",IF(OR($B1671="Ajuste para mais",$B1671="Ajuste para menos"),0,$D1671*IF(N($E1671)&lt;&gt;0,$E1671,IF(OR($B1671="Venda",$B1671="Devolução de venda"),IFERROR(INDEX(Produtos!$D$6:$D$505,MATCH($C1671,Produtos!$B$6:$B$505,0)),0),0))))</f>
        <v/>
      </c>
      <c r="J1671" s="17">
        <f>IF(OR($B1671="",$C1671="",N($D1671)=0),"",IF($B1671="Venda",1,IF($B1671="Devolução de venda",-1,0))*$D1671*IFERROR(INDEX(Produtos!$L$6:$L$505,MATCH($C1671,Produtos!$B$6:$B$505,0)),0))</f>
        <v/>
      </c>
      <c r="K1671" s="17">
        <f>IF(I1671="","",IF($B1671="Venda",I1671-J1671,IF($B1671="Devolução de venda",-I1671-J1671,0)))</f>
        <v/>
      </c>
      <c r="L1671" s="20">
        <f>IF($A1671="","",IF($G1671&lt;&gt;"",$G1671,$A1671))</f>
        <v/>
      </c>
      <c r="M1671" s="17">
        <f>IF(I1671="","",IF($B1671="Venda",I1671,IF(OR($B1671="Compra",$B1671="Devolução de venda"),-I1671,0)))</f>
        <v/>
      </c>
    </row>
    <row r="1672">
      <c r="A1672" s="22" t="n"/>
      <c r="B1672" s="14" t="n"/>
      <c r="C1672" s="14" t="n"/>
      <c r="D1672" s="14" t="n"/>
      <c r="E1672" s="15" t="n"/>
      <c r="F1672" s="14" t="n"/>
      <c r="G1672" s="22" t="n"/>
      <c r="H1672" s="14" t="n"/>
      <c r="I1672" s="17">
        <f>IF(OR($B1672="",$C1672="",N($D1672)=0),"",IF(OR($B1672="Ajuste para mais",$B1672="Ajuste para menos"),0,$D1672*IF(N($E1672)&lt;&gt;0,$E1672,IF(OR($B1672="Venda",$B1672="Devolução de venda"),IFERROR(INDEX(Produtos!$D$6:$D$505,MATCH($C1672,Produtos!$B$6:$B$505,0)),0),0))))</f>
        <v/>
      </c>
      <c r="J1672" s="17">
        <f>IF(OR($B1672="",$C1672="",N($D1672)=0),"",IF($B1672="Venda",1,IF($B1672="Devolução de venda",-1,0))*$D1672*IFERROR(INDEX(Produtos!$L$6:$L$505,MATCH($C1672,Produtos!$B$6:$B$505,0)),0))</f>
        <v/>
      </c>
      <c r="K1672" s="17">
        <f>IF(I1672="","",IF($B1672="Venda",I1672-J1672,IF($B1672="Devolução de venda",-I1672-J1672,0)))</f>
        <v/>
      </c>
      <c r="L1672" s="20">
        <f>IF($A1672="","",IF($G1672&lt;&gt;"",$G1672,$A1672))</f>
        <v/>
      </c>
      <c r="M1672" s="17">
        <f>IF(I1672="","",IF($B1672="Venda",I1672,IF(OR($B1672="Compra",$B1672="Devolução de venda"),-I1672,0)))</f>
        <v/>
      </c>
    </row>
    <row r="1673">
      <c r="A1673" s="22" t="n"/>
      <c r="B1673" s="14" t="n"/>
      <c r="C1673" s="14" t="n"/>
      <c r="D1673" s="14" t="n"/>
      <c r="E1673" s="15" t="n"/>
      <c r="F1673" s="14" t="n"/>
      <c r="G1673" s="22" t="n"/>
      <c r="H1673" s="14" t="n"/>
      <c r="I1673" s="17">
        <f>IF(OR($B1673="",$C1673="",N($D1673)=0),"",IF(OR($B1673="Ajuste para mais",$B1673="Ajuste para menos"),0,$D1673*IF(N($E1673)&lt;&gt;0,$E1673,IF(OR($B1673="Venda",$B1673="Devolução de venda"),IFERROR(INDEX(Produtos!$D$6:$D$505,MATCH($C1673,Produtos!$B$6:$B$505,0)),0),0))))</f>
        <v/>
      </c>
      <c r="J1673" s="17">
        <f>IF(OR($B1673="",$C1673="",N($D1673)=0),"",IF($B1673="Venda",1,IF($B1673="Devolução de venda",-1,0))*$D1673*IFERROR(INDEX(Produtos!$L$6:$L$505,MATCH($C1673,Produtos!$B$6:$B$505,0)),0))</f>
        <v/>
      </c>
      <c r="K1673" s="17">
        <f>IF(I1673="","",IF($B1673="Venda",I1673-J1673,IF($B1673="Devolução de venda",-I1673-J1673,0)))</f>
        <v/>
      </c>
      <c r="L1673" s="20">
        <f>IF($A1673="","",IF($G1673&lt;&gt;"",$G1673,$A1673))</f>
        <v/>
      </c>
      <c r="M1673" s="17">
        <f>IF(I1673="","",IF($B1673="Venda",I1673,IF(OR($B1673="Compra",$B1673="Devolução de venda"),-I1673,0)))</f>
        <v/>
      </c>
    </row>
    <row r="1674">
      <c r="A1674" s="22" t="n"/>
      <c r="B1674" s="14" t="n"/>
      <c r="C1674" s="14" t="n"/>
      <c r="D1674" s="14" t="n"/>
      <c r="E1674" s="15" t="n"/>
      <c r="F1674" s="14" t="n"/>
      <c r="G1674" s="22" t="n"/>
      <c r="H1674" s="14" t="n"/>
      <c r="I1674" s="17">
        <f>IF(OR($B1674="",$C1674="",N($D1674)=0),"",IF(OR($B1674="Ajuste para mais",$B1674="Ajuste para menos"),0,$D1674*IF(N($E1674)&lt;&gt;0,$E1674,IF(OR($B1674="Venda",$B1674="Devolução de venda"),IFERROR(INDEX(Produtos!$D$6:$D$505,MATCH($C1674,Produtos!$B$6:$B$505,0)),0),0))))</f>
        <v/>
      </c>
      <c r="J1674" s="17">
        <f>IF(OR($B1674="",$C1674="",N($D1674)=0),"",IF($B1674="Venda",1,IF($B1674="Devolução de venda",-1,0))*$D1674*IFERROR(INDEX(Produtos!$L$6:$L$505,MATCH($C1674,Produtos!$B$6:$B$505,0)),0))</f>
        <v/>
      </c>
      <c r="K1674" s="17">
        <f>IF(I1674="","",IF($B1674="Venda",I1674-J1674,IF($B1674="Devolução de venda",-I1674-J1674,0)))</f>
        <v/>
      </c>
      <c r="L1674" s="20">
        <f>IF($A1674="","",IF($G1674&lt;&gt;"",$G1674,$A1674))</f>
        <v/>
      </c>
      <c r="M1674" s="17">
        <f>IF(I1674="","",IF($B1674="Venda",I1674,IF(OR($B1674="Compra",$B1674="Devolução de venda"),-I1674,0)))</f>
        <v/>
      </c>
    </row>
    <row r="1675">
      <c r="A1675" s="22" t="n"/>
      <c r="B1675" s="14" t="n"/>
      <c r="C1675" s="14" t="n"/>
      <c r="D1675" s="14" t="n"/>
      <c r="E1675" s="15" t="n"/>
      <c r="F1675" s="14" t="n"/>
      <c r="G1675" s="22" t="n"/>
      <c r="H1675" s="14" t="n"/>
      <c r="I1675" s="17">
        <f>IF(OR($B1675="",$C1675="",N($D1675)=0),"",IF(OR($B1675="Ajuste para mais",$B1675="Ajuste para menos"),0,$D1675*IF(N($E1675)&lt;&gt;0,$E1675,IF(OR($B1675="Venda",$B1675="Devolução de venda"),IFERROR(INDEX(Produtos!$D$6:$D$505,MATCH($C1675,Produtos!$B$6:$B$505,0)),0),0))))</f>
        <v/>
      </c>
      <c r="J1675" s="17">
        <f>IF(OR($B1675="",$C1675="",N($D1675)=0),"",IF($B1675="Venda",1,IF($B1675="Devolução de venda",-1,0))*$D1675*IFERROR(INDEX(Produtos!$L$6:$L$505,MATCH($C1675,Produtos!$B$6:$B$505,0)),0))</f>
        <v/>
      </c>
      <c r="K1675" s="17">
        <f>IF(I1675="","",IF($B1675="Venda",I1675-J1675,IF($B1675="Devolução de venda",-I1675-J1675,0)))</f>
        <v/>
      </c>
      <c r="L1675" s="20">
        <f>IF($A1675="","",IF($G1675&lt;&gt;"",$G1675,$A1675))</f>
        <v/>
      </c>
      <c r="M1675" s="17">
        <f>IF(I1675="","",IF($B1675="Venda",I1675,IF(OR($B1675="Compra",$B1675="Devolução de venda"),-I1675,0)))</f>
        <v/>
      </c>
    </row>
    <row r="1676">
      <c r="A1676" s="22" t="n"/>
      <c r="B1676" s="14" t="n"/>
      <c r="C1676" s="14" t="n"/>
      <c r="D1676" s="14" t="n"/>
      <c r="E1676" s="15" t="n"/>
      <c r="F1676" s="14" t="n"/>
      <c r="G1676" s="22" t="n"/>
      <c r="H1676" s="14" t="n"/>
      <c r="I1676" s="17">
        <f>IF(OR($B1676="",$C1676="",N($D1676)=0),"",IF(OR($B1676="Ajuste para mais",$B1676="Ajuste para menos"),0,$D1676*IF(N($E1676)&lt;&gt;0,$E1676,IF(OR($B1676="Venda",$B1676="Devolução de venda"),IFERROR(INDEX(Produtos!$D$6:$D$505,MATCH($C1676,Produtos!$B$6:$B$505,0)),0),0))))</f>
        <v/>
      </c>
      <c r="J1676" s="17">
        <f>IF(OR($B1676="",$C1676="",N($D1676)=0),"",IF($B1676="Venda",1,IF($B1676="Devolução de venda",-1,0))*$D1676*IFERROR(INDEX(Produtos!$L$6:$L$505,MATCH($C1676,Produtos!$B$6:$B$505,0)),0))</f>
        <v/>
      </c>
      <c r="K1676" s="17">
        <f>IF(I1676="","",IF($B1676="Venda",I1676-J1676,IF($B1676="Devolução de venda",-I1676-J1676,0)))</f>
        <v/>
      </c>
      <c r="L1676" s="20">
        <f>IF($A1676="","",IF($G1676&lt;&gt;"",$G1676,$A1676))</f>
        <v/>
      </c>
      <c r="M1676" s="17">
        <f>IF(I1676="","",IF($B1676="Venda",I1676,IF(OR($B1676="Compra",$B1676="Devolução de venda"),-I1676,0)))</f>
        <v/>
      </c>
    </row>
    <row r="1677">
      <c r="A1677" s="22" t="n"/>
      <c r="B1677" s="14" t="n"/>
      <c r="C1677" s="14" t="n"/>
      <c r="D1677" s="14" t="n"/>
      <c r="E1677" s="15" t="n"/>
      <c r="F1677" s="14" t="n"/>
      <c r="G1677" s="22" t="n"/>
      <c r="H1677" s="14" t="n"/>
      <c r="I1677" s="17">
        <f>IF(OR($B1677="",$C1677="",N($D1677)=0),"",IF(OR($B1677="Ajuste para mais",$B1677="Ajuste para menos"),0,$D1677*IF(N($E1677)&lt;&gt;0,$E1677,IF(OR($B1677="Venda",$B1677="Devolução de venda"),IFERROR(INDEX(Produtos!$D$6:$D$505,MATCH($C1677,Produtos!$B$6:$B$505,0)),0),0))))</f>
        <v/>
      </c>
      <c r="J1677" s="17">
        <f>IF(OR($B1677="",$C1677="",N($D1677)=0),"",IF($B1677="Venda",1,IF($B1677="Devolução de venda",-1,0))*$D1677*IFERROR(INDEX(Produtos!$L$6:$L$505,MATCH($C1677,Produtos!$B$6:$B$505,0)),0))</f>
        <v/>
      </c>
      <c r="K1677" s="17">
        <f>IF(I1677="","",IF($B1677="Venda",I1677-J1677,IF($B1677="Devolução de venda",-I1677-J1677,0)))</f>
        <v/>
      </c>
      <c r="L1677" s="20">
        <f>IF($A1677="","",IF($G1677&lt;&gt;"",$G1677,$A1677))</f>
        <v/>
      </c>
      <c r="M1677" s="17">
        <f>IF(I1677="","",IF($B1677="Venda",I1677,IF(OR($B1677="Compra",$B1677="Devolução de venda"),-I1677,0)))</f>
        <v/>
      </c>
    </row>
    <row r="1678">
      <c r="A1678" s="22" t="n"/>
      <c r="B1678" s="14" t="n"/>
      <c r="C1678" s="14" t="n"/>
      <c r="D1678" s="14" t="n"/>
      <c r="E1678" s="15" t="n"/>
      <c r="F1678" s="14" t="n"/>
      <c r="G1678" s="22" t="n"/>
      <c r="H1678" s="14" t="n"/>
      <c r="I1678" s="17">
        <f>IF(OR($B1678="",$C1678="",N($D1678)=0),"",IF(OR($B1678="Ajuste para mais",$B1678="Ajuste para menos"),0,$D1678*IF(N($E1678)&lt;&gt;0,$E1678,IF(OR($B1678="Venda",$B1678="Devolução de venda"),IFERROR(INDEX(Produtos!$D$6:$D$505,MATCH($C1678,Produtos!$B$6:$B$505,0)),0),0))))</f>
        <v/>
      </c>
      <c r="J1678" s="17">
        <f>IF(OR($B1678="",$C1678="",N($D1678)=0),"",IF($B1678="Venda",1,IF($B1678="Devolução de venda",-1,0))*$D1678*IFERROR(INDEX(Produtos!$L$6:$L$505,MATCH($C1678,Produtos!$B$6:$B$505,0)),0))</f>
        <v/>
      </c>
      <c r="K1678" s="17">
        <f>IF(I1678="","",IF($B1678="Venda",I1678-J1678,IF($B1678="Devolução de venda",-I1678-J1678,0)))</f>
        <v/>
      </c>
      <c r="L1678" s="20">
        <f>IF($A1678="","",IF($G1678&lt;&gt;"",$G1678,$A1678))</f>
        <v/>
      </c>
      <c r="M1678" s="17">
        <f>IF(I1678="","",IF($B1678="Venda",I1678,IF(OR($B1678="Compra",$B1678="Devolução de venda"),-I1678,0)))</f>
        <v/>
      </c>
    </row>
    <row r="1679">
      <c r="A1679" s="22" t="n"/>
      <c r="B1679" s="14" t="n"/>
      <c r="C1679" s="14" t="n"/>
      <c r="D1679" s="14" t="n"/>
      <c r="E1679" s="15" t="n"/>
      <c r="F1679" s="14" t="n"/>
      <c r="G1679" s="22" t="n"/>
      <c r="H1679" s="14" t="n"/>
      <c r="I1679" s="17">
        <f>IF(OR($B1679="",$C1679="",N($D1679)=0),"",IF(OR($B1679="Ajuste para mais",$B1679="Ajuste para menos"),0,$D1679*IF(N($E1679)&lt;&gt;0,$E1679,IF(OR($B1679="Venda",$B1679="Devolução de venda"),IFERROR(INDEX(Produtos!$D$6:$D$505,MATCH($C1679,Produtos!$B$6:$B$505,0)),0),0))))</f>
        <v/>
      </c>
      <c r="J1679" s="17">
        <f>IF(OR($B1679="",$C1679="",N($D1679)=0),"",IF($B1679="Venda",1,IF($B1679="Devolução de venda",-1,0))*$D1679*IFERROR(INDEX(Produtos!$L$6:$L$505,MATCH($C1679,Produtos!$B$6:$B$505,0)),0))</f>
        <v/>
      </c>
      <c r="K1679" s="17">
        <f>IF(I1679="","",IF($B1679="Venda",I1679-J1679,IF($B1679="Devolução de venda",-I1679-J1679,0)))</f>
        <v/>
      </c>
      <c r="L1679" s="20">
        <f>IF($A1679="","",IF($G1679&lt;&gt;"",$G1679,$A1679))</f>
        <v/>
      </c>
      <c r="M1679" s="17">
        <f>IF(I1679="","",IF($B1679="Venda",I1679,IF(OR($B1679="Compra",$B1679="Devolução de venda"),-I1679,0)))</f>
        <v/>
      </c>
    </row>
    <row r="1680">
      <c r="A1680" s="22" t="n"/>
      <c r="B1680" s="14" t="n"/>
      <c r="C1680" s="14" t="n"/>
      <c r="D1680" s="14" t="n"/>
      <c r="E1680" s="15" t="n"/>
      <c r="F1680" s="14" t="n"/>
      <c r="G1680" s="22" t="n"/>
      <c r="H1680" s="14" t="n"/>
      <c r="I1680" s="17">
        <f>IF(OR($B1680="",$C1680="",N($D1680)=0),"",IF(OR($B1680="Ajuste para mais",$B1680="Ajuste para menos"),0,$D1680*IF(N($E1680)&lt;&gt;0,$E1680,IF(OR($B1680="Venda",$B1680="Devolução de venda"),IFERROR(INDEX(Produtos!$D$6:$D$505,MATCH($C1680,Produtos!$B$6:$B$505,0)),0),0))))</f>
        <v/>
      </c>
      <c r="J1680" s="17">
        <f>IF(OR($B1680="",$C1680="",N($D1680)=0),"",IF($B1680="Venda",1,IF($B1680="Devolução de venda",-1,0))*$D1680*IFERROR(INDEX(Produtos!$L$6:$L$505,MATCH($C1680,Produtos!$B$6:$B$505,0)),0))</f>
        <v/>
      </c>
      <c r="K1680" s="17">
        <f>IF(I1680="","",IF($B1680="Venda",I1680-J1680,IF($B1680="Devolução de venda",-I1680-J1680,0)))</f>
        <v/>
      </c>
      <c r="L1680" s="20">
        <f>IF($A1680="","",IF($G1680&lt;&gt;"",$G1680,$A1680))</f>
        <v/>
      </c>
      <c r="M1680" s="17">
        <f>IF(I1680="","",IF($B1680="Venda",I1680,IF(OR($B1680="Compra",$B1680="Devolução de venda"),-I1680,0)))</f>
        <v/>
      </c>
    </row>
    <row r="1681">
      <c r="A1681" s="22" t="n"/>
      <c r="B1681" s="14" t="n"/>
      <c r="C1681" s="14" t="n"/>
      <c r="D1681" s="14" t="n"/>
      <c r="E1681" s="15" t="n"/>
      <c r="F1681" s="14" t="n"/>
      <c r="G1681" s="22" t="n"/>
      <c r="H1681" s="14" t="n"/>
      <c r="I1681" s="17">
        <f>IF(OR($B1681="",$C1681="",N($D1681)=0),"",IF(OR($B1681="Ajuste para mais",$B1681="Ajuste para menos"),0,$D1681*IF(N($E1681)&lt;&gt;0,$E1681,IF(OR($B1681="Venda",$B1681="Devolução de venda"),IFERROR(INDEX(Produtos!$D$6:$D$505,MATCH($C1681,Produtos!$B$6:$B$505,0)),0),0))))</f>
        <v/>
      </c>
      <c r="J1681" s="17">
        <f>IF(OR($B1681="",$C1681="",N($D1681)=0),"",IF($B1681="Venda",1,IF($B1681="Devolução de venda",-1,0))*$D1681*IFERROR(INDEX(Produtos!$L$6:$L$505,MATCH($C1681,Produtos!$B$6:$B$505,0)),0))</f>
        <v/>
      </c>
      <c r="K1681" s="17">
        <f>IF(I1681="","",IF($B1681="Venda",I1681-J1681,IF($B1681="Devolução de venda",-I1681-J1681,0)))</f>
        <v/>
      </c>
      <c r="L1681" s="20">
        <f>IF($A1681="","",IF($G1681&lt;&gt;"",$G1681,$A1681))</f>
        <v/>
      </c>
      <c r="M1681" s="17">
        <f>IF(I1681="","",IF($B1681="Venda",I1681,IF(OR($B1681="Compra",$B1681="Devolução de venda"),-I1681,0)))</f>
        <v/>
      </c>
    </row>
    <row r="1682">
      <c r="A1682" s="22" t="n"/>
      <c r="B1682" s="14" t="n"/>
      <c r="C1682" s="14" t="n"/>
      <c r="D1682" s="14" t="n"/>
      <c r="E1682" s="15" t="n"/>
      <c r="F1682" s="14" t="n"/>
      <c r="G1682" s="22" t="n"/>
      <c r="H1682" s="14" t="n"/>
      <c r="I1682" s="17">
        <f>IF(OR($B1682="",$C1682="",N($D1682)=0),"",IF(OR($B1682="Ajuste para mais",$B1682="Ajuste para menos"),0,$D1682*IF(N($E1682)&lt;&gt;0,$E1682,IF(OR($B1682="Venda",$B1682="Devolução de venda"),IFERROR(INDEX(Produtos!$D$6:$D$505,MATCH($C1682,Produtos!$B$6:$B$505,0)),0),0))))</f>
        <v/>
      </c>
      <c r="J1682" s="17">
        <f>IF(OR($B1682="",$C1682="",N($D1682)=0),"",IF($B1682="Venda",1,IF($B1682="Devolução de venda",-1,0))*$D1682*IFERROR(INDEX(Produtos!$L$6:$L$505,MATCH($C1682,Produtos!$B$6:$B$505,0)),0))</f>
        <v/>
      </c>
      <c r="K1682" s="17">
        <f>IF(I1682="","",IF($B1682="Venda",I1682-J1682,IF($B1682="Devolução de venda",-I1682-J1682,0)))</f>
        <v/>
      </c>
      <c r="L1682" s="20">
        <f>IF($A1682="","",IF($G1682&lt;&gt;"",$G1682,$A1682))</f>
        <v/>
      </c>
      <c r="M1682" s="17">
        <f>IF(I1682="","",IF($B1682="Venda",I1682,IF(OR($B1682="Compra",$B1682="Devolução de venda"),-I1682,0)))</f>
        <v/>
      </c>
    </row>
    <row r="1683">
      <c r="A1683" s="22" t="n"/>
      <c r="B1683" s="14" t="n"/>
      <c r="C1683" s="14" t="n"/>
      <c r="D1683" s="14" t="n"/>
      <c r="E1683" s="15" t="n"/>
      <c r="F1683" s="14" t="n"/>
      <c r="G1683" s="22" t="n"/>
      <c r="H1683" s="14" t="n"/>
      <c r="I1683" s="17">
        <f>IF(OR($B1683="",$C1683="",N($D1683)=0),"",IF(OR($B1683="Ajuste para mais",$B1683="Ajuste para menos"),0,$D1683*IF(N($E1683)&lt;&gt;0,$E1683,IF(OR($B1683="Venda",$B1683="Devolução de venda"),IFERROR(INDEX(Produtos!$D$6:$D$505,MATCH($C1683,Produtos!$B$6:$B$505,0)),0),0))))</f>
        <v/>
      </c>
      <c r="J1683" s="17">
        <f>IF(OR($B1683="",$C1683="",N($D1683)=0),"",IF($B1683="Venda",1,IF($B1683="Devolução de venda",-1,0))*$D1683*IFERROR(INDEX(Produtos!$L$6:$L$505,MATCH($C1683,Produtos!$B$6:$B$505,0)),0))</f>
        <v/>
      </c>
      <c r="K1683" s="17">
        <f>IF(I1683="","",IF($B1683="Venda",I1683-J1683,IF($B1683="Devolução de venda",-I1683-J1683,0)))</f>
        <v/>
      </c>
      <c r="L1683" s="20">
        <f>IF($A1683="","",IF($G1683&lt;&gt;"",$G1683,$A1683))</f>
        <v/>
      </c>
      <c r="M1683" s="17">
        <f>IF(I1683="","",IF($B1683="Venda",I1683,IF(OR($B1683="Compra",$B1683="Devolução de venda"),-I1683,0)))</f>
        <v/>
      </c>
    </row>
    <row r="1684">
      <c r="A1684" s="22" t="n"/>
      <c r="B1684" s="14" t="n"/>
      <c r="C1684" s="14" t="n"/>
      <c r="D1684" s="14" t="n"/>
      <c r="E1684" s="15" t="n"/>
      <c r="F1684" s="14" t="n"/>
      <c r="G1684" s="22" t="n"/>
      <c r="H1684" s="14" t="n"/>
      <c r="I1684" s="17">
        <f>IF(OR($B1684="",$C1684="",N($D1684)=0),"",IF(OR($B1684="Ajuste para mais",$B1684="Ajuste para menos"),0,$D1684*IF(N($E1684)&lt;&gt;0,$E1684,IF(OR($B1684="Venda",$B1684="Devolução de venda"),IFERROR(INDEX(Produtos!$D$6:$D$505,MATCH($C1684,Produtos!$B$6:$B$505,0)),0),0))))</f>
        <v/>
      </c>
      <c r="J1684" s="17">
        <f>IF(OR($B1684="",$C1684="",N($D1684)=0),"",IF($B1684="Venda",1,IF($B1684="Devolução de venda",-1,0))*$D1684*IFERROR(INDEX(Produtos!$L$6:$L$505,MATCH($C1684,Produtos!$B$6:$B$505,0)),0))</f>
        <v/>
      </c>
      <c r="K1684" s="17">
        <f>IF(I1684="","",IF($B1684="Venda",I1684-J1684,IF($B1684="Devolução de venda",-I1684-J1684,0)))</f>
        <v/>
      </c>
      <c r="L1684" s="20">
        <f>IF($A1684="","",IF($G1684&lt;&gt;"",$G1684,$A1684))</f>
        <v/>
      </c>
      <c r="M1684" s="17">
        <f>IF(I1684="","",IF($B1684="Venda",I1684,IF(OR($B1684="Compra",$B1684="Devolução de venda"),-I1684,0)))</f>
        <v/>
      </c>
    </row>
    <row r="1685">
      <c r="A1685" s="22" t="n"/>
      <c r="B1685" s="14" t="n"/>
      <c r="C1685" s="14" t="n"/>
      <c r="D1685" s="14" t="n"/>
      <c r="E1685" s="15" t="n"/>
      <c r="F1685" s="14" t="n"/>
      <c r="G1685" s="22" t="n"/>
      <c r="H1685" s="14" t="n"/>
      <c r="I1685" s="17">
        <f>IF(OR($B1685="",$C1685="",N($D1685)=0),"",IF(OR($B1685="Ajuste para mais",$B1685="Ajuste para menos"),0,$D1685*IF(N($E1685)&lt;&gt;0,$E1685,IF(OR($B1685="Venda",$B1685="Devolução de venda"),IFERROR(INDEX(Produtos!$D$6:$D$505,MATCH($C1685,Produtos!$B$6:$B$505,0)),0),0))))</f>
        <v/>
      </c>
      <c r="J1685" s="17">
        <f>IF(OR($B1685="",$C1685="",N($D1685)=0),"",IF($B1685="Venda",1,IF($B1685="Devolução de venda",-1,0))*$D1685*IFERROR(INDEX(Produtos!$L$6:$L$505,MATCH($C1685,Produtos!$B$6:$B$505,0)),0))</f>
        <v/>
      </c>
      <c r="K1685" s="17">
        <f>IF(I1685="","",IF($B1685="Venda",I1685-J1685,IF($B1685="Devolução de venda",-I1685-J1685,0)))</f>
        <v/>
      </c>
      <c r="L1685" s="20">
        <f>IF($A1685="","",IF($G1685&lt;&gt;"",$G1685,$A1685))</f>
        <v/>
      </c>
      <c r="M1685" s="17">
        <f>IF(I1685="","",IF($B1685="Venda",I1685,IF(OR($B1685="Compra",$B1685="Devolução de venda"),-I1685,0)))</f>
        <v/>
      </c>
    </row>
    <row r="1686">
      <c r="A1686" s="22" t="n"/>
      <c r="B1686" s="14" t="n"/>
      <c r="C1686" s="14" t="n"/>
      <c r="D1686" s="14" t="n"/>
      <c r="E1686" s="15" t="n"/>
      <c r="F1686" s="14" t="n"/>
      <c r="G1686" s="22" t="n"/>
      <c r="H1686" s="14" t="n"/>
      <c r="I1686" s="17">
        <f>IF(OR($B1686="",$C1686="",N($D1686)=0),"",IF(OR($B1686="Ajuste para mais",$B1686="Ajuste para menos"),0,$D1686*IF(N($E1686)&lt;&gt;0,$E1686,IF(OR($B1686="Venda",$B1686="Devolução de venda"),IFERROR(INDEX(Produtos!$D$6:$D$505,MATCH($C1686,Produtos!$B$6:$B$505,0)),0),0))))</f>
        <v/>
      </c>
      <c r="J1686" s="17">
        <f>IF(OR($B1686="",$C1686="",N($D1686)=0),"",IF($B1686="Venda",1,IF($B1686="Devolução de venda",-1,0))*$D1686*IFERROR(INDEX(Produtos!$L$6:$L$505,MATCH($C1686,Produtos!$B$6:$B$505,0)),0))</f>
        <v/>
      </c>
      <c r="K1686" s="17">
        <f>IF(I1686="","",IF($B1686="Venda",I1686-J1686,IF($B1686="Devolução de venda",-I1686-J1686,0)))</f>
        <v/>
      </c>
      <c r="L1686" s="20">
        <f>IF($A1686="","",IF($G1686&lt;&gt;"",$G1686,$A1686))</f>
        <v/>
      </c>
      <c r="M1686" s="17">
        <f>IF(I1686="","",IF($B1686="Venda",I1686,IF(OR($B1686="Compra",$B1686="Devolução de venda"),-I1686,0)))</f>
        <v/>
      </c>
    </row>
    <row r="1687">
      <c r="A1687" s="22" t="n"/>
      <c r="B1687" s="14" t="n"/>
      <c r="C1687" s="14" t="n"/>
      <c r="D1687" s="14" t="n"/>
      <c r="E1687" s="15" t="n"/>
      <c r="F1687" s="14" t="n"/>
      <c r="G1687" s="22" t="n"/>
      <c r="H1687" s="14" t="n"/>
      <c r="I1687" s="17">
        <f>IF(OR($B1687="",$C1687="",N($D1687)=0),"",IF(OR($B1687="Ajuste para mais",$B1687="Ajuste para menos"),0,$D1687*IF(N($E1687)&lt;&gt;0,$E1687,IF(OR($B1687="Venda",$B1687="Devolução de venda"),IFERROR(INDEX(Produtos!$D$6:$D$505,MATCH($C1687,Produtos!$B$6:$B$505,0)),0),0))))</f>
        <v/>
      </c>
      <c r="J1687" s="17">
        <f>IF(OR($B1687="",$C1687="",N($D1687)=0),"",IF($B1687="Venda",1,IF($B1687="Devolução de venda",-1,0))*$D1687*IFERROR(INDEX(Produtos!$L$6:$L$505,MATCH($C1687,Produtos!$B$6:$B$505,0)),0))</f>
        <v/>
      </c>
      <c r="K1687" s="17">
        <f>IF(I1687="","",IF($B1687="Venda",I1687-J1687,IF($B1687="Devolução de venda",-I1687-J1687,0)))</f>
        <v/>
      </c>
      <c r="L1687" s="20">
        <f>IF($A1687="","",IF($G1687&lt;&gt;"",$G1687,$A1687))</f>
        <v/>
      </c>
      <c r="M1687" s="17">
        <f>IF(I1687="","",IF($B1687="Venda",I1687,IF(OR($B1687="Compra",$B1687="Devolução de venda"),-I1687,0)))</f>
        <v/>
      </c>
    </row>
    <row r="1688">
      <c r="A1688" s="22" t="n"/>
      <c r="B1688" s="14" t="n"/>
      <c r="C1688" s="14" t="n"/>
      <c r="D1688" s="14" t="n"/>
      <c r="E1688" s="15" t="n"/>
      <c r="F1688" s="14" t="n"/>
      <c r="G1688" s="22" t="n"/>
      <c r="H1688" s="14" t="n"/>
      <c r="I1688" s="17">
        <f>IF(OR($B1688="",$C1688="",N($D1688)=0),"",IF(OR($B1688="Ajuste para mais",$B1688="Ajuste para menos"),0,$D1688*IF(N($E1688)&lt;&gt;0,$E1688,IF(OR($B1688="Venda",$B1688="Devolução de venda"),IFERROR(INDEX(Produtos!$D$6:$D$505,MATCH($C1688,Produtos!$B$6:$B$505,0)),0),0))))</f>
        <v/>
      </c>
      <c r="J1688" s="17">
        <f>IF(OR($B1688="",$C1688="",N($D1688)=0),"",IF($B1688="Venda",1,IF($B1688="Devolução de venda",-1,0))*$D1688*IFERROR(INDEX(Produtos!$L$6:$L$505,MATCH($C1688,Produtos!$B$6:$B$505,0)),0))</f>
        <v/>
      </c>
      <c r="K1688" s="17">
        <f>IF(I1688="","",IF($B1688="Venda",I1688-J1688,IF($B1688="Devolução de venda",-I1688-J1688,0)))</f>
        <v/>
      </c>
      <c r="L1688" s="20">
        <f>IF($A1688="","",IF($G1688&lt;&gt;"",$G1688,$A1688))</f>
        <v/>
      </c>
      <c r="M1688" s="17">
        <f>IF(I1688="","",IF($B1688="Venda",I1688,IF(OR($B1688="Compra",$B1688="Devolução de venda"),-I1688,0)))</f>
        <v/>
      </c>
    </row>
    <row r="1689">
      <c r="A1689" s="22" t="n"/>
      <c r="B1689" s="14" t="n"/>
      <c r="C1689" s="14" t="n"/>
      <c r="D1689" s="14" t="n"/>
      <c r="E1689" s="15" t="n"/>
      <c r="F1689" s="14" t="n"/>
      <c r="G1689" s="22" t="n"/>
      <c r="H1689" s="14" t="n"/>
      <c r="I1689" s="17">
        <f>IF(OR($B1689="",$C1689="",N($D1689)=0),"",IF(OR($B1689="Ajuste para mais",$B1689="Ajuste para menos"),0,$D1689*IF(N($E1689)&lt;&gt;0,$E1689,IF(OR($B1689="Venda",$B1689="Devolução de venda"),IFERROR(INDEX(Produtos!$D$6:$D$505,MATCH($C1689,Produtos!$B$6:$B$505,0)),0),0))))</f>
        <v/>
      </c>
      <c r="J1689" s="17">
        <f>IF(OR($B1689="",$C1689="",N($D1689)=0),"",IF($B1689="Venda",1,IF($B1689="Devolução de venda",-1,0))*$D1689*IFERROR(INDEX(Produtos!$L$6:$L$505,MATCH($C1689,Produtos!$B$6:$B$505,0)),0))</f>
        <v/>
      </c>
      <c r="K1689" s="17">
        <f>IF(I1689="","",IF($B1689="Venda",I1689-J1689,IF($B1689="Devolução de venda",-I1689-J1689,0)))</f>
        <v/>
      </c>
      <c r="L1689" s="20">
        <f>IF($A1689="","",IF($G1689&lt;&gt;"",$G1689,$A1689))</f>
        <v/>
      </c>
      <c r="M1689" s="17">
        <f>IF(I1689="","",IF($B1689="Venda",I1689,IF(OR($B1689="Compra",$B1689="Devolução de venda"),-I1689,0)))</f>
        <v/>
      </c>
    </row>
    <row r="1690">
      <c r="A1690" s="22" t="n"/>
      <c r="B1690" s="14" t="n"/>
      <c r="C1690" s="14" t="n"/>
      <c r="D1690" s="14" t="n"/>
      <c r="E1690" s="15" t="n"/>
      <c r="F1690" s="14" t="n"/>
      <c r="G1690" s="22" t="n"/>
      <c r="H1690" s="14" t="n"/>
      <c r="I1690" s="17">
        <f>IF(OR($B1690="",$C1690="",N($D1690)=0),"",IF(OR($B1690="Ajuste para mais",$B1690="Ajuste para menos"),0,$D1690*IF(N($E1690)&lt;&gt;0,$E1690,IF(OR($B1690="Venda",$B1690="Devolução de venda"),IFERROR(INDEX(Produtos!$D$6:$D$505,MATCH($C1690,Produtos!$B$6:$B$505,0)),0),0))))</f>
        <v/>
      </c>
      <c r="J1690" s="17">
        <f>IF(OR($B1690="",$C1690="",N($D1690)=0),"",IF($B1690="Venda",1,IF($B1690="Devolução de venda",-1,0))*$D1690*IFERROR(INDEX(Produtos!$L$6:$L$505,MATCH($C1690,Produtos!$B$6:$B$505,0)),0))</f>
        <v/>
      </c>
      <c r="K1690" s="17">
        <f>IF(I1690="","",IF($B1690="Venda",I1690-J1690,IF($B1690="Devolução de venda",-I1690-J1690,0)))</f>
        <v/>
      </c>
      <c r="L1690" s="20">
        <f>IF($A1690="","",IF($G1690&lt;&gt;"",$G1690,$A1690))</f>
        <v/>
      </c>
      <c r="M1690" s="17">
        <f>IF(I1690="","",IF($B1690="Venda",I1690,IF(OR($B1690="Compra",$B1690="Devolução de venda"),-I1690,0)))</f>
        <v/>
      </c>
    </row>
    <row r="1691">
      <c r="A1691" s="22" t="n"/>
      <c r="B1691" s="14" t="n"/>
      <c r="C1691" s="14" t="n"/>
      <c r="D1691" s="14" t="n"/>
      <c r="E1691" s="15" t="n"/>
      <c r="F1691" s="14" t="n"/>
      <c r="G1691" s="22" t="n"/>
      <c r="H1691" s="14" t="n"/>
      <c r="I1691" s="17">
        <f>IF(OR($B1691="",$C1691="",N($D1691)=0),"",IF(OR($B1691="Ajuste para mais",$B1691="Ajuste para menos"),0,$D1691*IF(N($E1691)&lt;&gt;0,$E1691,IF(OR($B1691="Venda",$B1691="Devolução de venda"),IFERROR(INDEX(Produtos!$D$6:$D$505,MATCH($C1691,Produtos!$B$6:$B$505,0)),0),0))))</f>
        <v/>
      </c>
      <c r="J1691" s="17">
        <f>IF(OR($B1691="",$C1691="",N($D1691)=0),"",IF($B1691="Venda",1,IF($B1691="Devolução de venda",-1,0))*$D1691*IFERROR(INDEX(Produtos!$L$6:$L$505,MATCH($C1691,Produtos!$B$6:$B$505,0)),0))</f>
        <v/>
      </c>
      <c r="K1691" s="17">
        <f>IF(I1691="","",IF($B1691="Venda",I1691-J1691,IF($B1691="Devolução de venda",-I1691-J1691,0)))</f>
        <v/>
      </c>
      <c r="L1691" s="20">
        <f>IF($A1691="","",IF($G1691&lt;&gt;"",$G1691,$A1691))</f>
        <v/>
      </c>
      <c r="M1691" s="17">
        <f>IF(I1691="","",IF($B1691="Venda",I1691,IF(OR($B1691="Compra",$B1691="Devolução de venda"),-I1691,0)))</f>
        <v/>
      </c>
    </row>
    <row r="1692">
      <c r="A1692" s="22" t="n"/>
      <c r="B1692" s="14" t="n"/>
      <c r="C1692" s="14" t="n"/>
      <c r="D1692" s="14" t="n"/>
      <c r="E1692" s="15" t="n"/>
      <c r="F1692" s="14" t="n"/>
      <c r="G1692" s="22" t="n"/>
      <c r="H1692" s="14" t="n"/>
      <c r="I1692" s="17">
        <f>IF(OR($B1692="",$C1692="",N($D1692)=0),"",IF(OR($B1692="Ajuste para mais",$B1692="Ajuste para menos"),0,$D1692*IF(N($E1692)&lt;&gt;0,$E1692,IF(OR($B1692="Venda",$B1692="Devolução de venda"),IFERROR(INDEX(Produtos!$D$6:$D$505,MATCH($C1692,Produtos!$B$6:$B$505,0)),0),0))))</f>
        <v/>
      </c>
      <c r="J1692" s="17">
        <f>IF(OR($B1692="",$C1692="",N($D1692)=0),"",IF($B1692="Venda",1,IF($B1692="Devolução de venda",-1,0))*$D1692*IFERROR(INDEX(Produtos!$L$6:$L$505,MATCH($C1692,Produtos!$B$6:$B$505,0)),0))</f>
        <v/>
      </c>
      <c r="K1692" s="17">
        <f>IF(I1692="","",IF($B1692="Venda",I1692-J1692,IF($B1692="Devolução de venda",-I1692-J1692,0)))</f>
        <v/>
      </c>
      <c r="L1692" s="20">
        <f>IF($A1692="","",IF($G1692&lt;&gt;"",$G1692,$A1692))</f>
        <v/>
      </c>
      <c r="M1692" s="17">
        <f>IF(I1692="","",IF($B1692="Venda",I1692,IF(OR($B1692="Compra",$B1692="Devolução de venda"),-I1692,0)))</f>
        <v/>
      </c>
    </row>
    <row r="1693">
      <c r="A1693" s="22" t="n"/>
      <c r="B1693" s="14" t="n"/>
      <c r="C1693" s="14" t="n"/>
      <c r="D1693" s="14" t="n"/>
      <c r="E1693" s="15" t="n"/>
      <c r="F1693" s="14" t="n"/>
      <c r="G1693" s="22" t="n"/>
      <c r="H1693" s="14" t="n"/>
      <c r="I1693" s="17">
        <f>IF(OR($B1693="",$C1693="",N($D1693)=0),"",IF(OR($B1693="Ajuste para mais",$B1693="Ajuste para menos"),0,$D1693*IF(N($E1693)&lt;&gt;0,$E1693,IF(OR($B1693="Venda",$B1693="Devolução de venda"),IFERROR(INDEX(Produtos!$D$6:$D$505,MATCH($C1693,Produtos!$B$6:$B$505,0)),0),0))))</f>
        <v/>
      </c>
      <c r="J1693" s="17">
        <f>IF(OR($B1693="",$C1693="",N($D1693)=0),"",IF($B1693="Venda",1,IF($B1693="Devolução de venda",-1,0))*$D1693*IFERROR(INDEX(Produtos!$L$6:$L$505,MATCH($C1693,Produtos!$B$6:$B$505,0)),0))</f>
        <v/>
      </c>
      <c r="K1693" s="17">
        <f>IF(I1693="","",IF($B1693="Venda",I1693-J1693,IF($B1693="Devolução de venda",-I1693-J1693,0)))</f>
        <v/>
      </c>
      <c r="L1693" s="20">
        <f>IF($A1693="","",IF($G1693&lt;&gt;"",$G1693,$A1693))</f>
        <v/>
      </c>
      <c r="M1693" s="17">
        <f>IF(I1693="","",IF($B1693="Venda",I1693,IF(OR($B1693="Compra",$B1693="Devolução de venda"),-I1693,0)))</f>
        <v/>
      </c>
    </row>
    <row r="1694">
      <c r="A1694" s="22" t="n"/>
      <c r="B1694" s="14" t="n"/>
      <c r="C1694" s="14" t="n"/>
      <c r="D1694" s="14" t="n"/>
      <c r="E1694" s="15" t="n"/>
      <c r="F1694" s="14" t="n"/>
      <c r="G1694" s="22" t="n"/>
      <c r="H1694" s="14" t="n"/>
      <c r="I1694" s="17">
        <f>IF(OR($B1694="",$C1694="",N($D1694)=0),"",IF(OR($B1694="Ajuste para mais",$B1694="Ajuste para menos"),0,$D1694*IF(N($E1694)&lt;&gt;0,$E1694,IF(OR($B1694="Venda",$B1694="Devolução de venda"),IFERROR(INDEX(Produtos!$D$6:$D$505,MATCH($C1694,Produtos!$B$6:$B$505,0)),0),0))))</f>
        <v/>
      </c>
      <c r="J1694" s="17">
        <f>IF(OR($B1694="",$C1694="",N($D1694)=0),"",IF($B1694="Venda",1,IF($B1694="Devolução de venda",-1,0))*$D1694*IFERROR(INDEX(Produtos!$L$6:$L$505,MATCH($C1694,Produtos!$B$6:$B$505,0)),0))</f>
        <v/>
      </c>
      <c r="K1694" s="17">
        <f>IF(I1694="","",IF($B1694="Venda",I1694-J1694,IF($B1694="Devolução de venda",-I1694-J1694,0)))</f>
        <v/>
      </c>
      <c r="L1694" s="20">
        <f>IF($A1694="","",IF($G1694&lt;&gt;"",$G1694,$A1694))</f>
        <v/>
      </c>
      <c r="M1694" s="17">
        <f>IF(I1694="","",IF($B1694="Venda",I1694,IF(OR($B1694="Compra",$B1694="Devolução de venda"),-I1694,0)))</f>
        <v/>
      </c>
    </row>
    <row r="1695">
      <c r="A1695" s="22" t="n"/>
      <c r="B1695" s="14" t="n"/>
      <c r="C1695" s="14" t="n"/>
      <c r="D1695" s="14" t="n"/>
      <c r="E1695" s="15" t="n"/>
      <c r="F1695" s="14" t="n"/>
      <c r="G1695" s="22" t="n"/>
      <c r="H1695" s="14" t="n"/>
      <c r="I1695" s="17">
        <f>IF(OR($B1695="",$C1695="",N($D1695)=0),"",IF(OR($B1695="Ajuste para mais",$B1695="Ajuste para menos"),0,$D1695*IF(N($E1695)&lt;&gt;0,$E1695,IF(OR($B1695="Venda",$B1695="Devolução de venda"),IFERROR(INDEX(Produtos!$D$6:$D$505,MATCH($C1695,Produtos!$B$6:$B$505,0)),0),0))))</f>
        <v/>
      </c>
      <c r="J1695" s="17">
        <f>IF(OR($B1695="",$C1695="",N($D1695)=0),"",IF($B1695="Venda",1,IF($B1695="Devolução de venda",-1,0))*$D1695*IFERROR(INDEX(Produtos!$L$6:$L$505,MATCH($C1695,Produtos!$B$6:$B$505,0)),0))</f>
        <v/>
      </c>
      <c r="K1695" s="17">
        <f>IF(I1695="","",IF($B1695="Venda",I1695-J1695,IF($B1695="Devolução de venda",-I1695-J1695,0)))</f>
        <v/>
      </c>
      <c r="L1695" s="20">
        <f>IF($A1695="","",IF($G1695&lt;&gt;"",$G1695,$A1695))</f>
        <v/>
      </c>
      <c r="M1695" s="17">
        <f>IF(I1695="","",IF($B1695="Venda",I1695,IF(OR($B1695="Compra",$B1695="Devolução de venda"),-I1695,0)))</f>
        <v/>
      </c>
    </row>
    <row r="1696">
      <c r="A1696" s="22" t="n"/>
      <c r="B1696" s="14" t="n"/>
      <c r="C1696" s="14" t="n"/>
      <c r="D1696" s="14" t="n"/>
      <c r="E1696" s="15" t="n"/>
      <c r="F1696" s="14" t="n"/>
      <c r="G1696" s="22" t="n"/>
      <c r="H1696" s="14" t="n"/>
      <c r="I1696" s="17">
        <f>IF(OR($B1696="",$C1696="",N($D1696)=0),"",IF(OR($B1696="Ajuste para mais",$B1696="Ajuste para menos"),0,$D1696*IF(N($E1696)&lt;&gt;0,$E1696,IF(OR($B1696="Venda",$B1696="Devolução de venda"),IFERROR(INDEX(Produtos!$D$6:$D$505,MATCH($C1696,Produtos!$B$6:$B$505,0)),0),0))))</f>
        <v/>
      </c>
      <c r="J1696" s="17">
        <f>IF(OR($B1696="",$C1696="",N($D1696)=0),"",IF($B1696="Venda",1,IF($B1696="Devolução de venda",-1,0))*$D1696*IFERROR(INDEX(Produtos!$L$6:$L$505,MATCH($C1696,Produtos!$B$6:$B$505,0)),0))</f>
        <v/>
      </c>
      <c r="K1696" s="17">
        <f>IF(I1696="","",IF($B1696="Venda",I1696-J1696,IF($B1696="Devolução de venda",-I1696-J1696,0)))</f>
        <v/>
      </c>
      <c r="L1696" s="20">
        <f>IF($A1696="","",IF($G1696&lt;&gt;"",$G1696,$A1696))</f>
        <v/>
      </c>
      <c r="M1696" s="17">
        <f>IF(I1696="","",IF($B1696="Venda",I1696,IF(OR($B1696="Compra",$B1696="Devolução de venda"),-I1696,0)))</f>
        <v/>
      </c>
    </row>
    <row r="1697">
      <c r="A1697" s="22" t="n"/>
      <c r="B1697" s="14" t="n"/>
      <c r="C1697" s="14" t="n"/>
      <c r="D1697" s="14" t="n"/>
      <c r="E1697" s="15" t="n"/>
      <c r="F1697" s="14" t="n"/>
      <c r="G1697" s="22" t="n"/>
      <c r="H1697" s="14" t="n"/>
      <c r="I1697" s="17">
        <f>IF(OR($B1697="",$C1697="",N($D1697)=0),"",IF(OR($B1697="Ajuste para mais",$B1697="Ajuste para menos"),0,$D1697*IF(N($E1697)&lt;&gt;0,$E1697,IF(OR($B1697="Venda",$B1697="Devolução de venda"),IFERROR(INDEX(Produtos!$D$6:$D$505,MATCH($C1697,Produtos!$B$6:$B$505,0)),0),0))))</f>
        <v/>
      </c>
      <c r="J1697" s="17">
        <f>IF(OR($B1697="",$C1697="",N($D1697)=0),"",IF($B1697="Venda",1,IF($B1697="Devolução de venda",-1,0))*$D1697*IFERROR(INDEX(Produtos!$L$6:$L$505,MATCH($C1697,Produtos!$B$6:$B$505,0)),0))</f>
        <v/>
      </c>
      <c r="K1697" s="17">
        <f>IF(I1697="","",IF($B1697="Venda",I1697-J1697,IF($B1697="Devolução de venda",-I1697-J1697,0)))</f>
        <v/>
      </c>
      <c r="L1697" s="20">
        <f>IF($A1697="","",IF($G1697&lt;&gt;"",$G1697,$A1697))</f>
        <v/>
      </c>
      <c r="M1697" s="17">
        <f>IF(I1697="","",IF($B1697="Venda",I1697,IF(OR($B1697="Compra",$B1697="Devolução de venda"),-I1697,0)))</f>
        <v/>
      </c>
    </row>
    <row r="1698">
      <c r="A1698" s="22" t="n"/>
      <c r="B1698" s="14" t="n"/>
      <c r="C1698" s="14" t="n"/>
      <c r="D1698" s="14" t="n"/>
      <c r="E1698" s="15" t="n"/>
      <c r="F1698" s="14" t="n"/>
      <c r="G1698" s="22" t="n"/>
      <c r="H1698" s="14" t="n"/>
      <c r="I1698" s="17">
        <f>IF(OR($B1698="",$C1698="",N($D1698)=0),"",IF(OR($B1698="Ajuste para mais",$B1698="Ajuste para menos"),0,$D1698*IF(N($E1698)&lt;&gt;0,$E1698,IF(OR($B1698="Venda",$B1698="Devolução de venda"),IFERROR(INDEX(Produtos!$D$6:$D$505,MATCH($C1698,Produtos!$B$6:$B$505,0)),0),0))))</f>
        <v/>
      </c>
      <c r="J1698" s="17">
        <f>IF(OR($B1698="",$C1698="",N($D1698)=0),"",IF($B1698="Venda",1,IF($B1698="Devolução de venda",-1,0))*$D1698*IFERROR(INDEX(Produtos!$L$6:$L$505,MATCH($C1698,Produtos!$B$6:$B$505,0)),0))</f>
        <v/>
      </c>
      <c r="K1698" s="17">
        <f>IF(I1698="","",IF($B1698="Venda",I1698-J1698,IF($B1698="Devolução de venda",-I1698-J1698,0)))</f>
        <v/>
      </c>
      <c r="L1698" s="20">
        <f>IF($A1698="","",IF($G1698&lt;&gt;"",$G1698,$A1698))</f>
        <v/>
      </c>
      <c r="M1698" s="17">
        <f>IF(I1698="","",IF($B1698="Venda",I1698,IF(OR($B1698="Compra",$B1698="Devolução de venda"),-I1698,0)))</f>
        <v/>
      </c>
    </row>
    <row r="1699">
      <c r="A1699" s="22" t="n"/>
      <c r="B1699" s="14" t="n"/>
      <c r="C1699" s="14" t="n"/>
      <c r="D1699" s="14" t="n"/>
      <c r="E1699" s="15" t="n"/>
      <c r="F1699" s="14" t="n"/>
      <c r="G1699" s="22" t="n"/>
      <c r="H1699" s="14" t="n"/>
      <c r="I1699" s="17">
        <f>IF(OR($B1699="",$C1699="",N($D1699)=0),"",IF(OR($B1699="Ajuste para mais",$B1699="Ajuste para menos"),0,$D1699*IF(N($E1699)&lt;&gt;0,$E1699,IF(OR($B1699="Venda",$B1699="Devolução de venda"),IFERROR(INDEX(Produtos!$D$6:$D$505,MATCH($C1699,Produtos!$B$6:$B$505,0)),0),0))))</f>
        <v/>
      </c>
      <c r="J1699" s="17">
        <f>IF(OR($B1699="",$C1699="",N($D1699)=0),"",IF($B1699="Venda",1,IF($B1699="Devolução de venda",-1,0))*$D1699*IFERROR(INDEX(Produtos!$L$6:$L$505,MATCH($C1699,Produtos!$B$6:$B$505,0)),0))</f>
        <v/>
      </c>
      <c r="K1699" s="17">
        <f>IF(I1699="","",IF($B1699="Venda",I1699-J1699,IF($B1699="Devolução de venda",-I1699-J1699,0)))</f>
        <v/>
      </c>
      <c r="L1699" s="20">
        <f>IF($A1699="","",IF($G1699&lt;&gt;"",$G1699,$A1699))</f>
        <v/>
      </c>
      <c r="M1699" s="17">
        <f>IF(I1699="","",IF($B1699="Venda",I1699,IF(OR($B1699="Compra",$B1699="Devolução de venda"),-I1699,0)))</f>
        <v/>
      </c>
    </row>
    <row r="1700">
      <c r="A1700" s="22" t="n"/>
      <c r="B1700" s="14" t="n"/>
      <c r="C1700" s="14" t="n"/>
      <c r="D1700" s="14" t="n"/>
      <c r="E1700" s="15" t="n"/>
      <c r="F1700" s="14" t="n"/>
      <c r="G1700" s="22" t="n"/>
      <c r="H1700" s="14" t="n"/>
      <c r="I1700" s="17">
        <f>IF(OR($B1700="",$C1700="",N($D1700)=0),"",IF(OR($B1700="Ajuste para mais",$B1700="Ajuste para menos"),0,$D1700*IF(N($E1700)&lt;&gt;0,$E1700,IF(OR($B1700="Venda",$B1700="Devolução de venda"),IFERROR(INDEX(Produtos!$D$6:$D$505,MATCH($C1700,Produtos!$B$6:$B$505,0)),0),0))))</f>
        <v/>
      </c>
      <c r="J1700" s="17">
        <f>IF(OR($B1700="",$C1700="",N($D1700)=0),"",IF($B1700="Venda",1,IF($B1700="Devolução de venda",-1,0))*$D1700*IFERROR(INDEX(Produtos!$L$6:$L$505,MATCH($C1700,Produtos!$B$6:$B$505,0)),0))</f>
        <v/>
      </c>
      <c r="K1700" s="17">
        <f>IF(I1700="","",IF($B1700="Venda",I1700-J1700,IF($B1700="Devolução de venda",-I1700-J1700,0)))</f>
        <v/>
      </c>
      <c r="L1700" s="20">
        <f>IF($A1700="","",IF($G1700&lt;&gt;"",$G1700,$A1700))</f>
        <v/>
      </c>
      <c r="M1700" s="17">
        <f>IF(I1700="","",IF($B1700="Venda",I1700,IF(OR($B1700="Compra",$B1700="Devolução de venda"),-I1700,0)))</f>
        <v/>
      </c>
    </row>
    <row r="1701">
      <c r="A1701" s="22" t="n"/>
      <c r="B1701" s="14" t="n"/>
      <c r="C1701" s="14" t="n"/>
      <c r="D1701" s="14" t="n"/>
      <c r="E1701" s="15" t="n"/>
      <c r="F1701" s="14" t="n"/>
      <c r="G1701" s="22" t="n"/>
      <c r="H1701" s="14" t="n"/>
      <c r="I1701" s="17">
        <f>IF(OR($B1701="",$C1701="",N($D1701)=0),"",IF(OR($B1701="Ajuste para mais",$B1701="Ajuste para menos"),0,$D1701*IF(N($E1701)&lt;&gt;0,$E1701,IF(OR($B1701="Venda",$B1701="Devolução de venda"),IFERROR(INDEX(Produtos!$D$6:$D$505,MATCH($C1701,Produtos!$B$6:$B$505,0)),0),0))))</f>
        <v/>
      </c>
      <c r="J1701" s="17">
        <f>IF(OR($B1701="",$C1701="",N($D1701)=0),"",IF($B1701="Venda",1,IF($B1701="Devolução de venda",-1,0))*$D1701*IFERROR(INDEX(Produtos!$L$6:$L$505,MATCH($C1701,Produtos!$B$6:$B$505,0)),0))</f>
        <v/>
      </c>
      <c r="K1701" s="17">
        <f>IF(I1701="","",IF($B1701="Venda",I1701-J1701,IF($B1701="Devolução de venda",-I1701-J1701,0)))</f>
        <v/>
      </c>
      <c r="L1701" s="20">
        <f>IF($A1701="","",IF($G1701&lt;&gt;"",$G1701,$A1701))</f>
        <v/>
      </c>
      <c r="M1701" s="17">
        <f>IF(I1701="","",IF($B1701="Venda",I1701,IF(OR($B1701="Compra",$B1701="Devolução de venda"),-I1701,0)))</f>
        <v/>
      </c>
    </row>
    <row r="1702">
      <c r="A1702" s="22" t="n"/>
      <c r="B1702" s="14" t="n"/>
      <c r="C1702" s="14" t="n"/>
      <c r="D1702" s="14" t="n"/>
      <c r="E1702" s="15" t="n"/>
      <c r="F1702" s="14" t="n"/>
      <c r="G1702" s="22" t="n"/>
      <c r="H1702" s="14" t="n"/>
      <c r="I1702" s="17">
        <f>IF(OR($B1702="",$C1702="",N($D1702)=0),"",IF(OR($B1702="Ajuste para mais",$B1702="Ajuste para menos"),0,$D1702*IF(N($E1702)&lt;&gt;0,$E1702,IF(OR($B1702="Venda",$B1702="Devolução de venda"),IFERROR(INDEX(Produtos!$D$6:$D$505,MATCH($C1702,Produtos!$B$6:$B$505,0)),0),0))))</f>
        <v/>
      </c>
      <c r="J1702" s="17">
        <f>IF(OR($B1702="",$C1702="",N($D1702)=0),"",IF($B1702="Venda",1,IF($B1702="Devolução de venda",-1,0))*$D1702*IFERROR(INDEX(Produtos!$L$6:$L$505,MATCH($C1702,Produtos!$B$6:$B$505,0)),0))</f>
        <v/>
      </c>
      <c r="K1702" s="17">
        <f>IF(I1702="","",IF($B1702="Venda",I1702-J1702,IF($B1702="Devolução de venda",-I1702-J1702,0)))</f>
        <v/>
      </c>
      <c r="L1702" s="20">
        <f>IF($A1702="","",IF($G1702&lt;&gt;"",$G1702,$A1702))</f>
        <v/>
      </c>
      <c r="M1702" s="17">
        <f>IF(I1702="","",IF($B1702="Venda",I1702,IF(OR($B1702="Compra",$B1702="Devolução de venda"),-I1702,0)))</f>
        <v/>
      </c>
    </row>
    <row r="1703">
      <c r="A1703" s="22" t="n"/>
      <c r="B1703" s="14" t="n"/>
      <c r="C1703" s="14" t="n"/>
      <c r="D1703" s="14" t="n"/>
      <c r="E1703" s="15" t="n"/>
      <c r="F1703" s="14" t="n"/>
      <c r="G1703" s="22" t="n"/>
      <c r="H1703" s="14" t="n"/>
      <c r="I1703" s="17">
        <f>IF(OR($B1703="",$C1703="",N($D1703)=0),"",IF(OR($B1703="Ajuste para mais",$B1703="Ajuste para menos"),0,$D1703*IF(N($E1703)&lt;&gt;0,$E1703,IF(OR($B1703="Venda",$B1703="Devolução de venda"),IFERROR(INDEX(Produtos!$D$6:$D$505,MATCH($C1703,Produtos!$B$6:$B$505,0)),0),0))))</f>
        <v/>
      </c>
      <c r="J1703" s="17">
        <f>IF(OR($B1703="",$C1703="",N($D1703)=0),"",IF($B1703="Venda",1,IF($B1703="Devolução de venda",-1,0))*$D1703*IFERROR(INDEX(Produtos!$L$6:$L$505,MATCH($C1703,Produtos!$B$6:$B$505,0)),0))</f>
        <v/>
      </c>
      <c r="K1703" s="17">
        <f>IF(I1703="","",IF($B1703="Venda",I1703-J1703,IF($B1703="Devolução de venda",-I1703-J1703,0)))</f>
        <v/>
      </c>
      <c r="L1703" s="20">
        <f>IF($A1703="","",IF($G1703&lt;&gt;"",$G1703,$A1703))</f>
        <v/>
      </c>
      <c r="M1703" s="17">
        <f>IF(I1703="","",IF($B1703="Venda",I1703,IF(OR($B1703="Compra",$B1703="Devolução de venda"),-I1703,0)))</f>
        <v/>
      </c>
    </row>
    <row r="1704">
      <c r="A1704" s="22" t="n"/>
      <c r="B1704" s="14" t="n"/>
      <c r="C1704" s="14" t="n"/>
      <c r="D1704" s="14" t="n"/>
      <c r="E1704" s="15" t="n"/>
      <c r="F1704" s="14" t="n"/>
      <c r="G1704" s="22" t="n"/>
      <c r="H1704" s="14" t="n"/>
      <c r="I1704" s="17">
        <f>IF(OR($B1704="",$C1704="",N($D1704)=0),"",IF(OR($B1704="Ajuste para mais",$B1704="Ajuste para menos"),0,$D1704*IF(N($E1704)&lt;&gt;0,$E1704,IF(OR($B1704="Venda",$B1704="Devolução de venda"),IFERROR(INDEX(Produtos!$D$6:$D$505,MATCH($C1704,Produtos!$B$6:$B$505,0)),0),0))))</f>
        <v/>
      </c>
      <c r="J1704" s="17">
        <f>IF(OR($B1704="",$C1704="",N($D1704)=0),"",IF($B1704="Venda",1,IF($B1704="Devolução de venda",-1,0))*$D1704*IFERROR(INDEX(Produtos!$L$6:$L$505,MATCH($C1704,Produtos!$B$6:$B$505,0)),0))</f>
        <v/>
      </c>
      <c r="K1704" s="17">
        <f>IF(I1704="","",IF($B1704="Venda",I1704-J1704,IF($B1704="Devolução de venda",-I1704-J1704,0)))</f>
        <v/>
      </c>
      <c r="L1704" s="20">
        <f>IF($A1704="","",IF($G1704&lt;&gt;"",$G1704,$A1704))</f>
        <v/>
      </c>
      <c r="M1704" s="17">
        <f>IF(I1704="","",IF($B1704="Venda",I1704,IF(OR($B1704="Compra",$B1704="Devolução de venda"),-I1704,0)))</f>
        <v/>
      </c>
    </row>
    <row r="1705">
      <c r="A1705" s="22" t="n"/>
      <c r="B1705" s="14" t="n"/>
      <c r="C1705" s="14" t="n"/>
      <c r="D1705" s="14" t="n"/>
      <c r="E1705" s="15" t="n"/>
      <c r="F1705" s="14" t="n"/>
      <c r="G1705" s="22" t="n"/>
      <c r="H1705" s="14" t="n"/>
      <c r="I1705" s="17">
        <f>IF(OR($B1705="",$C1705="",N($D1705)=0),"",IF(OR($B1705="Ajuste para mais",$B1705="Ajuste para menos"),0,$D1705*IF(N($E1705)&lt;&gt;0,$E1705,IF(OR($B1705="Venda",$B1705="Devolução de venda"),IFERROR(INDEX(Produtos!$D$6:$D$505,MATCH($C1705,Produtos!$B$6:$B$505,0)),0),0))))</f>
        <v/>
      </c>
      <c r="J1705" s="17">
        <f>IF(OR($B1705="",$C1705="",N($D1705)=0),"",IF($B1705="Venda",1,IF($B1705="Devolução de venda",-1,0))*$D1705*IFERROR(INDEX(Produtos!$L$6:$L$505,MATCH($C1705,Produtos!$B$6:$B$505,0)),0))</f>
        <v/>
      </c>
      <c r="K1705" s="17">
        <f>IF(I1705="","",IF($B1705="Venda",I1705-J1705,IF($B1705="Devolução de venda",-I1705-J1705,0)))</f>
        <v/>
      </c>
      <c r="L1705" s="20">
        <f>IF($A1705="","",IF($G1705&lt;&gt;"",$G1705,$A1705))</f>
        <v/>
      </c>
      <c r="M1705" s="17">
        <f>IF(I1705="","",IF($B1705="Venda",I1705,IF(OR($B1705="Compra",$B1705="Devolução de venda"),-I1705,0)))</f>
        <v/>
      </c>
    </row>
    <row r="1706">
      <c r="A1706" s="22" t="n"/>
      <c r="B1706" s="14" t="n"/>
      <c r="C1706" s="14" t="n"/>
      <c r="D1706" s="14" t="n"/>
      <c r="E1706" s="15" t="n"/>
      <c r="F1706" s="14" t="n"/>
      <c r="G1706" s="22" t="n"/>
      <c r="H1706" s="14" t="n"/>
      <c r="I1706" s="17">
        <f>IF(OR($B1706="",$C1706="",N($D1706)=0),"",IF(OR($B1706="Ajuste para mais",$B1706="Ajuste para menos"),0,$D1706*IF(N($E1706)&lt;&gt;0,$E1706,IF(OR($B1706="Venda",$B1706="Devolução de venda"),IFERROR(INDEX(Produtos!$D$6:$D$505,MATCH($C1706,Produtos!$B$6:$B$505,0)),0),0))))</f>
        <v/>
      </c>
      <c r="J1706" s="17">
        <f>IF(OR($B1706="",$C1706="",N($D1706)=0),"",IF($B1706="Venda",1,IF($B1706="Devolução de venda",-1,0))*$D1706*IFERROR(INDEX(Produtos!$L$6:$L$505,MATCH($C1706,Produtos!$B$6:$B$505,0)),0))</f>
        <v/>
      </c>
      <c r="K1706" s="17">
        <f>IF(I1706="","",IF($B1706="Venda",I1706-J1706,IF($B1706="Devolução de venda",-I1706-J1706,0)))</f>
        <v/>
      </c>
      <c r="L1706" s="20">
        <f>IF($A1706="","",IF($G1706&lt;&gt;"",$G1706,$A1706))</f>
        <v/>
      </c>
      <c r="M1706" s="17">
        <f>IF(I1706="","",IF($B1706="Venda",I1706,IF(OR($B1706="Compra",$B1706="Devolução de venda"),-I1706,0)))</f>
        <v/>
      </c>
    </row>
    <row r="1707">
      <c r="A1707" s="22" t="n"/>
      <c r="B1707" s="14" t="n"/>
      <c r="C1707" s="14" t="n"/>
      <c r="D1707" s="14" t="n"/>
      <c r="E1707" s="15" t="n"/>
      <c r="F1707" s="14" t="n"/>
      <c r="G1707" s="22" t="n"/>
      <c r="H1707" s="14" t="n"/>
      <c r="I1707" s="17">
        <f>IF(OR($B1707="",$C1707="",N($D1707)=0),"",IF(OR($B1707="Ajuste para mais",$B1707="Ajuste para menos"),0,$D1707*IF(N($E1707)&lt;&gt;0,$E1707,IF(OR($B1707="Venda",$B1707="Devolução de venda"),IFERROR(INDEX(Produtos!$D$6:$D$505,MATCH($C1707,Produtos!$B$6:$B$505,0)),0),0))))</f>
        <v/>
      </c>
      <c r="J1707" s="17">
        <f>IF(OR($B1707="",$C1707="",N($D1707)=0),"",IF($B1707="Venda",1,IF($B1707="Devolução de venda",-1,0))*$D1707*IFERROR(INDEX(Produtos!$L$6:$L$505,MATCH($C1707,Produtos!$B$6:$B$505,0)),0))</f>
        <v/>
      </c>
      <c r="K1707" s="17">
        <f>IF(I1707="","",IF($B1707="Venda",I1707-J1707,IF($B1707="Devolução de venda",-I1707-J1707,0)))</f>
        <v/>
      </c>
      <c r="L1707" s="20">
        <f>IF($A1707="","",IF($G1707&lt;&gt;"",$G1707,$A1707))</f>
        <v/>
      </c>
      <c r="M1707" s="17">
        <f>IF(I1707="","",IF($B1707="Venda",I1707,IF(OR($B1707="Compra",$B1707="Devolução de venda"),-I1707,0)))</f>
        <v/>
      </c>
    </row>
    <row r="1708">
      <c r="A1708" s="22" t="n"/>
      <c r="B1708" s="14" t="n"/>
      <c r="C1708" s="14" t="n"/>
      <c r="D1708" s="14" t="n"/>
      <c r="E1708" s="15" t="n"/>
      <c r="F1708" s="14" t="n"/>
      <c r="G1708" s="22" t="n"/>
      <c r="H1708" s="14" t="n"/>
      <c r="I1708" s="17">
        <f>IF(OR($B1708="",$C1708="",N($D1708)=0),"",IF(OR($B1708="Ajuste para mais",$B1708="Ajuste para menos"),0,$D1708*IF(N($E1708)&lt;&gt;0,$E1708,IF(OR($B1708="Venda",$B1708="Devolução de venda"),IFERROR(INDEX(Produtos!$D$6:$D$505,MATCH($C1708,Produtos!$B$6:$B$505,0)),0),0))))</f>
        <v/>
      </c>
      <c r="J1708" s="17">
        <f>IF(OR($B1708="",$C1708="",N($D1708)=0),"",IF($B1708="Venda",1,IF($B1708="Devolução de venda",-1,0))*$D1708*IFERROR(INDEX(Produtos!$L$6:$L$505,MATCH($C1708,Produtos!$B$6:$B$505,0)),0))</f>
        <v/>
      </c>
      <c r="K1708" s="17">
        <f>IF(I1708="","",IF($B1708="Venda",I1708-J1708,IF($B1708="Devolução de venda",-I1708-J1708,0)))</f>
        <v/>
      </c>
      <c r="L1708" s="20">
        <f>IF($A1708="","",IF($G1708&lt;&gt;"",$G1708,$A1708))</f>
        <v/>
      </c>
      <c r="M1708" s="17">
        <f>IF(I1708="","",IF($B1708="Venda",I1708,IF(OR($B1708="Compra",$B1708="Devolução de venda"),-I1708,0)))</f>
        <v/>
      </c>
    </row>
    <row r="1709">
      <c r="A1709" s="22" t="n"/>
      <c r="B1709" s="14" t="n"/>
      <c r="C1709" s="14" t="n"/>
      <c r="D1709" s="14" t="n"/>
      <c r="E1709" s="15" t="n"/>
      <c r="F1709" s="14" t="n"/>
      <c r="G1709" s="22" t="n"/>
      <c r="H1709" s="14" t="n"/>
      <c r="I1709" s="17">
        <f>IF(OR($B1709="",$C1709="",N($D1709)=0),"",IF(OR($B1709="Ajuste para mais",$B1709="Ajuste para menos"),0,$D1709*IF(N($E1709)&lt;&gt;0,$E1709,IF(OR($B1709="Venda",$B1709="Devolução de venda"),IFERROR(INDEX(Produtos!$D$6:$D$505,MATCH($C1709,Produtos!$B$6:$B$505,0)),0),0))))</f>
        <v/>
      </c>
      <c r="J1709" s="17">
        <f>IF(OR($B1709="",$C1709="",N($D1709)=0),"",IF($B1709="Venda",1,IF($B1709="Devolução de venda",-1,0))*$D1709*IFERROR(INDEX(Produtos!$L$6:$L$505,MATCH($C1709,Produtos!$B$6:$B$505,0)),0))</f>
        <v/>
      </c>
      <c r="K1709" s="17">
        <f>IF(I1709="","",IF($B1709="Venda",I1709-J1709,IF($B1709="Devolução de venda",-I1709-J1709,0)))</f>
        <v/>
      </c>
      <c r="L1709" s="20">
        <f>IF($A1709="","",IF($G1709&lt;&gt;"",$G1709,$A1709))</f>
        <v/>
      </c>
      <c r="M1709" s="17">
        <f>IF(I1709="","",IF($B1709="Venda",I1709,IF(OR($B1709="Compra",$B1709="Devolução de venda"),-I1709,0)))</f>
        <v/>
      </c>
    </row>
    <row r="1710">
      <c r="A1710" s="22" t="n"/>
      <c r="B1710" s="14" t="n"/>
      <c r="C1710" s="14" t="n"/>
      <c r="D1710" s="14" t="n"/>
      <c r="E1710" s="15" t="n"/>
      <c r="F1710" s="14" t="n"/>
      <c r="G1710" s="22" t="n"/>
      <c r="H1710" s="14" t="n"/>
      <c r="I1710" s="17">
        <f>IF(OR($B1710="",$C1710="",N($D1710)=0),"",IF(OR($B1710="Ajuste para mais",$B1710="Ajuste para menos"),0,$D1710*IF(N($E1710)&lt;&gt;0,$E1710,IF(OR($B1710="Venda",$B1710="Devolução de venda"),IFERROR(INDEX(Produtos!$D$6:$D$505,MATCH($C1710,Produtos!$B$6:$B$505,0)),0),0))))</f>
        <v/>
      </c>
      <c r="J1710" s="17">
        <f>IF(OR($B1710="",$C1710="",N($D1710)=0),"",IF($B1710="Venda",1,IF($B1710="Devolução de venda",-1,0))*$D1710*IFERROR(INDEX(Produtos!$L$6:$L$505,MATCH($C1710,Produtos!$B$6:$B$505,0)),0))</f>
        <v/>
      </c>
      <c r="K1710" s="17">
        <f>IF(I1710="","",IF($B1710="Venda",I1710-J1710,IF($B1710="Devolução de venda",-I1710-J1710,0)))</f>
        <v/>
      </c>
      <c r="L1710" s="20">
        <f>IF($A1710="","",IF($G1710&lt;&gt;"",$G1710,$A1710))</f>
        <v/>
      </c>
      <c r="M1710" s="17">
        <f>IF(I1710="","",IF($B1710="Venda",I1710,IF(OR($B1710="Compra",$B1710="Devolução de venda"),-I1710,0)))</f>
        <v/>
      </c>
    </row>
    <row r="1711">
      <c r="A1711" s="22" t="n"/>
      <c r="B1711" s="14" t="n"/>
      <c r="C1711" s="14" t="n"/>
      <c r="D1711" s="14" t="n"/>
      <c r="E1711" s="15" t="n"/>
      <c r="F1711" s="14" t="n"/>
      <c r="G1711" s="22" t="n"/>
      <c r="H1711" s="14" t="n"/>
      <c r="I1711" s="17">
        <f>IF(OR($B1711="",$C1711="",N($D1711)=0),"",IF(OR($B1711="Ajuste para mais",$B1711="Ajuste para menos"),0,$D1711*IF(N($E1711)&lt;&gt;0,$E1711,IF(OR($B1711="Venda",$B1711="Devolução de venda"),IFERROR(INDEX(Produtos!$D$6:$D$505,MATCH($C1711,Produtos!$B$6:$B$505,0)),0),0))))</f>
        <v/>
      </c>
      <c r="J1711" s="17">
        <f>IF(OR($B1711="",$C1711="",N($D1711)=0),"",IF($B1711="Venda",1,IF($B1711="Devolução de venda",-1,0))*$D1711*IFERROR(INDEX(Produtos!$L$6:$L$505,MATCH($C1711,Produtos!$B$6:$B$505,0)),0))</f>
        <v/>
      </c>
      <c r="K1711" s="17">
        <f>IF(I1711="","",IF($B1711="Venda",I1711-J1711,IF($B1711="Devolução de venda",-I1711-J1711,0)))</f>
        <v/>
      </c>
      <c r="L1711" s="20">
        <f>IF($A1711="","",IF($G1711&lt;&gt;"",$G1711,$A1711))</f>
        <v/>
      </c>
      <c r="M1711" s="17">
        <f>IF(I1711="","",IF($B1711="Venda",I1711,IF(OR($B1711="Compra",$B1711="Devolução de venda"),-I1711,0)))</f>
        <v/>
      </c>
    </row>
    <row r="1712">
      <c r="A1712" s="22" t="n"/>
      <c r="B1712" s="14" t="n"/>
      <c r="C1712" s="14" t="n"/>
      <c r="D1712" s="14" t="n"/>
      <c r="E1712" s="15" t="n"/>
      <c r="F1712" s="14" t="n"/>
      <c r="G1712" s="22" t="n"/>
      <c r="H1712" s="14" t="n"/>
      <c r="I1712" s="17">
        <f>IF(OR($B1712="",$C1712="",N($D1712)=0),"",IF(OR($B1712="Ajuste para mais",$B1712="Ajuste para menos"),0,$D1712*IF(N($E1712)&lt;&gt;0,$E1712,IF(OR($B1712="Venda",$B1712="Devolução de venda"),IFERROR(INDEX(Produtos!$D$6:$D$505,MATCH($C1712,Produtos!$B$6:$B$505,0)),0),0))))</f>
        <v/>
      </c>
      <c r="J1712" s="17">
        <f>IF(OR($B1712="",$C1712="",N($D1712)=0),"",IF($B1712="Venda",1,IF($B1712="Devolução de venda",-1,0))*$D1712*IFERROR(INDEX(Produtos!$L$6:$L$505,MATCH($C1712,Produtos!$B$6:$B$505,0)),0))</f>
        <v/>
      </c>
      <c r="K1712" s="17">
        <f>IF(I1712="","",IF($B1712="Venda",I1712-J1712,IF($B1712="Devolução de venda",-I1712-J1712,0)))</f>
        <v/>
      </c>
      <c r="L1712" s="20">
        <f>IF($A1712="","",IF($G1712&lt;&gt;"",$G1712,$A1712))</f>
        <v/>
      </c>
      <c r="M1712" s="17">
        <f>IF(I1712="","",IF($B1712="Venda",I1712,IF(OR($B1712="Compra",$B1712="Devolução de venda"),-I1712,0)))</f>
        <v/>
      </c>
    </row>
    <row r="1713">
      <c r="A1713" s="22" t="n"/>
      <c r="B1713" s="14" t="n"/>
      <c r="C1713" s="14" t="n"/>
      <c r="D1713" s="14" t="n"/>
      <c r="E1713" s="15" t="n"/>
      <c r="F1713" s="14" t="n"/>
      <c r="G1713" s="22" t="n"/>
      <c r="H1713" s="14" t="n"/>
      <c r="I1713" s="17">
        <f>IF(OR($B1713="",$C1713="",N($D1713)=0),"",IF(OR($B1713="Ajuste para mais",$B1713="Ajuste para menos"),0,$D1713*IF(N($E1713)&lt;&gt;0,$E1713,IF(OR($B1713="Venda",$B1713="Devolução de venda"),IFERROR(INDEX(Produtos!$D$6:$D$505,MATCH($C1713,Produtos!$B$6:$B$505,0)),0),0))))</f>
        <v/>
      </c>
      <c r="J1713" s="17">
        <f>IF(OR($B1713="",$C1713="",N($D1713)=0),"",IF($B1713="Venda",1,IF($B1713="Devolução de venda",-1,0))*$D1713*IFERROR(INDEX(Produtos!$L$6:$L$505,MATCH($C1713,Produtos!$B$6:$B$505,0)),0))</f>
        <v/>
      </c>
      <c r="K1713" s="17">
        <f>IF(I1713="","",IF($B1713="Venda",I1713-J1713,IF($B1713="Devolução de venda",-I1713-J1713,0)))</f>
        <v/>
      </c>
      <c r="L1713" s="20">
        <f>IF($A1713="","",IF($G1713&lt;&gt;"",$G1713,$A1713))</f>
        <v/>
      </c>
      <c r="M1713" s="17">
        <f>IF(I1713="","",IF($B1713="Venda",I1713,IF(OR($B1713="Compra",$B1713="Devolução de venda"),-I1713,0)))</f>
        <v/>
      </c>
    </row>
    <row r="1714">
      <c r="A1714" s="22" t="n"/>
      <c r="B1714" s="14" t="n"/>
      <c r="C1714" s="14" t="n"/>
      <c r="D1714" s="14" t="n"/>
      <c r="E1714" s="15" t="n"/>
      <c r="F1714" s="14" t="n"/>
      <c r="G1714" s="22" t="n"/>
      <c r="H1714" s="14" t="n"/>
      <c r="I1714" s="17">
        <f>IF(OR($B1714="",$C1714="",N($D1714)=0),"",IF(OR($B1714="Ajuste para mais",$B1714="Ajuste para menos"),0,$D1714*IF(N($E1714)&lt;&gt;0,$E1714,IF(OR($B1714="Venda",$B1714="Devolução de venda"),IFERROR(INDEX(Produtos!$D$6:$D$505,MATCH($C1714,Produtos!$B$6:$B$505,0)),0),0))))</f>
        <v/>
      </c>
      <c r="J1714" s="17">
        <f>IF(OR($B1714="",$C1714="",N($D1714)=0),"",IF($B1714="Venda",1,IF($B1714="Devolução de venda",-1,0))*$D1714*IFERROR(INDEX(Produtos!$L$6:$L$505,MATCH($C1714,Produtos!$B$6:$B$505,0)),0))</f>
        <v/>
      </c>
      <c r="K1714" s="17">
        <f>IF(I1714="","",IF($B1714="Venda",I1714-J1714,IF($B1714="Devolução de venda",-I1714-J1714,0)))</f>
        <v/>
      </c>
      <c r="L1714" s="20">
        <f>IF($A1714="","",IF($G1714&lt;&gt;"",$G1714,$A1714))</f>
        <v/>
      </c>
      <c r="M1714" s="17">
        <f>IF(I1714="","",IF($B1714="Venda",I1714,IF(OR($B1714="Compra",$B1714="Devolução de venda"),-I1714,0)))</f>
        <v/>
      </c>
    </row>
    <row r="1715">
      <c r="A1715" s="22" t="n"/>
      <c r="B1715" s="14" t="n"/>
      <c r="C1715" s="14" t="n"/>
      <c r="D1715" s="14" t="n"/>
      <c r="E1715" s="15" t="n"/>
      <c r="F1715" s="14" t="n"/>
      <c r="G1715" s="22" t="n"/>
      <c r="H1715" s="14" t="n"/>
      <c r="I1715" s="17">
        <f>IF(OR($B1715="",$C1715="",N($D1715)=0),"",IF(OR($B1715="Ajuste para mais",$B1715="Ajuste para menos"),0,$D1715*IF(N($E1715)&lt;&gt;0,$E1715,IF(OR($B1715="Venda",$B1715="Devolução de venda"),IFERROR(INDEX(Produtos!$D$6:$D$505,MATCH($C1715,Produtos!$B$6:$B$505,0)),0),0))))</f>
        <v/>
      </c>
      <c r="J1715" s="17">
        <f>IF(OR($B1715="",$C1715="",N($D1715)=0),"",IF($B1715="Venda",1,IF($B1715="Devolução de venda",-1,0))*$D1715*IFERROR(INDEX(Produtos!$L$6:$L$505,MATCH($C1715,Produtos!$B$6:$B$505,0)),0))</f>
        <v/>
      </c>
      <c r="K1715" s="17">
        <f>IF(I1715="","",IF($B1715="Venda",I1715-J1715,IF($B1715="Devolução de venda",-I1715-J1715,0)))</f>
        <v/>
      </c>
      <c r="L1715" s="20">
        <f>IF($A1715="","",IF($G1715&lt;&gt;"",$G1715,$A1715))</f>
        <v/>
      </c>
      <c r="M1715" s="17">
        <f>IF(I1715="","",IF($B1715="Venda",I1715,IF(OR($B1715="Compra",$B1715="Devolução de venda"),-I1715,0)))</f>
        <v/>
      </c>
    </row>
    <row r="1716">
      <c r="A1716" s="22" t="n"/>
      <c r="B1716" s="14" t="n"/>
      <c r="C1716" s="14" t="n"/>
      <c r="D1716" s="14" t="n"/>
      <c r="E1716" s="15" t="n"/>
      <c r="F1716" s="14" t="n"/>
      <c r="G1716" s="22" t="n"/>
      <c r="H1716" s="14" t="n"/>
      <c r="I1716" s="17">
        <f>IF(OR($B1716="",$C1716="",N($D1716)=0),"",IF(OR($B1716="Ajuste para mais",$B1716="Ajuste para menos"),0,$D1716*IF(N($E1716)&lt;&gt;0,$E1716,IF(OR($B1716="Venda",$B1716="Devolução de venda"),IFERROR(INDEX(Produtos!$D$6:$D$505,MATCH($C1716,Produtos!$B$6:$B$505,0)),0),0))))</f>
        <v/>
      </c>
      <c r="J1716" s="17">
        <f>IF(OR($B1716="",$C1716="",N($D1716)=0),"",IF($B1716="Venda",1,IF($B1716="Devolução de venda",-1,0))*$D1716*IFERROR(INDEX(Produtos!$L$6:$L$505,MATCH($C1716,Produtos!$B$6:$B$505,0)),0))</f>
        <v/>
      </c>
      <c r="K1716" s="17">
        <f>IF(I1716="","",IF($B1716="Venda",I1716-J1716,IF($B1716="Devolução de venda",-I1716-J1716,0)))</f>
        <v/>
      </c>
      <c r="L1716" s="20">
        <f>IF($A1716="","",IF($G1716&lt;&gt;"",$G1716,$A1716))</f>
        <v/>
      </c>
      <c r="M1716" s="17">
        <f>IF(I1716="","",IF($B1716="Venda",I1716,IF(OR($B1716="Compra",$B1716="Devolução de venda"),-I1716,0)))</f>
        <v/>
      </c>
    </row>
    <row r="1717">
      <c r="A1717" s="22" t="n"/>
      <c r="B1717" s="14" t="n"/>
      <c r="C1717" s="14" t="n"/>
      <c r="D1717" s="14" t="n"/>
      <c r="E1717" s="15" t="n"/>
      <c r="F1717" s="14" t="n"/>
      <c r="G1717" s="22" t="n"/>
      <c r="H1717" s="14" t="n"/>
      <c r="I1717" s="17">
        <f>IF(OR($B1717="",$C1717="",N($D1717)=0),"",IF(OR($B1717="Ajuste para mais",$B1717="Ajuste para menos"),0,$D1717*IF(N($E1717)&lt;&gt;0,$E1717,IF(OR($B1717="Venda",$B1717="Devolução de venda"),IFERROR(INDEX(Produtos!$D$6:$D$505,MATCH($C1717,Produtos!$B$6:$B$505,0)),0),0))))</f>
        <v/>
      </c>
      <c r="J1717" s="17">
        <f>IF(OR($B1717="",$C1717="",N($D1717)=0),"",IF($B1717="Venda",1,IF($B1717="Devolução de venda",-1,0))*$D1717*IFERROR(INDEX(Produtos!$L$6:$L$505,MATCH($C1717,Produtos!$B$6:$B$505,0)),0))</f>
        <v/>
      </c>
      <c r="K1717" s="17">
        <f>IF(I1717="","",IF($B1717="Venda",I1717-J1717,IF($B1717="Devolução de venda",-I1717-J1717,0)))</f>
        <v/>
      </c>
      <c r="L1717" s="20">
        <f>IF($A1717="","",IF($G1717&lt;&gt;"",$G1717,$A1717))</f>
        <v/>
      </c>
      <c r="M1717" s="17">
        <f>IF(I1717="","",IF($B1717="Venda",I1717,IF(OR($B1717="Compra",$B1717="Devolução de venda"),-I1717,0)))</f>
        <v/>
      </c>
    </row>
    <row r="1718">
      <c r="A1718" s="22" t="n"/>
      <c r="B1718" s="14" t="n"/>
      <c r="C1718" s="14" t="n"/>
      <c r="D1718" s="14" t="n"/>
      <c r="E1718" s="15" t="n"/>
      <c r="F1718" s="14" t="n"/>
      <c r="G1718" s="22" t="n"/>
      <c r="H1718" s="14" t="n"/>
      <c r="I1718" s="17">
        <f>IF(OR($B1718="",$C1718="",N($D1718)=0),"",IF(OR($B1718="Ajuste para mais",$B1718="Ajuste para menos"),0,$D1718*IF(N($E1718)&lt;&gt;0,$E1718,IF(OR($B1718="Venda",$B1718="Devolução de venda"),IFERROR(INDEX(Produtos!$D$6:$D$505,MATCH($C1718,Produtos!$B$6:$B$505,0)),0),0))))</f>
        <v/>
      </c>
      <c r="J1718" s="17">
        <f>IF(OR($B1718="",$C1718="",N($D1718)=0),"",IF($B1718="Venda",1,IF($B1718="Devolução de venda",-1,0))*$D1718*IFERROR(INDEX(Produtos!$L$6:$L$505,MATCH($C1718,Produtos!$B$6:$B$505,0)),0))</f>
        <v/>
      </c>
      <c r="K1718" s="17">
        <f>IF(I1718="","",IF($B1718="Venda",I1718-J1718,IF($B1718="Devolução de venda",-I1718-J1718,0)))</f>
        <v/>
      </c>
      <c r="L1718" s="20">
        <f>IF($A1718="","",IF($G1718&lt;&gt;"",$G1718,$A1718))</f>
        <v/>
      </c>
      <c r="M1718" s="17">
        <f>IF(I1718="","",IF($B1718="Venda",I1718,IF(OR($B1718="Compra",$B1718="Devolução de venda"),-I1718,0)))</f>
        <v/>
      </c>
    </row>
    <row r="1719">
      <c r="A1719" s="22" t="n"/>
      <c r="B1719" s="14" t="n"/>
      <c r="C1719" s="14" t="n"/>
      <c r="D1719" s="14" t="n"/>
      <c r="E1719" s="15" t="n"/>
      <c r="F1719" s="14" t="n"/>
      <c r="G1719" s="22" t="n"/>
      <c r="H1719" s="14" t="n"/>
      <c r="I1719" s="17">
        <f>IF(OR($B1719="",$C1719="",N($D1719)=0),"",IF(OR($B1719="Ajuste para mais",$B1719="Ajuste para menos"),0,$D1719*IF(N($E1719)&lt;&gt;0,$E1719,IF(OR($B1719="Venda",$B1719="Devolução de venda"),IFERROR(INDEX(Produtos!$D$6:$D$505,MATCH($C1719,Produtos!$B$6:$B$505,0)),0),0))))</f>
        <v/>
      </c>
      <c r="J1719" s="17">
        <f>IF(OR($B1719="",$C1719="",N($D1719)=0),"",IF($B1719="Venda",1,IF($B1719="Devolução de venda",-1,0))*$D1719*IFERROR(INDEX(Produtos!$L$6:$L$505,MATCH($C1719,Produtos!$B$6:$B$505,0)),0))</f>
        <v/>
      </c>
      <c r="K1719" s="17">
        <f>IF(I1719="","",IF($B1719="Venda",I1719-J1719,IF($B1719="Devolução de venda",-I1719-J1719,0)))</f>
        <v/>
      </c>
      <c r="L1719" s="20">
        <f>IF($A1719="","",IF($G1719&lt;&gt;"",$G1719,$A1719))</f>
        <v/>
      </c>
      <c r="M1719" s="17">
        <f>IF(I1719="","",IF($B1719="Venda",I1719,IF(OR($B1719="Compra",$B1719="Devolução de venda"),-I1719,0)))</f>
        <v/>
      </c>
    </row>
    <row r="1720">
      <c r="A1720" s="22" t="n"/>
      <c r="B1720" s="14" t="n"/>
      <c r="C1720" s="14" t="n"/>
      <c r="D1720" s="14" t="n"/>
      <c r="E1720" s="15" t="n"/>
      <c r="F1720" s="14" t="n"/>
      <c r="G1720" s="22" t="n"/>
      <c r="H1720" s="14" t="n"/>
      <c r="I1720" s="17">
        <f>IF(OR($B1720="",$C1720="",N($D1720)=0),"",IF(OR($B1720="Ajuste para mais",$B1720="Ajuste para menos"),0,$D1720*IF(N($E1720)&lt;&gt;0,$E1720,IF(OR($B1720="Venda",$B1720="Devolução de venda"),IFERROR(INDEX(Produtos!$D$6:$D$505,MATCH($C1720,Produtos!$B$6:$B$505,0)),0),0))))</f>
        <v/>
      </c>
      <c r="J1720" s="17">
        <f>IF(OR($B1720="",$C1720="",N($D1720)=0),"",IF($B1720="Venda",1,IF($B1720="Devolução de venda",-1,0))*$D1720*IFERROR(INDEX(Produtos!$L$6:$L$505,MATCH($C1720,Produtos!$B$6:$B$505,0)),0))</f>
        <v/>
      </c>
      <c r="K1720" s="17">
        <f>IF(I1720="","",IF($B1720="Venda",I1720-J1720,IF($B1720="Devolução de venda",-I1720-J1720,0)))</f>
        <v/>
      </c>
      <c r="L1720" s="20">
        <f>IF($A1720="","",IF($G1720&lt;&gt;"",$G1720,$A1720))</f>
        <v/>
      </c>
      <c r="M1720" s="17">
        <f>IF(I1720="","",IF($B1720="Venda",I1720,IF(OR($B1720="Compra",$B1720="Devolução de venda"),-I1720,0)))</f>
        <v/>
      </c>
    </row>
    <row r="1721">
      <c r="A1721" s="22" t="n"/>
      <c r="B1721" s="14" t="n"/>
      <c r="C1721" s="14" t="n"/>
      <c r="D1721" s="14" t="n"/>
      <c r="E1721" s="15" t="n"/>
      <c r="F1721" s="14" t="n"/>
      <c r="G1721" s="22" t="n"/>
      <c r="H1721" s="14" t="n"/>
      <c r="I1721" s="17">
        <f>IF(OR($B1721="",$C1721="",N($D1721)=0),"",IF(OR($B1721="Ajuste para mais",$B1721="Ajuste para menos"),0,$D1721*IF(N($E1721)&lt;&gt;0,$E1721,IF(OR($B1721="Venda",$B1721="Devolução de venda"),IFERROR(INDEX(Produtos!$D$6:$D$505,MATCH($C1721,Produtos!$B$6:$B$505,0)),0),0))))</f>
        <v/>
      </c>
      <c r="J1721" s="17">
        <f>IF(OR($B1721="",$C1721="",N($D1721)=0),"",IF($B1721="Venda",1,IF($B1721="Devolução de venda",-1,0))*$D1721*IFERROR(INDEX(Produtos!$L$6:$L$505,MATCH($C1721,Produtos!$B$6:$B$505,0)),0))</f>
        <v/>
      </c>
      <c r="K1721" s="17">
        <f>IF(I1721="","",IF($B1721="Venda",I1721-J1721,IF($B1721="Devolução de venda",-I1721-J1721,0)))</f>
        <v/>
      </c>
      <c r="L1721" s="20">
        <f>IF($A1721="","",IF($G1721&lt;&gt;"",$G1721,$A1721))</f>
        <v/>
      </c>
      <c r="M1721" s="17">
        <f>IF(I1721="","",IF($B1721="Venda",I1721,IF(OR($B1721="Compra",$B1721="Devolução de venda"),-I1721,0)))</f>
        <v/>
      </c>
    </row>
    <row r="1722">
      <c r="A1722" s="22" t="n"/>
      <c r="B1722" s="14" t="n"/>
      <c r="C1722" s="14" t="n"/>
      <c r="D1722" s="14" t="n"/>
      <c r="E1722" s="15" t="n"/>
      <c r="F1722" s="14" t="n"/>
      <c r="G1722" s="22" t="n"/>
      <c r="H1722" s="14" t="n"/>
      <c r="I1722" s="17">
        <f>IF(OR($B1722="",$C1722="",N($D1722)=0),"",IF(OR($B1722="Ajuste para mais",$B1722="Ajuste para menos"),0,$D1722*IF(N($E1722)&lt;&gt;0,$E1722,IF(OR($B1722="Venda",$B1722="Devolução de venda"),IFERROR(INDEX(Produtos!$D$6:$D$505,MATCH($C1722,Produtos!$B$6:$B$505,0)),0),0))))</f>
        <v/>
      </c>
      <c r="J1722" s="17">
        <f>IF(OR($B1722="",$C1722="",N($D1722)=0),"",IF($B1722="Venda",1,IF($B1722="Devolução de venda",-1,0))*$D1722*IFERROR(INDEX(Produtos!$L$6:$L$505,MATCH($C1722,Produtos!$B$6:$B$505,0)),0))</f>
        <v/>
      </c>
      <c r="K1722" s="17">
        <f>IF(I1722="","",IF($B1722="Venda",I1722-J1722,IF($B1722="Devolução de venda",-I1722-J1722,0)))</f>
        <v/>
      </c>
      <c r="L1722" s="20">
        <f>IF($A1722="","",IF($G1722&lt;&gt;"",$G1722,$A1722))</f>
        <v/>
      </c>
      <c r="M1722" s="17">
        <f>IF(I1722="","",IF($B1722="Venda",I1722,IF(OR($B1722="Compra",$B1722="Devolução de venda"),-I1722,0)))</f>
        <v/>
      </c>
    </row>
    <row r="1723">
      <c r="A1723" s="22" t="n"/>
      <c r="B1723" s="14" t="n"/>
      <c r="C1723" s="14" t="n"/>
      <c r="D1723" s="14" t="n"/>
      <c r="E1723" s="15" t="n"/>
      <c r="F1723" s="14" t="n"/>
      <c r="G1723" s="22" t="n"/>
      <c r="H1723" s="14" t="n"/>
      <c r="I1723" s="17">
        <f>IF(OR($B1723="",$C1723="",N($D1723)=0),"",IF(OR($B1723="Ajuste para mais",$B1723="Ajuste para menos"),0,$D1723*IF(N($E1723)&lt;&gt;0,$E1723,IF(OR($B1723="Venda",$B1723="Devolução de venda"),IFERROR(INDEX(Produtos!$D$6:$D$505,MATCH($C1723,Produtos!$B$6:$B$505,0)),0),0))))</f>
        <v/>
      </c>
      <c r="J1723" s="17">
        <f>IF(OR($B1723="",$C1723="",N($D1723)=0),"",IF($B1723="Venda",1,IF($B1723="Devolução de venda",-1,0))*$D1723*IFERROR(INDEX(Produtos!$L$6:$L$505,MATCH($C1723,Produtos!$B$6:$B$505,0)),0))</f>
        <v/>
      </c>
      <c r="K1723" s="17">
        <f>IF(I1723="","",IF($B1723="Venda",I1723-J1723,IF($B1723="Devolução de venda",-I1723-J1723,0)))</f>
        <v/>
      </c>
      <c r="L1723" s="20">
        <f>IF($A1723="","",IF($G1723&lt;&gt;"",$G1723,$A1723))</f>
        <v/>
      </c>
      <c r="M1723" s="17">
        <f>IF(I1723="","",IF($B1723="Venda",I1723,IF(OR($B1723="Compra",$B1723="Devolução de venda"),-I1723,0)))</f>
        <v/>
      </c>
    </row>
    <row r="1724">
      <c r="A1724" s="22" t="n"/>
      <c r="B1724" s="14" t="n"/>
      <c r="C1724" s="14" t="n"/>
      <c r="D1724" s="14" t="n"/>
      <c r="E1724" s="15" t="n"/>
      <c r="F1724" s="14" t="n"/>
      <c r="G1724" s="22" t="n"/>
      <c r="H1724" s="14" t="n"/>
      <c r="I1724" s="17">
        <f>IF(OR($B1724="",$C1724="",N($D1724)=0),"",IF(OR($B1724="Ajuste para mais",$B1724="Ajuste para menos"),0,$D1724*IF(N($E1724)&lt;&gt;0,$E1724,IF(OR($B1724="Venda",$B1724="Devolução de venda"),IFERROR(INDEX(Produtos!$D$6:$D$505,MATCH($C1724,Produtos!$B$6:$B$505,0)),0),0))))</f>
        <v/>
      </c>
      <c r="J1724" s="17">
        <f>IF(OR($B1724="",$C1724="",N($D1724)=0),"",IF($B1724="Venda",1,IF($B1724="Devolução de venda",-1,0))*$D1724*IFERROR(INDEX(Produtos!$L$6:$L$505,MATCH($C1724,Produtos!$B$6:$B$505,0)),0))</f>
        <v/>
      </c>
      <c r="K1724" s="17">
        <f>IF(I1724="","",IF($B1724="Venda",I1724-J1724,IF($B1724="Devolução de venda",-I1724-J1724,0)))</f>
        <v/>
      </c>
      <c r="L1724" s="20">
        <f>IF($A1724="","",IF($G1724&lt;&gt;"",$G1724,$A1724))</f>
        <v/>
      </c>
      <c r="M1724" s="17">
        <f>IF(I1724="","",IF($B1724="Venda",I1724,IF(OR($B1724="Compra",$B1724="Devolução de venda"),-I1724,0)))</f>
        <v/>
      </c>
    </row>
    <row r="1725">
      <c r="A1725" s="22" t="n"/>
      <c r="B1725" s="14" t="n"/>
      <c r="C1725" s="14" t="n"/>
      <c r="D1725" s="14" t="n"/>
      <c r="E1725" s="15" t="n"/>
      <c r="F1725" s="14" t="n"/>
      <c r="G1725" s="22" t="n"/>
      <c r="H1725" s="14" t="n"/>
      <c r="I1725" s="17">
        <f>IF(OR($B1725="",$C1725="",N($D1725)=0),"",IF(OR($B1725="Ajuste para mais",$B1725="Ajuste para menos"),0,$D1725*IF(N($E1725)&lt;&gt;0,$E1725,IF(OR($B1725="Venda",$B1725="Devolução de venda"),IFERROR(INDEX(Produtos!$D$6:$D$505,MATCH($C1725,Produtos!$B$6:$B$505,0)),0),0))))</f>
        <v/>
      </c>
      <c r="J1725" s="17">
        <f>IF(OR($B1725="",$C1725="",N($D1725)=0),"",IF($B1725="Venda",1,IF($B1725="Devolução de venda",-1,0))*$D1725*IFERROR(INDEX(Produtos!$L$6:$L$505,MATCH($C1725,Produtos!$B$6:$B$505,0)),0))</f>
        <v/>
      </c>
      <c r="K1725" s="17">
        <f>IF(I1725="","",IF($B1725="Venda",I1725-J1725,IF($B1725="Devolução de venda",-I1725-J1725,0)))</f>
        <v/>
      </c>
      <c r="L1725" s="20">
        <f>IF($A1725="","",IF($G1725&lt;&gt;"",$G1725,$A1725))</f>
        <v/>
      </c>
      <c r="M1725" s="17">
        <f>IF(I1725="","",IF($B1725="Venda",I1725,IF(OR($B1725="Compra",$B1725="Devolução de venda"),-I1725,0)))</f>
        <v/>
      </c>
    </row>
    <row r="1726">
      <c r="A1726" s="22" t="n"/>
      <c r="B1726" s="14" t="n"/>
      <c r="C1726" s="14" t="n"/>
      <c r="D1726" s="14" t="n"/>
      <c r="E1726" s="15" t="n"/>
      <c r="F1726" s="14" t="n"/>
      <c r="G1726" s="22" t="n"/>
      <c r="H1726" s="14" t="n"/>
      <c r="I1726" s="17">
        <f>IF(OR($B1726="",$C1726="",N($D1726)=0),"",IF(OR($B1726="Ajuste para mais",$B1726="Ajuste para menos"),0,$D1726*IF(N($E1726)&lt;&gt;0,$E1726,IF(OR($B1726="Venda",$B1726="Devolução de venda"),IFERROR(INDEX(Produtos!$D$6:$D$505,MATCH($C1726,Produtos!$B$6:$B$505,0)),0),0))))</f>
        <v/>
      </c>
      <c r="J1726" s="17">
        <f>IF(OR($B1726="",$C1726="",N($D1726)=0),"",IF($B1726="Venda",1,IF($B1726="Devolução de venda",-1,0))*$D1726*IFERROR(INDEX(Produtos!$L$6:$L$505,MATCH($C1726,Produtos!$B$6:$B$505,0)),0))</f>
        <v/>
      </c>
      <c r="K1726" s="17">
        <f>IF(I1726="","",IF($B1726="Venda",I1726-J1726,IF($B1726="Devolução de venda",-I1726-J1726,0)))</f>
        <v/>
      </c>
      <c r="L1726" s="20">
        <f>IF($A1726="","",IF($G1726&lt;&gt;"",$G1726,$A1726))</f>
        <v/>
      </c>
      <c r="M1726" s="17">
        <f>IF(I1726="","",IF($B1726="Venda",I1726,IF(OR($B1726="Compra",$B1726="Devolução de venda"),-I1726,0)))</f>
        <v/>
      </c>
    </row>
    <row r="1727">
      <c r="A1727" s="22" t="n"/>
      <c r="B1727" s="14" t="n"/>
      <c r="C1727" s="14" t="n"/>
      <c r="D1727" s="14" t="n"/>
      <c r="E1727" s="15" t="n"/>
      <c r="F1727" s="14" t="n"/>
      <c r="G1727" s="22" t="n"/>
      <c r="H1727" s="14" t="n"/>
      <c r="I1727" s="17">
        <f>IF(OR($B1727="",$C1727="",N($D1727)=0),"",IF(OR($B1727="Ajuste para mais",$B1727="Ajuste para menos"),0,$D1727*IF(N($E1727)&lt;&gt;0,$E1727,IF(OR($B1727="Venda",$B1727="Devolução de venda"),IFERROR(INDEX(Produtos!$D$6:$D$505,MATCH($C1727,Produtos!$B$6:$B$505,0)),0),0))))</f>
        <v/>
      </c>
      <c r="J1727" s="17">
        <f>IF(OR($B1727="",$C1727="",N($D1727)=0),"",IF($B1727="Venda",1,IF($B1727="Devolução de venda",-1,0))*$D1727*IFERROR(INDEX(Produtos!$L$6:$L$505,MATCH($C1727,Produtos!$B$6:$B$505,0)),0))</f>
        <v/>
      </c>
      <c r="K1727" s="17">
        <f>IF(I1727="","",IF($B1727="Venda",I1727-J1727,IF($B1727="Devolução de venda",-I1727-J1727,0)))</f>
        <v/>
      </c>
      <c r="L1727" s="20">
        <f>IF($A1727="","",IF($G1727&lt;&gt;"",$G1727,$A1727))</f>
        <v/>
      </c>
      <c r="M1727" s="17">
        <f>IF(I1727="","",IF($B1727="Venda",I1727,IF(OR($B1727="Compra",$B1727="Devolução de venda"),-I1727,0)))</f>
        <v/>
      </c>
    </row>
    <row r="1728">
      <c r="A1728" s="22" t="n"/>
      <c r="B1728" s="14" t="n"/>
      <c r="C1728" s="14" t="n"/>
      <c r="D1728" s="14" t="n"/>
      <c r="E1728" s="15" t="n"/>
      <c r="F1728" s="14" t="n"/>
      <c r="G1728" s="22" t="n"/>
      <c r="H1728" s="14" t="n"/>
      <c r="I1728" s="17">
        <f>IF(OR($B1728="",$C1728="",N($D1728)=0),"",IF(OR($B1728="Ajuste para mais",$B1728="Ajuste para menos"),0,$D1728*IF(N($E1728)&lt;&gt;0,$E1728,IF(OR($B1728="Venda",$B1728="Devolução de venda"),IFERROR(INDEX(Produtos!$D$6:$D$505,MATCH($C1728,Produtos!$B$6:$B$505,0)),0),0))))</f>
        <v/>
      </c>
      <c r="J1728" s="17">
        <f>IF(OR($B1728="",$C1728="",N($D1728)=0),"",IF($B1728="Venda",1,IF($B1728="Devolução de venda",-1,0))*$D1728*IFERROR(INDEX(Produtos!$L$6:$L$505,MATCH($C1728,Produtos!$B$6:$B$505,0)),0))</f>
        <v/>
      </c>
      <c r="K1728" s="17">
        <f>IF(I1728="","",IF($B1728="Venda",I1728-J1728,IF($B1728="Devolução de venda",-I1728-J1728,0)))</f>
        <v/>
      </c>
      <c r="L1728" s="20">
        <f>IF($A1728="","",IF($G1728&lt;&gt;"",$G1728,$A1728))</f>
        <v/>
      </c>
      <c r="M1728" s="17">
        <f>IF(I1728="","",IF($B1728="Venda",I1728,IF(OR($B1728="Compra",$B1728="Devolução de venda"),-I1728,0)))</f>
        <v/>
      </c>
    </row>
    <row r="1729">
      <c r="A1729" s="22" t="n"/>
      <c r="B1729" s="14" t="n"/>
      <c r="C1729" s="14" t="n"/>
      <c r="D1729" s="14" t="n"/>
      <c r="E1729" s="15" t="n"/>
      <c r="F1729" s="14" t="n"/>
      <c r="G1729" s="22" t="n"/>
      <c r="H1729" s="14" t="n"/>
      <c r="I1729" s="17">
        <f>IF(OR($B1729="",$C1729="",N($D1729)=0),"",IF(OR($B1729="Ajuste para mais",$B1729="Ajuste para menos"),0,$D1729*IF(N($E1729)&lt;&gt;0,$E1729,IF(OR($B1729="Venda",$B1729="Devolução de venda"),IFERROR(INDEX(Produtos!$D$6:$D$505,MATCH($C1729,Produtos!$B$6:$B$505,0)),0),0))))</f>
        <v/>
      </c>
      <c r="J1729" s="17">
        <f>IF(OR($B1729="",$C1729="",N($D1729)=0),"",IF($B1729="Venda",1,IF($B1729="Devolução de venda",-1,0))*$D1729*IFERROR(INDEX(Produtos!$L$6:$L$505,MATCH($C1729,Produtos!$B$6:$B$505,0)),0))</f>
        <v/>
      </c>
      <c r="K1729" s="17">
        <f>IF(I1729="","",IF($B1729="Venda",I1729-J1729,IF($B1729="Devolução de venda",-I1729-J1729,0)))</f>
        <v/>
      </c>
      <c r="L1729" s="20">
        <f>IF($A1729="","",IF($G1729&lt;&gt;"",$G1729,$A1729))</f>
        <v/>
      </c>
      <c r="M1729" s="17">
        <f>IF(I1729="","",IF($B1729="Venda",I1729,IF(OR($B1729="Compra",$B1729="Devolução de venda"),-I1729,0)))</f>
        <v/>
      </c>
    </row>
    <row r="1730">
      <c r="A1730" s="22" t="n"/>
      <c r="B1730" s="14" t="n"/>
      <c r="C1730" s="14" t="n"/>
      <c r="D1730" s="14" t="n"/>
      <c r="E1730" s="15" t="n"/>
      <c r="F1730" s="14" t="n"/>
      <c r="G1730" s="22" t="n"/>
      <c r="H1730" s="14" t="n"/>
      <c r="I1730" s="17">
        <f>IF(OR($B1730="",$C1730="",N($D1730)=0),"",IF(OR($B1730="Ajuste para mais",$B1730="Ajuste para menos"),0,$D1730*IF(N($E1730)&lt;&gt;0,$E1730,IF(OR($B1730="Venda",$B1730="Devolução de venda"),IFERROR(INDEX(Produtos!$D$6:$D$505,MATCH($C1730,Produtos!$B$6:$B$505,0)),0),0))))</f>
        <v/>
      </c>
      <c r="J1730" s="17">
        <f>IF(OR($B1730="",$C1730="",N($D1730)=0),"",IF($B1730="Venda",1,IF($B1730="Devolução de venda",-1,0))*$D1730*IFERROR(INDEX(Produtos!$L$6:$L$505,MATCH($C1730,Produtos!$B$6:$B$505,0)),0))</f>
        <v/>
      </c>
      <c r="K1730" s="17">
        <f>IF(I1730="","",IF($B1730="Venda",I1730-J1730,IF($B1730="Devolução de venda",-I1730-J1730,0)))</f>
        <v/>
      </c>
      <c r="L1730" s="20">
        <f>IF($A1730="","",IF($G1730&lt;&gt;"",$G1730,$A1730))</f>
        <v/>
      </c>
      <c r="M1730" s="17">
        <f>IF(I1730="","",IF($B1730="Venda",I1730,IF(OR($B1730="Compra",$B1730="Devolução de venda"),-I1730,0)))</f>
        <v/>
      </c>
    </row>
    <row r="1731">
      <c r="A1731" s="22" t="n"/>
      <c r="B1731" s="14" t="n"/>
      <c r="C1731" s="14" t="n"/>
      <c r="D1731" s="14" t="n"/>
      <c r="E1731" s="15" t="n"/>
      <c r="F1731" s="14" t="n"/>
      <c r="G1731" s="22" t="n"/>
      <c r="H1731" s="14" t="n"/>
      <c r="I1731" s="17">
        <f>IF(OR($B1731="",$C1731="",N($D1731)=0),"",IF(OR($B1731="Ajuste para mais",$B1731="Ajuste para menos"),0,$D1731*IF(N($E1731)&lt;&gt;0,$E1731,IF(OR($B1731="Venda",$B1731="Devolução de venda"),IFERROR(INDEX(Produtos!$D$6:$D$505,MATCH($C1731,Produtos!$B$6:$B$505,0)),0),0))))</f>
        <v/>
      </c>
      <c r="J1731" s="17">
        <f>IF(OR($B1731="",$C1731="",N($D1731)=0),"",IF($B1731="Venda",1,IF($B1731="Devolução de venda",-1,0))*$D1731*IFERROR(INDEX(Produtos!$L$6:$L$505,MATCH($C1731,Produtos!$B$6:$B$505,0)),0))</f>
        <v/>
      </c>
      <c r="K1731" s="17">
        <f>IF(I1731="","",IF($B1731="Venda",I1731-J1731,IF($B1731="Devolução de venda",-I1731-J1731,0)))</f>
        <v/>
      </c>
      <c r="L1731" s="20">
        <f>IF($A1731="","",IF($G1731&lt;&gt;"",$G1731,$A1731))</f>
        <v/>
      </c>
      <c r="M1731" s="17">
        <f>IF(I1731="","",IF($B1731="Venda",I1731,IF(OR($B1731="Compra",$B1731="Devolução de venda"),-I1731,0)))</f>
        <v/>
      </c>
    </row>
    <row r="1732">
      <c r="A1732" s="22" t="n"/>
      <c r="B1732" s="14" t="n"/>
      <c r="C1732" s="14" t="n"/>
      <c r="D1732" s="14" t="n"/>
      <c r="E1732" s="15" t="n"/>
      <c r="F1732" s="14" t="n"/>
      <c r="G1732" s="22" t="n"/>
      <c r="H1732" s="14" t="n"/>
      <c r="I1732" s="17">
        <f>IF(OR($B1732="",$C1732="",N($D1732)=0),"",IF(OR($B1732="Ajuste para mais",$B1732="Ajuste para menos"),0,$D1732*IF(N($E1732)&lt;&gt;0,$E1732,IF(OR($B1732="Venda",$B1732="Devolução de venda"),IFERROR(INDEX(Produtos!$D$6:$D$505,MATCH($C1732,Produtos!$B$6:$B$505,0)),0),0))))</f>
        <v/>
      </c>
      <c r="J1732" s="17">
        <f>IF(OR($B1732="",$C1732="",N($D1732)=0),"",IF($B1732="Venda",1,IF($B1732="Devolução de venda",-1,0))*$D1732*IFERROR(INDEX(Produtos!$L$6:$L$505,MATCH($C1732,Produtos!$B$6:$B$505,0)),0))</f>
        <v/>
      </c>
      <c r="K1732" s="17">
        <f>IF(I1732="","",IF($B1732="Venda",I1732-J1732,IF($B1732="Devolução de venda",-I1732-J1732,0)))</f>
        <v/>
      </c>
      <c r="L1732" s="20">
        <f>IF($A1732="","",IF($G1732&lt;&gt;"",$G1732,$A1732))</f>
        <v/>
      </c>
      <c r="M1732" s="17">
        <f>IF(I1732="","",IF($B1732="Venda",I1732,IF(OR($B1732="Compra",$B1732="Devolução de venda"),-I1732,0)))</f>
        <v/>
      </c>
    </row>
    <row r="1733">
      <c r="A1733" s="22" t="n"/>
      <c r="B1733" s="14" t="n"/>
      <c r="C1733" s="14" t="n"/>
      <c r="D1733" s="14" t="n"/>
      <c r="E1733" s="15" t="n"/>
      <c r="F1733" s="14" t="n"/>
      <c r="G1733" s="22" t="n"/>
      <c r="H1733" s="14" t="n"/>
      <c r="I1733" s="17">
        <f>IF(OR($B1733="",$C1733="",N($D1733)=0),"",IF(OR($B1733="Ajuste para mais",$B1733="Ajuste para menos"),0,$D1733*IF(N($E1733)&lt;&gt;0,$E1733,IF(OR($B1733="Venda",$B1733="Devolução de venda"),IFERROR(INDEX(Produtos!$D$6:$D$505,MATCH($C1733,Produtos!$B$6:$B$505,0)),0),0))))</f>
        <v/>
      </c>
      <c r="J1733" s="17">
        <f>IF(OR($B1733="",$C1733="",N($D1733)=0),"",IF($B1733="Venda",1,IF($B1733="Devolução de venda",-1,0))*$D1733*IFERROR(INDEX(Produtos!$L$6:$L$505,MATCH($C1733,Produtos!$B$6:$B$505,0)),0))</f>
        <v/>
      </c>
      <c r="K1733" s="17">
        <f>IF(I1733="","",IF($B1733="Venda",I1733-J1733,IF($B1733="Devolução de venda",-I1733-J1733,0)))</f>
        <v/>
      </c>
      <c r="L1733" s="20">
        <f>IF($A1733="","",IF($G1733&lt;&gt;"",$G1733,$A1733))</f>
        <v/>
      </c>
      <c r="M1733" s="17">
        <f>IF(I1733="","",IF($B1733="Venda",I1733,IF(OR($B1733="Compra",$B1733="Devolução de venda"),-I1733,0)))</f>
        <v/>
      </c>
    </row>
    <row r="1734">
      <c r="A1734" s="22" t="n"/>
      <c r="B1734" s="14" t="n"/>
      <c r="C1734" s="14" t="n"/>
      <c r="D1734" s="14" t="n"/>
      <c r="E1734" s="15" t="n"/>
      <c r="F1734" s="14" t="n"/>
      <c r="G1734" s="22" t="n"/>
      <c r="H1734" s="14" t="n"/>
      <c r="I1734" s="17">
        <f>IF(OR($B1734="",$C1734="",N($D1734)=0),"",IF(OR($B1734="Ajuste para mais",$B1734="Ajuste para menos"),0,$D1734*IF(N($E1734)&lt;&gt;0,$E1734,IF(OR($B1734="Venda",$B1734="Devolução de venda"),IFERROR(INDEX(Produtos!$D$6:$D$505,MATCH($C1734,Produtos!$B$6:$B$505,0)),0),0))))</f>
        <v/>
      </c>
      <c r="J1734" s="17">
        <f>IF(OR($B1734="",$C1734="",N($D1734)=0),"",IF($B1734="Venda",1,IF($B1734="Devolução de venda",-1,0))*$D1734*IFERROR(INDEX(Produtos!$L$6:$L$505,MATCH($C1734,Produtos!$B$6:$B$505,0)),0))</f>
        <v/>
      </c>
      <c r="K1734" s="17">
        <f>IF(I1734="","",IF($B1734="Venda",I1734-J1734,IF($B1734="Devolução de venda",-I1734-J1734,0)))</f>
        <v/>
      </c>
      <c r="L1734" s="20">
        <f>IF($A1734="","",IF($G1734&lt;&gt;"",$G1734,$A1734))</f>
        <v/>
      </c>
      <c r="M1734" s="17">
        <f>IF(I1734="","",IF($B1734="Venda",I1734,IF(OR($B1734="Compra",$B1734="Devolução de venda"),-I1734,0)))</f>
        <v/>
      </c>
    </row>
    <row r="1735">
      <c r="A1735" s="22" t="n"/>
      <c r="B1735" s="14" t="n"/>
      <c r="C1735" s="14" t="n"/>
      <c r="D1735" s="14" t="n"/>
      <c r="E1735" s="15" t="n"/>
      <c r="F1735" s="14" t="n"/>
      <c r="G1735" s="22" t="n"/>
      <c r="H1735" s="14" t="n"/>
      <c r="I1735" s="17">
        <f>IF(OR($B1735="",$C1735="",N($D1735)=0),"",IF(OR($B1735="Ajuste para mais",$B1735="Ajuste para menos"),0,$D1735*IF(N($E1735)&lt;&gt;0,$E1735,IF(OR($B1735="Venda",$B1735="Devolução de venda"),IFERROR(INDEX(Produtos!$D$6:$D$505,MATCH($C1735,Produtos!$B$6:$B$505,0)),0),0))))</f>
        <v/>
      </c>
      <c r="J1735" s="17">
        <f>IF(OR($B1735="",$C1735="",N($D1735)=0),"",IF($B1735="Venda",1,IF($B1735="Devolução de venda",-1,0))*$D1735*IFERROR(INDEX(Produtos!$L$6:$L$505,MATCH($C1735,Produtos!$B$6:$B$505,0)),0))</f>
        <v/>
      </c>
      <c r="K1735" s="17">
        <f>IF(I1735="","",IF($B1735="Venda",I1735-J1735,IF($B1735="Devolução de venda",-I1735-J1735,0)))</f>
        <v/>
      </c>
      <c r="L1735" s="20">
        <f>IF($A1735="","",IF($G1735&lt;&gt;"",$G1735,$A1735))</f>
        <v/>
      </c>
      <c r="M1735" s="17">
        <f>IF(I1735="","",IF($B1735="Venda",I1735,IF(OR($B1735="Compra",$B1735="Devolução de venda"),-I1735,0)))</f>
        <v/>
      </c>
    </row>
    <row r="1736">
      <c r="A1736" s="22" t="n"/>
      <c r="B1736" s="14" t="n"/>
      <c r="C1736" s="14" t="n"/>
      <c r="D1736" s="14" t="n"/>
      <c r="E1736" s="15" t="n"/>
      <c r="F1736" s="14" t="n"/>
      <c r="G1736" s="22" t="n"/>
      <c r="H1736" s="14" t="n"/>
      <c r="I1736" s="17">
        <f>IF(OR($B1736="",$C1736="",N($D1736)=0),"",IF(OR($B1736="Ajuste para mais",$B1736="Ajuste para menos"),0,$D1736*IF(N($E1736)&lt;&gt;0,$E1736,IF(OR($B1736="Venda",$B1736="Devolução de venda"),IFERROR(INDEX(Produtos!$D$6:$D$505,MATCH($C1736,Produtos!$B$6:$B$505,0)),0),0))))</f>
        <v/>
      </c>
      <c r="J1736" s="17">
        <f>IF(OR($B1736="",$C1736="",N($D1736)=0),"",IF($B1736="Venda",1,IF($B1736="Devolução de venda",-1,0))*$D1736*IFERROR(INDEX(Produtos!$L$6:$L$505,MATCH($C1736,Produtos!$B$6:$B$505,0)),0))</f>
        <v/>
      </c>
      <c r="K1736" s="17">
        <f>IF(I1736="","",IF($B1736="Venda",I1736-J1736,IF($B1736="Devolução de venda",-I1736-J1736,0)))</f>
        <v/>
      </c>
      <c r="L1736" s="20">
        <f>IF($A1736="","",IF($G1736&lt;&gt;"",$G1736,$A1736))</f>
        <v/>
      </c>
      <c r="M1736" s="17">
        <f>IF(I1736="","",IF($B1736="Venda",I1736,IF(OR($B1736="Compra",$B1736="Devolução de venda"),-I1736,0)))</f>
        <v/>
      </c>
    </row>
    <row r="1737">
      <c r="A1737" s="22" t="n"/>
      <c r="B1737" s="14" t="n"/>
      <c r="C1737" s="14" t="n"/>
      <c r="D1737" s="14" t="n"/>
      <c r="E1737" s="15" t="n"/>
      <c r="F1737" s="14" t="n"/>
      <c r="G1737" s="22" t="n"/>
      <c r="H1737" s="14" t="n"/>
      <c r="I1737" s="17">
        <f>IF(OR($B1737="",$C1737="",N($D1737)=0),"",IF(OR($B1737="Ajuste para mais",$B1737="Ajuste para menos"),0,$D1737*IF(N($E1737)&lt;&gt;0,$E1737,IF(OR($B1737="Venda",$B1737="Devolução de venda"),IFERROR(INDEX(Produtos!$D$6:$D$505,MATCH($C1737,Produtos!$B$6:$B$505,0)),0),0))))</f>
        <v/>
      </c>
      <c r="J1737" s="17">
        <f>IF(OR($B1737="",$C1737="",N($D1737)=0),"",IF($B1737="Venda",1,IF($B1737="Devolução de venda",-1,0))*$D1737*IFERROR(INDEX(Produtos!$L$6:$L$505,MATCH($C1737,Produtos!$B$6:$B$505,0)),0))</f>
        <v/>
      </c>
      <c r="K1737" s="17">
        <f>IF(I1737="","",IF($B1737="Venda",I1737-J1737,IF($B1737="Devolução de venda",-I1737-J1737,0)))</f>
        <v/>
      </c>
      <c r="L1737" s="20">
        <f>IF($A1737="","",IF($G1737&lt;&gt;"",$G1737,$A1737))</f>
        <v/>
      </c>
      <c r="M1737" s="17">
        <f>IF(I1737="","",IF($B1737="Venda",I1737,IF(OR($B1737="Compra",$B1737="Devolução de venda"),-I1737,0)))</f>
        <v/>
      </c>
    </row>
    <row r="1738">
      <c r="A1738" s="22" t="n"/>
      <c r="B1738" s="14" t="n"/>
      <c r="C1738" s="14" t="n"/>
      <c r="D1738" s="14" t="n"/>
      <c r="E1738" s="15" t="n"/>
      <c r="F1738" s="14" t="n"/>
      <c r="G1738" s="22" t="n"/>
      <c r="H1738" s="14" t="n"/>
      <c r="I1738" s="17">
        <f>IF(OR($B1738="",$C1738="",N($D1738)=0),"",IF(OR($B1738="Ajuste para mais",$B1738="Ajuste para menos"),0,$D1738*IF(N($E1738)&lt;&gt;0,$E1738,IF(OR($B1738="Venda",$B1738="Devolução de venda"),IFERROR(INDEX(Produtos!$D$6:$D$505,MATCH($C1738,Produtos!$B$6:$B$505,0)),0),0))))</f>
        <v/>
      </c>
      <c r="J1738" s="17">
        <f>IF(OR($B1738="",$C1738="",N($D1738)=0),"",IF($B1738="Venda",1,IF($B1738="Devolução de venda",-1,0))*$D1738*IFERROR(INDEX(Produtos!$L$6:$L$505,MATCH($C1738,Produtos!$B$6:$B$505,0)),0))</f>
        <v/>
      </c>
      <c r="K1738" s="17">
        <f>IF(I1738="","",IF($B1738="Venda",I1738-J1738,IF($B1738="Devolução de venda",-I1738-J1738,0)))</f>
        <v/>
      </c>
      <c r="L1738" s="20">
        <f>IF($A1738="","",IF($G1738&lt;&gt;"",$G1738,$A1738))</f>
        <v/>
      </c>
      <c r="M1738" s="17">
        <f>IF(I1738="","",IF($B1738="Venda",I1738,IF(OR($B1738="Compra",$B1738="Devolução de venda"),-I1738,0)))</f>
        <v/>
      </c>
    </row>
    <row r="1739">
      <c r="A1739" s="22" t="n"/>
      <c r="B1739" s="14" t="n"/>
      <c r="C1739" s="14" t="n"/>
      <c r="D1739" s="14" t="n"/>
      <c r="E1739" s="15" t="n"/>
      <c r="F1739" s="14" t="n"/>
      <c r="G1739" s="22" t="n"/>
      <c r="H1739" s="14" t="n"/>
      <c r="I1739" s="17">
        <f>IF(OR($B1739="",$C1739="",N($D1739)=0),"",IF(OR($B1739="Ajuste para mais",$B1739="Ajuste para menos"),0,$D1739*IF(N($E1739)&lt;&gt;0,$E1739,IF(OR($B1739="Venda",$B1739="Devolução de venda"),IFERROR(INDEX(Produtos!$D$6:$D$505,MATCH($C1739,Produtos!$B$6:$B$505,0)),0),0))))</f>
        <v/>
      </c>
      <c r="J1739" s="17">
        <f>IF(OR($B1739="",$C1739="",N($D1739)=0),"",IF($B1739="Venda",1,IF($B1739="Devolução de venda",-1,0))*$D1739*IFERROR(INDEX(Produtos!$L$6:$L$505,MATCH($C1739,Produtos!$B$6:$B$505,0)),0))</f>
        <v/>
      </c>
      <c r="K1739" s="17">
        <f>IF(I1739="","",IF($B1739="Venda",I1739-J1739,IF($B1739="Devolução de venda",-I1739-J1739,0)))</f>
        <v/>
      </c>
      <c r="L1739" s="20">
        <f>IF($A1739="","",IF($G1739&lt;&gt;"",$G1739,$A1739))</f>
        <v/>
      </c>
      <c r="M1739" s="17">
        <f>IF(I1739="","",IF($B1739="Venda",I1739,IF(OR($B1739="Compra",$B1739="Devolução de venda"),-I1739,0)))</f>
        <v/>
      </c>
    </row>
    <row r="1740">
      <c r="A1740" s="22" t="n"/>
      <c r="B1740" s="14" t="n"/>
      <c r="C1740" s="14" t="n"/>
      <c r="D1740" s="14" t="n"/>
      <c r="E1740" s="15" t="n"/>
      <c r="F1740" s="14" t="n"/>
      <c r="G1740" s="22" t="n"/>
      <c r="H1740" s="14" t="n"/>
      <c r="I1740" s="17">
        <f>IF(OR($B1740="",$C1740="",N($D1740)=0),"",IF(OR($B1740="Ajuste para mais",$B1740="Ajuste para menos"),0,$D1740*IF(N($E1740)&lt;&gt;0,$E1740,IF(OR($B1740="Venda",$B1740="Devolução de venda"),IFERROR(INDEX(Produtos!$D$6:$D$505,MATCH($C1740,Produtos!$B$6:$B$505,0)),0),0))))</f>
        <v/>
      </c>
      <c r="J1740" s="17">
        <f>IF(OR($B1740="",$C1740="",N($D1740)=0),"",IF($B1740="Venda",1,IF($B1740="Devolução de venda",-1,0))*$D1740*IFERROR(INDEX(Produtos!$L$6:$L$505,MATCH($C1740,Produtos!$B$6:$B$505,0)),0))</f>
        <v/>
      </c>
      <c r="K1740" s="17">
        <f>IF(I1740="","",IF($B1740="Venda",I1740-J1740,IF($B1740="Devolução de venda",-I1740-J1740,0)))</f>
        <v/>
      </c>
      <c r="L1740" s="20">
        <f>IF($A1740="","",IF($G1740&lt;&gt;"",$G1740,$A1740))</f>
        <v/>
      </c>
      <c r="M1740" s="17">
        <f>IF(I1740="","",IF($B1740="Venda",I1740,IF(OR($B1740="Compra",$B1740="Devolução de venda"),-I1740,0)))</f>
        <v/>
      </c>
    </row>
    <row r="1741">
      <c r="A1741" s="22" t="n"/>
      <c r="B1741" s="14" t="n"/>
      <c r="C1741" s="14" t="n"/>
      <c r="D1741" s="14" t="n"/>
      <c r="E1741" s="15" t="n"/>
      <c r="F1741" s="14" t="n"/>
      <c r="G1741" s="22" t="n"/>
      <c r="H1741" s="14" t="n"/>
      <c r="I1741" s="17">
        <f>IF(OR($B1741="",$C1741="",N($D1741)=0),"",IF(OR($B1741="Ajuste para mais",$B1741="Ajuste para menos"),0,$D1741*IF(N($E1741)&lt;&gt;0,$E1741,IF(OR($B1741="Venda",$B1741="Devolução de venda"),IFERROR(INDEX(Produtos!$D$6:$D$505,MATCH($C1741,Produtos!$B$6:$B$505,0)),0),0))))</f>
        <v/>
      </c>
      <c r="J1741" s="17">
        <f>IF(OR($B1741="",$C1741="",N($D1741)=0),"",IF($B1741="Venda",1,IF($B1741="Devolução de venda",-1,0))*$D1741*IFERROR(INDEX(Produtos!$L$6:$L$505,MATCH($C1741,Produtos!$B$6:$B$505,0)),0))</f>
        <v/>
      </c>
      <c r="K1741" s="17">
        <f>IF(I1741="","",IF($B1741="Venda",I1741-J1741,IF($B1741="Devolução de venda",-I1741-J1741,0)))</f>
        <v/>
      </c>
      <c r="L1741" s="20">
        <f>IF($A1741="","",IF($G1741&lt;&gt;"",$G1741,$A1741))</f>
        <v/>
      </c>
      <c r="M1741" s="17">
        <f>IF(I1741="","",IF($B1741="Venda",I1741,IF(OR($B1741="Compra",$B1741="Devolução de venda"),-I1741,0)))</f>
        <v/>
      </c>
    </row>
    <row r="1742">
      <c r="A1742" s="22" t="n"/>
      <c r="B1742" s="14" t="n"/>
      <c r="C1742" s="14" t="n"/>
      <c r="D1742" s="14" t="n"/>
      <c r="E1742" s="15" t="n"/>
      <c r="F1742" s="14" t="n"/>
      <c r="G1742" s="22" t="n"/>
      <c r="H1742" s="14" t="n"/>
      <c r="I1742" s="17">
        <f>IF(OR($B1742="",$C1742="",N($D1742)=0),"",IF(OR($B1742="Ajuste para mais",$B1742="Ajuste para menos"),0,$D1742*IF(N($E1742)&lt;&gt;0,$E1742,IF(OR($B1742="Venda",$B1742="Devolução de venda"),IFERROR(INDEX(Produtos!$D$6:$D$505,MATCH($C1742,Produtos!$B$6:$B$505,0)),0),0))))</f>
        <v/>
      </c>
      <c r="J1742" s="17">
        <f>IF(OR($B1742="",$C1742="",N($D1742)=0),"",IF($B1742="Venda",1,IF($B1742="Devolução de venda",-1,0))*$D1742*IFERROR(INDEX(Produtos!$L$6:$L$505,MATCH($C1742,Produtos!$B$6:$B$505,0)),0))</f>
        <v/>
      </c>
      <c r="K1742" s="17">
        <f>IF(I1742="","",IF($B1742="Venda",I1742-J1742,IF($B1742="Devolução de venda",-I1742-J1742,0)))</f>
        <v/>
      </c>
      <c r="L1742" s="20">
        <f>IF($A1742="","",IF($G1742&lt;&gt;"",$G1742,$A1742))</f>
        <v/>
      </c>
      <c r="M1742" s="17">
        <f>IF(I1742="","",IF($B1742="Venda",I1742,IF(OR($B1742="Compra",$B1742="Devolução de venda"),-I1742,0)))</f>
        <v/>
      </c>
    </row>
    <row r="1743">
      <c r="A1743" s="22" t="n"/>
      <c r="B1743" s="14" t="n"/>
      <c r="C1743" s="14" t="n"/>
      <c r="D1743" s="14" t="n"/>
      <c r="E1743" s="15" t="n"/>
      <c r="F1743" s="14" t="n"/>
      <c r="G1743" s="22" t="n"/>
      <c r="H1743" s="14" t="n"/>
      <c r="I1743" s="17">
        <f>IF(OR($B1743="",$C1743="",N($D1743)=0),"",IF(OR($B1743="Ajuste para mais",$B1743="Ajuste para menos"),0,$D1743*IF(N($E1743)&lt;&gt;0,$E1743,IF(OR($B1743="Venda",$B1743="Devolução de venda"),IFERROR(INDEX(Produtos!$D$6:$D$505,MATCH($C1743,Produtos!$B$6:$B$505,0)),0),0))))</f>
        <v/>
      </c>
      <c r="J1743" s="17">
        <f>IF(OR($B1743="",$C1743="",N($D1743)=0),"",IF($B1743="Venda",1,IF($B1743="Devolução de venda",-1,0))*$D1743*IFERROR(INDEX(Produtos!$L$6:$L$505,MATCH($C1743,Produtos!$B$6:$B$505,0)),0))</f>
        <v/>
      </c>
      <c r="K1743" s="17">
        <f>IF(I1743="","",IF($B1743="Venda",I1743-J1743,IF($B1743="Devolução de venda",-I1743-J1743,0)))</f>
        <v/>
      </c>
      <c r="L1743" s="20">
        <f>IF($A1743="","",IF($G1743&lt;&gt;"",$G1743,$A1743))</f>
        <v/>
      </c>
      <c r="M1743" s="17">
        <f>IF(I1743="","",IF($B1743="Venda",I1743,IF(OR($B1743="Compra",$B1743="Devolução de venda"),-I1743,0)))</f>
        <v/>
      </c>
    </row>
    <row r="1744">
      <c r="A1744" s="22" t="n"/>
      <c r="B1744" s="14" t="n"/>
      <c r="C1744" s="14" t="n"/>
      <c r="D1744" s="14" t="n"/>
      <c r="E1744" s="15" t="n"/>
      <c r="F1744" s="14" t="n"/>
      <c r="G1744" s="22" t="n"/>
      <c r="H1744" s="14" t="n"/>
      <c r="I1744" s="17">
        <f>IF(OR($B1744="",$C1744="",N($D1744)=0),"",IF(OR($B1744="Ajuste para mais",$B1744="Ajuste para menos"),0,$D1744*IF(N($E1744)&lt;&gt;0,$E1744,IF(OR($B1744="Venda",$B1744="Devolução de venda"),IFERROR(INDEX(Produtos!$D$6:$D$505,MATCH($C1744,Produtos!$B$6:$B$505,0)),0),0))))</f>
        <v/>
      </c>
      <c r="J1744" s="17">
        <f>IF(OR($B1744="",$C1744="",N($D1744)=0),"",IF($B1744="Venda",1,IF($B1744="Devolução de venda",-1,0))*$D1744*IFERROR(INDEX(Produtos!$L$6:$L$505,MATCH($C1744,Produtos!$B$6:$B$505,0)),0))</f>
        <v/>
      </c>
      <c r="K1744" s="17">
        <f>IF(I1744="","",IF($B1744="Venda",I1744-J1744,IF($B1744="Devolução de venda",-I1744-J1744,0)))</f>
        <v/>
      </c>
      <c r="L1744" s="20">
        <f>IF($A1744="","",IF($G1744&lt;&gt;"",$G1744,$A1744))</f>
        <v/>
      </c>
      <c r="M1744" s="17">
        <f>IF(I1744="","",IF($B1744="Venda",I1744,IF(OR($B1744="Compra",$B1744="Devolução de venda"),-I1744,0)))</f>
        <v/>
      </c>
    </row>
    <row r="1745">
      <c r="A1745" s="22" t="n"/>
      <c r="B1745" s="14" t="n"/>
      <c r="C1745" s="14" t="n"/>
      <c r="D1745" s="14" t="n"/>
      <c r="E1745" s="15" t="n"/>
      <c r="F1745" s="14" t="n"/>
      <c r="G1745" s="22" t="n"/>
      <c r="H1745" s="14" t="n"/>
      <c r="I1745" s="17">
        <f>IF(OR($B1745="",$C1745="",N($D1745)=0),"",IF(OR($B1745="Ajuste para mais",$B1745="Ajuste para menos"),0,$D1745*IF(N($E1745)&lt;&gt;0,$E1745,IF(OR($B1745="Venda",$B1745="Devolução de venda"),IFERROR(INDEX(Produtos!$D$6:$D$505,MATCH($C1745,Produtos!$B$6:$B$505,0)),0),0))))</f>
        <v/>
      </c>
      <c r="J1745" s="17">
        <f>IF(OR($B1745="",$C1745="",N($D1745)=0),"",IF($B1745="Venda",1,IF($B1745="Devolução de venda",-1,0))*$D1745*IFERROR(INDEX(Produtos!$L$6:$L$505,MATCH($C1745,Produtos!$B$6:$B$505,0)),0))</f>
        <v/>
      </c>
      <c r="K1745" s="17">
        <f>IF(I1745="","",IF($B1745="Venda",I1745-J1745,IF($B1745="Devolução de venda",-I1745-J1745,0)))</f>
        <v/>
      </c>
      <c r="L1745" s="20">
        <f>IF($A1745="","",IF($G1745&lt;&gt;"",$G1745,$A1745))</f>
        <v/>
      </c>
      <c r="M1745" s="17">
        <f>IF(I1745="","",IF($B1745="Venda",I1745,IF(OR($B1745="Compra",$B1745="Devolução de venda"),-I1745,0)))</f>
        <v/>
      </c>
    </row>
    <row r="1746">
      <c r="A1746" s="22" t="n"/>
      <c r="B1746" s="14" t="n"/>
      <c r="C1746" s="14" t="n"/>
      <c r="D1746" s="14" t="n"/>
      <c r="E1746" s="15" t="n"/>
      <c r="F1746" s="14" t="n"/>
      <c r="G1746" s="22" t="n"/>
      <c r="H1746" s="14" t="n"/>
      <c r="I1746" s="17">
        <f>IF(OR($B1746="",$C1746="",N($D1746)=0),"",IF(OR($B1746="Ajuste para mais",$B1746="Ajuste para menos"),0,$D1746*IF(N($E1746)&lt;&gt;0,$E1746,IF(OR($B1746="Venda",$B1746="Devolução de venda"),IFERROR(INDEX(Produtos!$D$6:$D$505,MATCH($C1746,Produtos!$B$6:$B$505,0)),0),0))))</f>
        <v/>
      </c>
      <c r="J1746" s="17">
        <f>IF(OR($B1746="",$C1746="",N($D1746)=0),"",IF($B1746="Venda",1,IF($B1746="Devolução de venda",-1,0))*$D1746*IFERROR(INDEX(Produtos!$L$6:$L$505,MATCH($C1746,Produtos!$B$6:$B$505,0)),0))</f>
        <v/>
      </c>
      <c r="K1746" s="17">
        <f>IF(I1746="","",IF($B1746="Venda",I1746-J1746,IF($B1746="Devolução de venda",-I1746-J1746,0)))</f>
        <v/>
      </c>
      <c r="L1746" s="20">
        <f>IF($A1746="","",IF($G1746&lt;&gt;"",$G1746,$A1746))</f>
        <v/>
      </c>
      <c r="M1746" s="17">
        <f>IF(I1746="","",IF($B1746="Venda",I1746,IF(OR($B1746="Compra",$B1746="Devolução de venda"),-I1746,0)))</f>
        <v/>
      </c>
    </row>
    <row r="1747">
      <c r="A1747" s="22" t="n"/>
      <c r="B1747" s="14" t="n"/>
      <c r="C1747" s="14" t="n"/>
      <c r="D1747" s="14" t="n"/>
      <c r="E1747" s="15" t="n"/>
      <c r="F1747" s="14" t="n"/>
      <c r="G1747" s="22" t="n"/>
      <c r="H1747" s="14" t="n"/>
      <c r="I1747" s="17">
        <f>IF(OR($B1747="",$C1747="",N($D1747)=0),"",IF(OR($B1747="Ajuste para mais",$B1747="Ajuste para menos"),0,$D1747*IF(N($E1747)&lt;&gt;0,$E1747,IF(OR($B1747="Venda",$B1747="Devolução de venda"),IFERROR(INDEX(Produtos!$D$6:$D$505,MATCH($C1747,Produtos!$B$6:$B$505,0)),0),0))))</f>
        <v/>
      </c>
      <c r="J1747" s="17">
        <f>IF(OR($B1747="",$C1747="",N($D1747)=0),"",IF($B1747="Venda",1,IF($B1747="Devolução de venda",-1,0))*$D1747*IFERROR(INDEX(Produtos!$L$6:$L$505,MATCH($C1747,Produtos!$B$6:$B$505,0)),0))</f>
        <v/>
      </c>
      <c r="K1747" s="17">
        <f>IF(I1747="","",IF($B1747="Venda",I1747-J1747,IF($B1747="Devolução de venda",-I1747-J1747,0)))</f>
        <v/>
      </c>
      <c r="L1747" s="20">
        <f>IF($A1747="","",IF($G1747&lt;&gt;"",$G1747,$A1747))</f>
        <v/>
      </c>
      <c r="M1747" s="17">
        <f>IF(I1747="","",IF($B1747="Venda",I1747,IF(OR($B1747="Compra",$B1747="Devolução de venda"),-I1747,0)))</f>
        <v/>
      </c>
    </row>
    <row r="1748">
      <c r="A1748" s="22" t="n"/>
      <c r="B1748" s="14" t="n"/>
      <c r="C1748" s="14" t="n"/>
      <c r="D1748" s="14" t="n"/>
      <c r="E1748" s="15" t="n"/>
      <c r="F1748" s="14" t="n"/>
      <c r="G1748" s="22" t="n"/>
      <c r="H1748" s="14" t="n"/>
      <c r="I1748" s="17">
        <f>IF(OR($B1748="",$C1748="",N($D1748)=0),"",IF(OR($B1748="Ajuste para mais",$B1748="Ajuste para menos"),0,$D1748*IF(N($E1748)&lt;&gt;0,$E1748,IF(OR($B1748="Venda",$B1748="Devolução de venda"),IFERROR(INDEX(Produtos!$D$6:$D$505,MATCH($C1748,Produtos!$B$6:$B$505,0)),0),0))))</f>
        <v/>
      </c>
      <c r="J1748" s="17">
        <f>IF(OR($B1748="",$C1748="",N($D1748)=0),"",IF($B1748="Venda",1,IF($B1748="Devolução de venda",-1,0))*$D1748*IFERROR(INDEX(Produtos!$L$6:$L$505,MATCH($C1748,Produtos!$B$6:$B$505,0)),0))</f>
        <v/>
      </c>
      <c r="K1748" s="17">
        <f>IF(I1748="","",IF($B1748="Venda",I1748-J1748,IF($B1748="Devolução de venda",-I1748-J1748,0)))</f>
        <v/>
      </c>
      <c r="L1748" s="20">
        <f>IF($A1748="","",IF($G1748&lt;&gt;"",$G1748,$A1748))</f>
        <v/>
      </c>
      <c r="M1748" s="17">
        <f>IF(I1748="","",IF($B1748="Venda",I1748,IF(OR($B1748="Compra",$B1748="Devolução de venda"),-I1748,0)))</f>
        <v/>
      </c>
    </row>
    <row r="1749">
      <c r="A1749" s="22" t="n"/>
      <c r="B1749" s="14" t="n"/>
      <c r="C1749" s="14" t="n"/>
      <c r="D1749" s="14" t="n"/>
      <c r="E1749" s="15" t="n"/>
      <c r="F1749" s="14" t="n"/>
      <c r="G1749" s="22" t="n"/>
      <c r="H1749" s="14" t="n"/>
      <c r="I1749" s="17">
        <f>IF(OR($B1749="",$C1749="",N($D1749)=0),"",IF(OR($B1749="Ajuste para mais",$B1749="Ajuste para menos"),0,$D1749*IF(N($E1749)&lt;&gt;0,$E1749,IF(OR($B1749="Venda",$B1749="Devolução de venda"),IFERROR(INDEX(Produtos!$D$6:$D$505,MATCH($C1749,Produtos!$B$6:$B$505,0)),0),0))))</f>
        <v/>
      </c>
      <c r="J1749" s="17">
        <f>IF(OR($B1749="",$C1749="",N($D1749)=0),"",IF($B1749="Venda",1,IF($B1749="Devolução de venda",-1,0))*$D1749*IFERROR(INDEX(Produtos!$L$6:$L$505,MATCH($C1749,Produtos!$B$6:$B$505,0)),0))</f>
        <v/>
      </c>
      <c r="K1749" s="17">
        <f>IF(I1749="","",IF($B1749="Venda",I1749-J1749,IF($B1749="Devolução de venda",-I1749-J1749,0)))</f>
        <v/>
      </c>
      <c r="L1749" s="20">
        <f>IF($A1749="","",IF($G1749&lt;&gt;"",$G1749,$A1749))</f>
        <v/>
      </c>
      <c r="M1749" s="17">
        <f>IF(I1749="","",IF($B1749="Venda",I1749,IF(OR($B1749="Compra",$B1749="Devolução de venda"),-I1749,0)))</f>
        <v/>
      </c>
    </row>
    <row r="1750">
      <c r="A1750" s="22" t="n"/>
      <c r="B1750" s="14" t="n"/>
      <c r="C1750" s="14" t="n"/>
      <c r="D1750" s="14" t="n"/>
      <c r="E1750" s="15" t="n"/>
      <c r="F1750" s="14" t="n"/>
      <c r="G1750" s="22" t="n"/>
      <c r="H1750" s="14" t="n"/>
      <c r="I1750" s="17">
        <f>IF(OR($B1750="",$C1750="",N($D1750)=0),"",IF(OR($B1750="Ajuste para mais",$B1750="Ajuste para menos"),0,$D1750*IF(N($E1750)&lt;&gt;0,$E1750,IF(OR($B1750="Venda",$B1750="Devolução de venda"),IFERROR(INDEX(Produtos!$D$6:$D$505,MATCH($C1750,Produtos!$B$6:$B$505,0)),0),0))))</f>
        <v/>
      </c>
      <c r="J1750" s="17">
        <f>IF(OR($B1750="",$C1750="",N($D1750)=0),"",IF($B1750="Venda",1,IF($B1750="Devolução de venda",-1,0))*$D1750*IFERROR(INDEX(Produtos!$L$6:$L$505,MATCH($C1750,Produtos!$B$6:$B$505,0)),0))</f>
        <v/>
      </c>
      <c r="K1750" s="17">
        <f>IF(I1750="","",IF($B1750="Venda",I1750-J1750,IF($B1750="Devolução de venda",-I1750-J1750,0)))</f>
        <v/>
      </c>
      <c r="L1750" s="20">
        <f>IF($A1750="","",IF($G1750&lt;&gt;"",$G1750,$A1750))</f>
        <v/>
      </c>
      <c r="M1750" s="17">
        <f>IF(I1750="","",IF($B1750="Venda",I1750,IF(OR($B1750="Compra",$B1750="Devolução de venda"),-I1750,0)))</f>
        <v/>
      </c>
    </row>
    <row r="1751">
      <c r="A1751" s="22" t="n"/>
      <c r="B1751" s="14" t="n"/>
      <c r="C1751" s="14" t="n"/>
      <c r="D1751" s="14" t="n"/>
      <c r="E1751" s="15" t="n"/>
      <c r="F1751" s="14" t="n"/>
      <c r="G1751" s="22" t="n"/>
      <c r="H1751" s="14" t="n"/>
      <c r="I1751" s="17">
        <f>IF(OR($B1751="",$C1751="",N($D1751)=0),"",IF(OR($B1751="Ajuste para mais",$B1751="Ajuste para menos"),0,$D1751*IF(N($E1751)&lt;&gt;0,$E1751,IF(OR($B1751="Venda",$B1751="Devolução de venda"),IFERROR(INDEX(Produtos!$D$6:$D$505,MATCH($C1751,Produtos!$B$6:$B$505,0)),0),0))))</f>
        <v/>
      </c>
      <c r="J1751" s="17">
        <f>IF(OR($B1751="",$C1751="",N($D1751)=0),"",IF($B1751="Venda",1,IF($B1751="Devolução de venda",-1,0))*$D1751*IFERROR(INDEX(Produtos!$L$6:$L$505,MATCH($C1751,Produtos!$B$6:$B$505,0)),0))</f>
        <v/>
      </c>
      <c r="K1751" s="17">
        <f>IF(I1751="","",IF($B1751="Venda",I1751-J1751,IF($B1751="Devolução de venda",-I1751-J1751,0)))</f>
        <v/>
      </c>
      <c r="L1751" s="20">
        <f>IF($A1751="","",IF($G1751&lt;&gt;"",$G1751,$A1751))</f>
        <v/>
      </c>
      <c r="M1751" s="17">
        <f>IF(I1751="","",IF($B1751="Venda",I1751,IF(OR($B1751="Compra",$B1751="Devolução de venda"),-I1751,0)))</f>
        <v/>
      </c>
    </row>
    <row r="1752">
      <c r="A1752" s="22" t="n"/>
      <c r="B1752" s="14" t="n"/>
      <c r="C1752" s="14" t="n"/>
      <c r="D1752" s="14" t="n"/>
      <c r="E1752" s="15" t="n"/>
      <c r="F1752" s="14" t="n"/>
      <c r="G1752" s="22" t="n"/>
      <c r="H1752" s="14" t="n"/>
      <c r="I1752" s="17">
        <f>IF(OR($B1752="",$C1752="",N($D1752)=0),"",IF(OR($B1752="Ajuste para mais",$B1752="Ajuste para menos"),0,$D1752*IF(N($E1752)&lt;&gt;0,$E1752,IF(OR($B1752="Venda",$B1752="Devolução de venda"),IFERROR(INDEX(Produtos!$D$6:$D$505,MATCH($C1752,Produtos!$B$6:$B$505,0)),0),0))))</f>
        <v/>
      </c>
      <c r="J1752" s="17">
        <f>IF(OR($B1752="",$C1752="",N($D1752)=0),"",IF($B1752="Venda",1,IF($B1752="Devolução de venda",-1,0))*$D1752*IFERROR(INDEX(Produtos!$L$6:$L$505,MATCH($C1752,Produtos!$B$6:$B$505,0)),0))</f>
        <v/>
      </c>
      <c r="K1752" s="17">
        <f>IF(I1752="","",IF($B1752="Venda",I1752-J1752,IF($B1752="Devolução de venda",-I1752-J1752,0)))</f>
        <v/>
      </c>
      <c r="L1752" s="20">
        <f>IF($A1752="","",IF($G1752&lt;&gt;"",$G1752,$A1752))</f>
        <v/>
      </c>
      <c r="M1752" s="17">
        <f>IF(I1752="","",IF($B1752="Venda",I1752,IF(OR($B1752="Compra",$B1752="Devolução de venda"),-I1752,0)))</f>
        <v/>
      </c>
    </row>
    <row r="1753">
      <c r="A1753" s="22" t="n"/>
      <c r="B1753" s="14" t="n"/>
      <c r="C1753" s="14" t="n"/>
      <c r="D1753" s="14" t="n"/>
      <c r="E1753" s="15" t="n"/>
      <c r="F1753" s="14" t="n"/>
      <c r="G1753" s="22" t="n"/>
      <c r="H1753" s="14" t="n"/>
      <c r="I1753" s="17">
        <f>IF(OR($B1753="",$C1753="",N($D1753)=0),"",IF(OR($B1753="Ajuste para mais",$B1753="Ajuste para menos"),0,$D1753*IF(N($E1753)&lt;&gt;0,$E1753,IF(OR($B1753="Venda",$B1753="Devolução de venda"),IFERROR(INDEX(Produtos!$D$6:$D$505,MATCH($C1753,Produtos!$B$6:$B$505,0)),0),0))))</f>
        <v/>
      </c>
      <c r="J1753" s="17">
        <f>IF(OR($B1753="",$C1753="",N($D1753)=0),"",IF($B1753="Venda",1,IF($B1753="Devolução de venda",-1,0))*$D1753*IFERROR(INDEX(Produtos!$L$6:$L$505,MATCH($C1753,Produtos!$B$6:$B$505,0)),0))</f>
        <v/>
      </c>
      <c r="K1753" s="17">
        <f>IF(I1753="","",IF($B1753="Venda",I1753-J1753,IF($B1753="Devolução de venda",-I1753-J1753,0)))</f>
        <v/>
      </c>
      <c r="L1753" s="20">
        <f>IF($A1753="","",IF($G1753&lt;&gt;"",$G1753,$A1753))</f>
        <v/>
      </c>
      <c r="M1753" s="17">
        <f>IF(I1753="","",IF($B1753="Venda",I1753,IF(OR($B1753="Compra",$B1753="Devolução de venda"),-I1753,0)))</f>
        <v/>
      </c>
    </row>
    <row r="1754">
      <c r="A1754" s="22" t="n"/>
      <c r="B1754" s="14" t="n"/>
      <c r="C1754" s="14" t="n"/>
      <c r="D1754" s="14" t="n"/>
      <c r="E1754" s="15" t="n"/>
      <c r="F1754" s="14" t="n"/>
      <c r="G1754" s="22" t="n"/>
      <c r="H1754" s="14" t="n"/>
      <c r="I1754" s="17">
        <f>IF(OR($B1754="",$C1754="",N($D1754)=0),"",IF(OR($B1754="Ajuste para mais",$B1754="Ajuste para menos"),0,$D1754*IF(N($E1754)&lt;&gt;0,$E1754,IF(OR($B1754="Venda",$B1754="Devolução de venda"),IFERROR(INDEX(Produtos!$D$6:$D$505,MATCH($C1754,Produtos!$B$6:$B$505,0)),0),0))))</f>
        <v/>
      </c>
      <c r="J1754" s="17">
        <f>IF(OR($B1754="",$C1754="",N($D1754)=0),"",IF($B1754="Venda",1,IF($B1754="Devolução de venda",-1,0))*$D1754*IFERROR(INDEX(Produtos!$L$6:$L$505,MATCH($C1754,Produtos!$B$6:$B$505,0)),0))</f>
        <v/>
      </c>
      <c r="K1754" s="17">
        <f>IF(I1754="","",IF($B1754="Venda",I1754-J1754,IF($B1754="Devolução de venda",-I1754-J1754,0)))</f>
        <v/>
      </c>
      <c r="L1754" s="20">
        <f>IF($A1754="","",IF($G1754&lt;&gt;"",$G1754,$A1754))</f>
        <v/>
      </c>
      <c r="M1754" s="17">
        <f>IF(I1754="","",IF($B1754="Venda",I1754,IF(OR($B1754="Compra",$B1754="Devolução de venda"),-I1754,0)))</f>
        <v/>
      </c>
    </row>
    <row r="1755">
      <c r="A1755" s="22" t="n"/>
      <c r="B1755" s="14" t="n"/>
      <c r="C1755" s="14" t="n"/>
      <c r="D1755" s="14" t="n"/>
      <c r="E1755" s="15" t="n"/>
      <c r="F1755" s="14" t="n"/>
      <c r="G1755" s="22" t="n"/>
      <c r="H1755" s="14" t="n"/>
      <c r="I1755" s="17">
        <f>IF(OR($B1755="",$C1755="",N($D1755)=0),"",IF(OR($B1755="Ajuste para mais",$B1755="Ajuste para menos"),0,$D1755*IF(N($E1755)&lt;&gt;0,$E1755,IF(OR($B1755="Venda",$B1755="Devolução de venda"),IFERROR(INDEX(Produtos!$D$6:$D$505,MATCH($C1755,Produtos!$B$6:$B$505,0)),0),0))))</f>
        <v/>
      </c>
      <c r="J1755" s="17">
        <f>IF(OR($B1755="",$C1755="",N($D1755)=0),"",IF($B1755="Venda",1,IF($B1755="Devolução de venda",-1,0))*$D1755*IFERROR(INDEX(Produtos!$L$6:$L$505,MATCH($C1755,Produtos!$B$6:$B$505,0)),0))</f>
        <v/>
      </c>
      <c r="K1755" s="17">
        <f>IF(I1755="","",IF($B1755="Venda",I1755-J1755,IF($B1755="Devolução de venda",-I1755-J1755,0)))</f>
        <v/>
      </c>
      <c r="L1755" s="20">
        <f>IF($A1755="","",IF($G1755&lt;&gt;"",$G1755,$A1755))</f>
        <v/>
      </c>
      <c r="M1755" s="17">
        <f>IF(I1755="","",IF($B1755="Venda",I1755,IF(OR($B1755="Compra",$B1755="Devolução de venda"),-I1755,0)))</f>
        <v/>
      </c>
    </row>
    <row r="1756">
      <c r="A1756" s="22" t="n"/>
      <c r="B1756" s="14" t="n"/>
      <c r="C1756" s="14" t="n"/>
      <c r="D1756" s="14" t="n"/>
      <c r="E1756" s="15" t="n"/>
      <c r="F1756" s="14" t="n"/>
      <c r="G1756" s="22" t="n"/>
      <c r="H1756" s="14" t="n"/>
      <c r="I1756" s="17">
        <f>IF(OR($B1756="",$C1756="",N($D1756)=0),"",IF(OR($B1756="Ajuste para mais",$B1756="Ajuste para menos"),0,$D1756*IF(N($E1756)&lt;&gt;0,$E1756,IF(OR($B1756="Venda",$B1756="Devolução de venda"),IFERROR(INDEX(Produtos!$D$6:$D$505,MATCH($C1756,Produtos!$B$6:$B$505,0)),0),0))))</f>
        <v/>
      </c>
      <c r="J1756" s="17">
        <f>IF(OR($B1756="",$C1756="",N($D1756)=0),"",IF($B1756="Venda",1,IF($B1756="Devolução de venda",-1,0))*$D1756*IFERROR(INDEX(Produtos!$L$6:$L$505,MATCH($C1756,Produtos!$B$6:$B$505,0)),0))</f>
        <v/>
      </c>
      <c r="K1756" s="17">
        <f>IF(I1756="","",IF($B1756="Venda",I1756-J1756,IF($B1756="Devolução de venda",-I1756-J1756,0)))</f>
        <v/>
      </c>
      <c r="L1756" s="20">
        <f>IF($A1756="","",IF($G1756&lt;&gt;"",$G1756,$A1756))</f>
        <v/>
      </c>
      <c r="M1756" s="17">
        <f>IF(I1756="","",IF($B1756="Venda",I1756,IF(OR($B1756="Compra",$B1756="Devolução de venda"),-I1756,0)))</f>
        <v/>
      </c>
    </row>
    <row r="1757">
      <c r="A1757" s="22" t="n"/>
      <c r="B1757" s="14" t="n"/>
      <c r="C1757" s="14" t="n"/>
      <c r="D1757" s="14" t="n"/>
      <c r="E1757" s="15" t="n"/>
      <c r="F1757" s="14" t="n"/>
      <c r="G1757" s="22" t="n"/>
      <c r="H1757" s="14" t="n"/>
      <c r="I1757" s="17">
        <f>IF(OR($B1757="",$C1757="",N($D1757)=0),"",IF(OR($B1757="Ajuste para mais",$B1757="Ajuste para menos"),0,$D1757*IF(N($E1757)&lt;&gt;0,$E1757,IF(OR($B1757="Venda",$B1757="Devolução de venda"),IFERROR(INDEX(Produtos!$D$6:$D$505,MATCH($C1757,Produtos!$B$6:$B$505,0)),0),0))))</f>
        <v/>
      </c>
      <c r="J1757" s="17">
        <f>IF(OR($B1757="",$C1757="",N($D1757)=0),"",IF($B1757="Venda",1,IF($B1757="Devolução de venda",-1,0))*$D1757*IFERROR(INDEX(Produtos!$L$6:$L$505,MATCH($C1757,Produtos!$B$6:$B$505,0)),0))</f>
        <v/>
      </c>
      <c r="K1757" s="17">
        <f>IF(I1757="","",IF($B1757="Venda",I1757-J1757,IF($B1757="Devolução de venda",-I1757-J1757,0)))</f>
        <v/>
      </c>
      <c r="L1757" s="20">
        <f>IF($A1757="","",IF($G1757&lt;&gt;"",$G1757,$A1757))</f>
        <v/>
      </c>
      <c r="M1757" s="17">
        <f>IF(I1757="","",IF($B1757="Venda",I1757,IF(OR($B1757="Compra",$B1757="Devolução de venda"),-I1757,0)))</f>
        <v/>
      </c>
    </row>
    <row r="1758">
      <c r="A1758" s="22" t="n"/>
      <c r="B1758" s="14" t="n"/>
      <c r="C1758" s="14" t="n"/>
      <c r="D1758" s="14" t="n"/>
      <c r="E1758" s="15" t="n"/>
      <c r="F1758" s="14" t="n"/>
      <c r="G1758" s="22" t="n"/>
      <c r="H1758" s="14" t="n"/>
      <c r="I1758" s="17">
        <f>IF(OR($B1758="",$C1758="",N($D1758)=0),"",IF(OR($B1758="Ajuste para mais",$B1758="Ajuste para menos"),0,$D1758*IF(N($E1758)&lt;&gt;0,$E1758,IF(OR($B1758="Venda",$B1758="Devolução de venda"),IFERROR(INDEX(Produtos!$D$6:$D$505,MATCH($C1758,Produtos!$B$6:$B$505,0)),0),0))))</f>
        <v/>
      </c>
      <c r="J1758" s="17">
        <f>IF(OR($B1758="",$C1758="",N($D1758)=0),"",IF($B1758="Venda",1,IF($B1758="Devolução de venda",-1,0))*$D1758*IFERROR(INDEX(Produtos!$L$6:$L$505,MATCH($C1758,Produtos!$B$6:$B$505,0)),0))</f>
        <v/>
      </c>
      <c r="K1758" s="17">
        <f>IF(I1758="","",IF($B1758="Venda",I1758-J1758,IF($B1758="Devolução de venda",-I1758-J1758,0)))</f>
        <v/>
      </c>
      <c r="L1758" s="20">
        <f>IF($A1758="","",IF($G1758&lt;&gt;"",$G1758,$A1758))</f>
        <v/>
      </c>
      <c r="M1758" s="17">
        <f>IF(I1758="","",IF($B1758="Venda",I1758,IF(OR($B1758="Compra",$B1758="Devolução de venda"),-I1758,0)))</f>
        <v/>
      </c>
    </row>
    <row r="1759">
      <c r="A1759" s="22" t="n"/>
      <c r="B1759" s="14" t="n"/>
      <c r="C1759" s="14" t="n"/>
      <c r="D1759" s="14" t="n"/>
      <c r="E1759" s="15" t="n"/>
      <c r="F1759" s="14" t="n"/>
      <c r="G1759" s="22" t="n"/>
      <c r="H1759" s="14" t="n"/>
      <c r="I1759" s="17">
        <f>IF(OR($B1759="",$C1759="",N($D1759)=0),"",IF(OR($B1759="Ajuste para mais",$B1759="Ajuste para menos"),0,$D1759*IF(N($E1759)&lt;&gt;0,$E1759,IF(OR($B1759="Venda",$B1759="Devolução de venda"),IFERROR(INDEX(Produtos!$D$6:$D$505,MATCH($C1759,Produtos!$B$6:$B$505,0)),0),0))))</f>
        <v/>
      </c>
      <c r="J1759" s="17">
        <f>IF(OR($B1759="",$C1759="",N($D1759)=0),"",IF($B1759="Venda",1,IF($B1759="Devolução de venda",-1,0))*$D1759*IFERROR(INDEX(Produtos!$L$6:$L$505,MATCH($C1759,Produtos!$B$6:$B$505,0)),0))</f>
        <v/>
      </c>
      <c r="K1759" s="17">
        <f>IF(I1759="","",IF($B1759="Venda",I1759-J1759,IF($B1759="Devolução de venda",-I1759-J1759,0)))</f>
        <v/>
      </c>
      <c r="L1759" s="20">
        <f>IF($A1759="","",IF($G1759&lt;&gt;"",$G1759,$A1759))</f>
        <v/>
      </c>
      <c r="M1759" s="17">
        <f>IF(I1759="","",IF($B1759="Venda",I1759,IF(OR($B1759="Compra",$B1759="Devolução de venda"),-I1759,0)))</f>
        <v/>
      </c>
    </row>
    <row r="1760">
      <c r="A1760" s="22" t="n"/>
      <c r="B1760" s="14" t="n"/>
      <c r="C1760" s="14" t="n"/>
      <c r="D1760" s="14" t="n"/>
      <c r="E1760" s="15" t="n"/>
      <c r="F1760" s="14" t="n"/>
      <c r="G1760" s="22" t="n"/>
      <c r="H1760" s="14" t="n"/>
      <c r="I1760" s="17">
        <f>IF(OR($B1760="",$C1760="",N($D1760)=0),"",IF(OR($B1760="Ajuste para mais",$B1760="Ajuste para menos"),0,$D1760*IF(N($E1760)&lt;&gt;0,$E1760,IF(OR($B1760="Venda",$B1760="Devolução de venda"),IFERROR(INDEX(Produtos!$D$6:$D$505,MATCH($C1760,Produtos!$B$6:$B$505,0)),0),0))))</f>
        <v/>
      </c>
      <c r="J1760" s="17">
        <f>IF(OR($B1760="",$C1760="",N($D1760)=0),"",IF($B1760="Venda",1,IF($B1760="Devolução de venda",-1,0))*$D1760*IFERROR(INDEX(Produtos!$L$6:$L$505,MATCH($C1760,Produtos!$B$6:$B$505,0)),0))</f>
        <v/>
      </c>
      <c r="K1760" s="17">
        <f>IF(I1760="","",IF($B1760="Venda",I1760-J1760,IF($B1760="Devolução de venda",-I1760-J1760,0)))</f>
        <v/>
      </c>
      <c r="L1760" s="20">
        <f>IF($A1760="","",IF($G1760&lt;&gt;"",$G1760,$A1760))</f>
        <v/>
      </c>
      <c r="M1760" s="17">
        <f>IF(I1760="","",IF($B1760="Venda",I1760,IF(OR($B1760="Compra",$B1760="Devolução de venda"),-I1760,0)))</f>
        <v/>
      </c>
    </row>
    <row r="1761">
      <c r="A1761" s="22" t="n"/>
      <c r="B1761" s="14" t="n"/>
      <c r="C1761" s="14" t="n"/>
      <c r="D1761" s="14" t="n"/>
      <c r="E1761" s="15" t="n"/>
      <c r="F1761" s="14" t="n"/>
      <c r="G1761" s="22" t="n"/>
      <c r="H1761" s="14" t="n"/>
      <c r="I1761" s="17">
        <f>IF(OR($B1761="",$C1761="",N($D1761)=0),"",IF(OR($B1761="Ajuste para mais",$B1761="Ajuste para menos"),0,$D1761*IF(N($E1761)&lt;&gt;0,$E1761,IF(OR($B1761="Venda",$B1761="Devolução de venda"),IFERROR(INDEX(Produtos!$D$6:$D$505,MATCH($C1761,Produtos!$B$6:$B$505,0)),0),0))))</f>
        <v/>
      </c>
      <c r="J1761" s="17">
        <f>IF(OR($B1761="",$C1761="",N($D1761)=0),"",IF($B1761="Venda",1,IF($B1761="Devolução de venda",-1,0))*$D1761*IFERROR(INDEX(Produtos!$L$6:$L$505,MATCH($C1761,Produtos!$B$6:$B$505,0)),0))</f>
        <v/>
      </c>
      <c r="K1761" s="17">
        <f>IF(I1761="","",IF($B1761="Venda",I1761-J1761,IF($B1761="Devolução de venda",-I1761-J1761,0)))</f>
        <v/>
      </c>
      <c r="L1761" s="20">
        <f>IF($A1761="","",IF($G1761&lt;&gt;"",$G1761,$A1761))</f>
        <v/>
      </c>
      <c r="M1761" s="17">
        <f>IF(I1761="","",IF($B1761="Venda",I1761,IF(OR($B1761="Compra",$B1761="Devolução de venda"),-I1761,0)))</f>
        <v/>
      </c>
    </row>
    <row r="1762">
      <c r="A1762" s="22" t="n"/>
      <c r="B1762" s="14" t="n"/>
      <c r="C1762" s="14" t="n"/>
      <c r="D1762" s="14" t="n"/>
      <c r="E1762" s="15" t="n"/>
      <c r="F1762" s="14" t="n"/>
      <c r="G1762" s="22" t="n"/>
      <c r="H1762" s="14" t="n"/>
      <c r="I1762" s="17">
        <f>IF(OR($B1762="",$C1762="",N($D1762)=0),"",IF(OR($B1762="Ajuste para mais",$B1762="Ajuste para menos"),0,$D1762*IF(N($E1762)&lt;&gt;0,$E1762,IF(OR($B1762="Venda",$B1762="Devolução de venda"),IFERROR(INDEX(Produtos!$D$6:$D$505,MATCH($C1762,Produtos!$B$6:$B$505,0)),0),0))))</f>
        <v/>
      </c>
      <c r="J1762" s="17">
        <f>IF(OR($B1762="",$C1762="",N($D1762)=0),"",IF($B1762="Venda",1,IF($B1762="Devolução de venda",-1,0))*$D1762*IFERROR(INDEX(Produtos!$L$6:$L$505,MATCH($C1762,Produtos!$B$6:$B$505,0)),0))</f>
        <v/>
      </c>
      <c r="K1762" s="17">
        <f>IF(I1762="","",IF($B1762="Venda",I1762-J1762,IF($B1762="Devolução de venda",-I1762-J1762,0)))</f>
        <v/>
      </c>
      <c r="L1762" s="20">
        <f>IF($A1762="","",IF($G1762&lt;&gt;"",$G1762,$A1762))</f>
        <v/>
      </c>
      <c r="M1762" s="17">
        <f>IF(I1762="","",IF($B1762="Venda",I1762,IF(OR($B1762="Compra",$B1762="Devolução de venda"),-I1762,0)))</f>
        <v/>
      </c>
    </row>
    <row r="1763">
      <c r="A1763" s="22" t="n"/>
      <c r="B1763" s="14" t="n"/>
      <c r="C1763" s="14" t="n"/>
      <c r="D1763" s="14" t="n"/>
      <c r="E1763" s="15" t="n"/>
      <c r="F1763" s="14" t="n"/>
      <c r="G1763" s="22" t="n"/>
      <c r="H1763" s="14" t="n"/>
      <c r="I1763" s="17">
        <f>IF(OR($B1763="",$C1763="",N($D1763)=0),"",IF(OR($B1763="Ajuste para mais",$B1763="Ajuste para menos"),0,$D1763*IF(N($E1763)&lt;&gt;0,$E1763,IF(OR($B1763="Venda",$B1763="Devolução de venda"),IFERROR(INDEX(Produtos!$D$6:$D$505,MATCH($C1763,Produtos!$B$6:$B$505,0)),0),0))))</f>
        <v/>
      </c>
      <c r="J1763" s="17">
        <f>IF(OR($B1763="",$C1763="",N($D1763)=0),"",IF($B1763="Venda",1,IF($B1763="Devolução de venda",-1,0))*$D1763*IFERROR(INDEX(Produtos!$L$6:$L$505,MATCH($C1763,Produtos!$B$6:$B$505,0)),0))</f>
        <v/>
      </c>
      <c r="K1763" s="17">
        <f>IF(I1763="","",IF($B1763="Venda",I1763-J1763,IF($B1763="Devolução de venda",-I1763-J1763,0)))</f>
        <v/>
      </c>
      <c r="L1763" s="20">
        <f>IF($A1763="","",IF($G1763&lt;&gt;"",$G1763,$A1763))</f>
        <v/>
      </c>
      <c r="M1763" s="17">
        <f>IF(I1763="","",IF($B1763="Venda",I1763,IF(OR($B1763="Compra",$B1763="Devolução de venda"),-I1763,0)))</f>
        <v/>
      </c>
    </row>
    <row r="1764">
      <c r="A1764" s="22" t="n"/>
      <c r="B1764" s="14" t="n"/>
      <c r="C1764" s="14" t="n"/>
      <c r="D1764" s="14" t="n"/>
      <c r="E1764" s="15" t="n"/>
      <c r="F1764" s="14" t="n"/>
      <c r="G1764" s="22" t="n"/>
      <c r="H1764" s="14" t="n"/>
      <c r="I1764" s="17">
        <f>IF(OR($B1764="",$C1764="",N($D1764)=0),"",IF(OR($B1764="Ajuste para mais",$B1764="Ajuste para menos"),0,$D1764*IF(N($E1764)&lt;&gt;0,$E1764,IF(OR($B1764="Venda",$B1764="Devolução de venda"),IFERROR(INDEX(Produtos!$D$6:$D$505,MATCH($C1764,Produtos!$B$6:$B$505,0)),0),0))))</f>
        <v/>
      </c>
      <c r="J1764" s="17">
        <f>IF(OR($B1764="",$C1764="",N($D1764)=0),"",IF($B1764="Venda",1,IF($B1764="Devolução de venda",-1,0))*$D1764*IFERROR(INDEX(Produtos!$L$6:$L$505,MATCH($C1764,Produtos!$B$6:$B$505,0)),0))</f>
        <v/>
      </c>
      <c r="K1764" s="17">
        <f>IF(I1764="","",IF($B1764="Venda",I1764-J1764,IF($B1764="Devolução de venda",-I1764-J1764,0)))</f>
        <v/>
      </c>
      <c r="L1764" s="20">
        <f>IF($A1764="","",IF($G1764&lt;&gt;"",$G1764,$A1764))</f>
        <v/>
      </c>
      <c r="M1764" s="17">
        <f>IF(I1764="","",IF($B1764="Venda",I1764,IF(OR($B1764="Compra",$B1764="Devolução de venda"),-I1764,0)))</f>
        <v/>
      </c>
    </row>
    <row r="1765">
      <c r="A1765" s="22" t="n"/>
      <c r="B1765" s="14" t="n"/>
      <c r="C1765" s="14" t="n"/>
      <c r="D1765" s="14" t="n"/>
      <c r="E1765" s="15" t="n"/>
      <c r="F1765" s="14" t="n"/>
      <c r="G1765" s="22" t="n"/>
      <c r="H1765" s="14" t="n"/>
      <c r="I1765" s="17">
        <f>IF(OR($B1765="",$C1765="",N($D1765)=0),"",IF(OR($B1765="Ajuste para mais",$B1765="Ajuste para menos"),0,$D1765*IF(N($E1765)&lt;&gt;0,$E1765,IF(OR($B1765="Venda",$B1765="Devolução de venda"),IFERROR(INDEX(Produtos!$D$6:$D$505,MATCH($C1765,Produtos!$B$6:$B$505,0)),0),0))))</f>
        <v/>
      </c>
      <c r="J1765" s="17">
        <f>IF(OR($B1765="",$C1765="",N($D1765)=0),"",IF($B1765="Venda",1,IF($B1765="Devolução de venda",-1,0))*$D1765*IFERROR(INDEX(Produtos!$L$6:$L$505,MATCH($C1765,Produtos!$B$6:$B$505,0)),0))</f>
        <v/>
      </c>
      <c r="K1765" s="17">
        <f>IF(I1765="","",IF($B1765="Venda",I1765-J1765,IF($B1765="Devolução de venda",-I1765-J1765,0)))</f>
        <v/>
      </c>
      <c r="L1765" s="20">
        <f>IF($A1765="","",IF($G1765&lt;&gt;"",$G1765,$A1765))</f>
        <v/>
      </c>
      <c r="M1765" s="17">
        <f>IF(I1765="","",IF($B1765="Venda",I1765,IF(OR($B1765="Compra",$B1765="Devolução de venda"),-I1765,0)))</f>
        <v/>
      </c>
    </row>
    <row r="1766">
      <c r="A1766" s="22" t="n"/>
      <c r="B1766" s="14" t="n"/>
      <c r="C1766" s="14" t="n"/>
      <c r="D1766" s="14" t="n"/>
      <c r="E1766" s="15" t="n"/>
      <c r="F1766" s="14" t="n"/>
      <c r="G1766" s="22" t="n"/>
      <c r="H1766" s="14" t="n"/>
      <c r="I1766" s="17">
        <f>IF(OR($B1766="",$C1766="",N($D1766)=0),"",IF(OR($B1766="Ajuste para mais",$B1766="Ajuste para menos"),0,$D1766*IF(N($E1766)&lt;&gt;0,$E1766,IF(OR($B1766="Venda",$B1766="Devolução de venda"),IFERROR(INDEX(Produtos!$D$6:$D$505,MATCH($C1766,Produtos!$B$6:$B$505,0)),0),0))))</f>
        <v/>
      </c>
      <c r="J1766" s="17">
        <f>IF(OR($B1766="",$C1766="",N($D1766)=0),"",IF($B1766="Venda",1,IF($B1766="Devolução de venda",-1,0))*$D1766*IFERROR(INDEX(Produtos!$L$6:$L$505,MATCH($C1766,Produtos!$B$6:$B$505,0)),0))</f>
        <v/>
      </c>
      <c r="K1766" s="17">
        <f>IF(I1766="","",IF($B1766="Venda",I1766-J1766,IF($B1766="Devolução de venda",-I1766-J1766,0)))</f>
        <v/>
      </c>
      <c r="L1766" s="20">
        <f>IF($A1766="","",IF($G1766&lt;&gt;"",$G1766,$A1766))</f>
        <v/>
      </c>
      <c r="M1766" s="17">
        <f>IF(I1766="","",IF($B1766="Venda",I1766,IF(OR($B1766="Compra",$B1766="Devolução de venda"),-I1766,0)))</f>
        <v/>
      </c>
    </row>
    <row r="1767">
      <c r="A1767" s="22" t="n"/>
      <c r="B1767" s="14" t="n"/>
      <c r="C1767" s="14" t="n"/>
      <c r="D1767" s="14" t="n"/>
      <c r="E1767" s="15" t="n"/>
      <c r="F1767" s="14" t="n"/>
      <c r="G1767" s="22" t="n"/>
      <c r="H1767" s="14" t="n"/>
      <c r="I1767" s="17">
        <f>IF(OR($B1767="",$C1767="",N($D1767)=0),"",IF(OR($B1767="Ajuste para mais",$B1767="Ajuste para menos"),0,$D1767*IF(N($E1767)&lt;&gt;0,$E1767,IF(OR($B1767="Venda",$B1767="Devolução de venda"),IFERROR(INDEX(Produtos!$D$6:$D$505,MATCH($C1767,Produtos!$B$6:$B$505,0)),0),0))))</f>
        <v/>
      </c>
      <c r="J1767" s="17">
        <f>IF(OR($B1767="",$C1767="",N($D1767)=0),"",IF($B1767="Venda",1,IF($B1767="Devolução de venda",-1,0))*$D1767*IFERROR(INDEX(Produtos!$L$6:$L$505,MATCH($C1767,Produtos!$B$6:$B$505,0)),0))</f>
        <v/>
      </c>
      <c r="K1767" s="17">
        <f>IF(I1767="","",IF($B1767="Venda",I1767-J1767,IF($B1767="Devolução de venda",-I1767-J1767,0)))</f>
        <v/>
      </c>
      <c r="L1767" s="20">
        <f>IF($A1767="","",IF($G1767&lt;&gt;"",$G1767,$A1767))</f>
        <v/>
      </c>
      <c r="M1767" s="17">
        <f>IF(I1767="","",IF($B1767="Venda",I1767,IF(OR($B1767="Compra",$B1767="Devolução de venda"),-I1767,0)))</f>
        <v/>
      </c>
    </row>
    <row r="1768">
      <c r="A1768" s="22" t="n"/>
      <c r="B1768" s="14" t="n"/>
      <c r="C1768" s="14" t="n"/>
      <c r="D1768" s="14" t="n"/>
      <c r="E1768" s="15" t="n"/>
      <c r="F1768" s="14" t="n"/>
      <c r="G1768" s="22" t="n"/>
      <c r="H1768" s="14" t="n"/>
      <c r="I1768" s="17">
        <f>IF(OR($B1768="",$C1768="",N($D1768)=0),"",IF(OR($B1768="Ajuste para mais",$B1768="Ajuste para menos"),0,$D1768*IF(N($E1768)&lt;&gt;0,$E1768,IF(OR($B1768="Venda",$B1768="Devolução de venda"),IFERROR(INDEX(Produtos!$D$6:$D$505,MATCH($C1768,Produtos!$B$6:$B$505,0)),0),0))))</f>
        <v/>
      </c>
      <c r="J1768" s="17">
        <f>IF(OR($B1768="",$C1768="",N($D1768)=0),"",IF($B1768="Venda",1,IF($B1768="Devolução de venda",-1,0))*$D1768*IFERROR(INDEX(Produtos!$L$6:$L$505,MATCH($C1768,Produtos!$B$6:$B$505,0)),0))</f>
        <v/>
      </c>
      <c r="K1768" s="17">
        <f>IF(I1768="","",IF($B1768="Venda",I1768-J1768,IF($B1768="Devolução de venda",-I1768-J1768,0)))</f>
        <v/>
      </c>
      <c r="L1768" s="20">
        <f>IF($A1768="","",IF($G1768&lt;&gt;"",$G1768,$A1768))</f>
        <v/>
      </c>
      <c r="M1768" s="17">
        <f>IF(I1768="","",IF($B1768="Venda",I1768,IF(OR($B1768="Compra",$B1768="Devolução de venda"),-I1768,0)))</f>
        <v/>
      </c>
    </row>
    <row r="1769">
      <c r="A1769" s="22" t="n"/>
      <c r="B1769" s="14" t="n"/>
      <c r="C1769" s="14" t="n"/>
      <c r="D1769" s="14" t="n"/>
      <c r="E1769" s="15" t="n"/>
      <c r="F1769" s="14" t="n"/>
      <c r="G1769" s="22" t="n"/>
      <c r="H1769" s="14" t="n"/>
      <c r="I1769" s="17">
        <f>IF(OR($B1769="",$C1769="",N($D1769)=0),"",IF(OR($B1769="Ajuste para mais",$B1769="Ajuste para menos"),0,$D1769*IF(N($E1769)&lt;&gt;0,$E1769,IF(OR($B1769="Venda",$B1769="Devolução de venda"),IFERROR(INDEX(Produtos!$D$6:$D$505,MATCH($C1769,Produtos!$B$6:$B$505,0)),0),0))))</f>
        <v/>
      </c>
      <c r="J1769" s="17">
        <f>IF(OR($B1769="",$C1769="",N($D1769)=0),"",IF($B1769="Venda",1,IF($B1769="Devolução de venda",-1,0))*$D1769*IFERROR(INDEX(Produtos!$L$6:$L$505,MATCH($C1769,Produtos!$B$6:$B$505,0)),0))</f>
        <v/>
      </c>
      <c r="K1769" s="17">
        <f>IF(I1769="","",IF($B1769="Venda",I1769-J1769,IF($B1769="Devolução de venda",-I1769-J1769,0)))</f>
        <v/>
      </c>
      <c r="L1769" s="20">
        <f>IF($A1769="","",IF($G1769&lt;&gt;"",$G1769,$A1769))</f>
        <v/>
      </c>
      <c r="M1769" s="17">
        <f>IF(I1769="","",IF($B1769="Venda",I1769,IF(OR($B1769="Compra",$B1769="Devolução de venda"),-I1769,0)))</f>
        <v/>
      </c>
    </row>
    <row r="1770">
      <c r="A1770" s="22" t="n"/>
      <c r="B1770" s="14" t="n"/>
      <c r="C1770" s="14" t="n"/>
      <c r="D1770" s="14" t="n"/>
      <c r="E1770" s="15" t="n"/>
      <c r="F1770" s="14" t="n"/>
      <c r="G1770" s="22" t="n"/>
      <c r="H1770" s="14" t="n"/>
      <c r="I1770" s="17">
        <f>IF(OR($B1770="",$C1770="",N($D1770)=0),"",IF(OR($B1770="Ajuste para mais",$B1770="Ajuste para menos"),0,$D1770*IF(N($E1770)&lt;&gt;0,$E1770,IF(OR($B1770="Venda",$B1770="Devolução de venda"),IFERROR(INDEX(Produtos!$D$6:$D$505,MATCH($C1770,Produtos!$B$6:$B$505,0)),0),0))))</f>
        <v/>
      </c>
      <c r="J1770" s="17">
        <f>IF(OR($B1770="",$C1770="",N($D1770)=0),"",IF($B1770="Venda",1,IF($B1770="Devolução de venda",-1,0))*$D1770*IFERROR(INDEX(Produtos!$L$6:$L$505,MATCH($C1770,Produtos!$B$6:$B$505,0)),0))</f>
        <v/>
      </c>
      <c r="K1770" s="17">
        <f>IF(I1770="","",IF($B1770="Venda",I1770-J1770,IF($B1770="Devolução de venda",-I1770-J1770,0)))</f>
        <v/>
      </c>
      <c r="L1770" s="20">
        <f>IF($A1770="","",IF($G1770&lt;&gt;"",$G1770,$A1770))</f>
        <v/>
      </c>
      <c r="M1770" s="17">
        <f>IF(I1770="","",IF($B1770="Venda",I1770,IF(OR($B1770="Compra",$B1770="Devolução de venda"),-I1770,0)))</f>
        <v/>
      </c>
    </row>
    <row r="1771">
      <c r="A1771" s="22" t="n"/>
      <c r="B1771" s="14" t="n"/>
      <c r="C1771" s="14" t="n"/>
      <c r="D1771" s="14" t="n"/>
      <c r="E1771" s="15" t="n"/>
      <c r="F1771" s="14" t="n"/>
      <c r="G1771" s="22" t="n"/>
      <c r="H1771" s="14" t="n"/>
      <c r="I1771" s="17">
        <f>IF(OR($B1771="",$C1771="",N($D1771)=0),"",IF(OR($B1771="Ajuste para mais",$B1771="Ajuste para menos"),0,$D1771*IF(N($E1771)&lt;&gt;0,$E1771,IF(OR($B1771="Venda",$B1771="Devolução de venda"),IFERROR(INDEX(Produtos!$D$6:$D$505,MATCH($C1771,Produtos!$B$6:$B$505,0)),0),0))))</f>
        <v/>
      </c>
      <c r="J1771" s="17">
        <f>IF(OR($B1771="",$C1771="",N($D1771)=0),"",IF($B1771="Venda",1,IF($B1771="Devolução de venda",-1,0))*$D1771*IFERROR(INDEX(Produtos!$L$6:$L$505,MATCH($C1771,Produtos!$B$6:$B$505,0)),0))</f>
        <v/>
      </c>
      <c r="K1771" s="17">
        <f>IF(I1771="","",IF($B1771="Venda",I1771-J1771,IF($B1771="Devolução de venda",-I1771-J1771,0)))</f>
        <v/>
      </c>
      <c r="L1771" s="20">
        <f>IF($A1771="","",IF($G1771&lt;&gt;"",$G1771,$A1771))</f>
        <v/>
      </c>
      <c r="M1771" s="17">
        <f>IF(I1771="","",IF($B1771="Venda",I1771,IF(OR($B1771="Compra",$B1771="Devolução de venda"),-I1771,0)))</f>
        <v/>
      </c>
    </row>
    <row r="1772">
      <c r="A1772" s="22" t="n"/>
      <c r="B1772" s="14" t="n"/>
      <c r="C1772" s="14" t="n"/>
      <c r="D1772" s="14" t="n"/>
      <c r="E1772" s="15" t="n"/>
      <c r="F1772" s="14" t="n"/>
      <c r="G1772" s="22" t="n"/>
      <c r="H1772" s="14" t="n"/>
      <c r="I1772" s="17">
        <f>IF(OR($B1772="",$C1772="",N($D1772)=0),"",IF(OR($B1772="Ajuste para mais",$B1772="Ajuste para menos"),0,$D1772*IF(N($E1772)&lt;&gt;0,$E1772,IF(OR($B1772="Venda",$B1772="Devolução de venda"),IFERROR(INDEX(Produtos!$D$6:$D$505,MATCH($C1772,Produtos!$B$6:$B$505,0)),0),0))))</f>
        <v/>
      </c>
      <c r="J1772" s="17">
        <f>IF(OR($B1772="",$C1772="",N($D1772)=0),"",IF($B1772="Venda",1,IF($B1772="Devolução de venda",-1,0))*$D1772*IFERROR(INDEX(Produtos!$L$6:$L$505,MATCH($C1772,Produtos!$B$6:$B$505,0)),0))</f>
        <v/>
      </c>
      <c r="K1772" s="17">
        <f>IF(I1772="","",IF($B1772="Venda",I1772-J1772,IF($B1772="Devolução de venda",-I1772-J1772,0)))</f>
        <v/>
      </c>
      <c r="L1772" s="20">
        <f>IF($A1772="","",IF($G1772&lt;&gt;"",$G1772,$A1772))</f>
        <v/>
      </c>
      <c r="M1772" s="17">
        <f>IF(I1772="","",IF($B1772="Venda",I1772,IF(OR($B1772="Compra",$B1772="Devolução de venda"),-I1772,0)))</f>
        <v/>
      </c>
    </row>
    <row r="1773">
      <c r="A1773" s="22" t="n"/>
      <c r="B1773" s="14" t="n"/>
      <c r="C1773" s="14" t="n"/>
      <c r="D1773" s="14" t="n"/>
      <c r="E1773" s="15" t="n"/>
      <c r="F1773" s="14" t="n"/>
      <c r="G1773" s="22" t="n"/>
      <c r="H1773" s="14" t="n"/>
      <c r="I1773" s="17">
        <f>IF(OR($B1773="",$C1773="",N($D1773)=0),"",IF(OR($B1773="Ajuste para mais",$B1773="Ajuste para menos"),0,$D1773*IF(N($E1773)&lt;&gt;0,$E1773,IF(OR($B1773="Venda",$B1773="Devolução de venda"),IFERROR(INDEX(Produtos!$D$6:$D$505,MATCH($C1773,Produtos!$B$6:$B$505,0)),0),0))))</f>
        <v/>
      </c>
      <c r="J1773" s="17">
        <f>IF(OR($B1773="",$C1773="",N($D1773)=0),"",IF($B1773="Venda",1,IF($B1773="Devolução de venda",-1,0))*$D1773*IFERROR(INDEX(Produtos!$L$6:$L$505,MATCH($C1773,Produtos!$B$6:$B$505,0)),0))</f>
        <v/>
      </c>
      <c r="K1773" s="17">
        <f>IF(I1773="","",IF($B1773="Venda",I1773-J1773,IF($B1773="Devolução de venda",-I1773-J1773,0)))</f>
        <v/>
      </c>
      <c r="L1773" s="20">
        <f>IF($A1773="","",IF($G1773&lt;&gt;"",$G1773,$A1773))</f>
        <v/>
      </c>
      <c r="M1773" s="17">
        <f>IF(I1773="","",IF($B1773="Venda",I1773,IF(OR($B1773="Compra",$B1773="Devolução de venda"),-I1773,0)))</f>
        <v/>
      </c>
    </row>
    <row r="1774">
      <c r="A1774" s="22" t="n"/>
      <c r="B1774" s="14" t="n"/>
      <c r="C1774" s="14" t="n"/>
      <c r="D1774" s="14" t="n"/>
      <c r="E1774" s="15" t="n"/>
      <c r="F1774" s="14" t="n"/>
      <c r="G1774" s="22" t="n"/>
      <c r="H1774" s="14" t="n"/>
      <c r="I1774" s="17">
        <f>IF(OR($B1774="",$C1774="",N($D1774)=0),"",IF(OR($B1774="Ajuste para mais",$B1774="Ajuste para menos"),0,$D1774*IF(N($E1774)&lt;&gt;0,$E1774,IF(OR($B1774="Venda",$B1774="Devolução de venda"),IFERROR(INDEX(Produtos!$D$6:$D$505,MATCH($C1774,Produtos!$B$6:$B$505,0)),0),0))))</f>
        <v/>
      </c>
      <c r="J1774" s="17">
        <f>IF(OR($B1774="",$C1774="",N($D1774)=0),"",IF($B1774="Venda",1,IF($B1774="Devolução de venda",-1,0))*$D1774*IFERROR(INDEX(Produtos!$L$6:$L$505,MATCH($C1774,Produtos!$B$6:$B$505,0)),0))</f>
        <v/>
      </c>
      <c r="K1774" s="17">
        <f>IF(I1774="","",IF($B1774="Venda",I1774-J1774,IF($B1774="Devolução de venda",-I1774-J1774,0)))</f>
        <v/>
      </c>
      <c r="L1774" s="20">
        <f>IF($A1774="","",IF($G1774&lt;&gt;"",$G1774,$A1774))</f>
        <v/>
      </c>
      <c r="M1774" s="17">
        <f>IF(I1774="","",IF($B1774="Venda",I1774,IF(OR($B1774="Compra",$B1774="Devolução de venda"),-I1774,0)))</f>
        <v/>
      </c>
    </row>
    <row r="1775">
      <c r="A1775" s="22" t="n"/>
      <c r="B1775" s="14" t="n"/>
      <c r="C1775" s="14" t="n"/>
      <c r="D1775" s="14" t="n"/>
      <c r="E1775" s="15" t="n"/>
      <c r="F1775" s="14" t="n"/>
      <c r="G1775" s="22" t="n"/>
      <c r="H1775" s="14" t="n"/>
      <c r="I1775" s="17">
        <f>IF(OR($B1775="",$C1775="",N($D1775)=0),"",IF(OR($B1775="Ajuste para mais",$B1775="Ajuste para menos"),0,$D1775*IF(N($E1775)&lt;&gt;0,$E1775,IF(OR($B1775="Venda",$B1775="Devolução de venda"),IFERROR(INDEX(Produtos!$D$6:$D$505,MATCH($C1775,Produtos!$B$6:$B$505,0)),0),0))))</f>
        <v/>
      </c>
      <c r="J1775" s="17">
        <f>IF(OR($B1775="",$C1775="",N($D1775)=0),"",IF($B1775="Venda",1,IF($B1775="Devolução de venda",-1,0))*$D1775*IFERROR(INDEX(Produtos!$L$6:$L$505,MATCH($C1775,Produtos!$B$6:$B$505,0)),0))</f>
        <v/>
      </c>
      <c r="K1775" s="17">
        <f>IF(I1775="","",IF($B1775="Venda",I1775-J1775,IF($B1775="Devolução de venda",-I1775-J1775,0)))</f>
        <v/>
      </c>
      <c r="L1775" s="20">
        <f>IF($A1775="","",IF($G1775&lt;&gt;"",$G1775,$A1775))</f>
        <v/>
      </c>
      <c r="M1775" s="17">
        <f>IF(I1775="","",IF($B1775="Venda",I1775,IF(OR($B1775="Compra",$B1775="Devolução de venda"),-I1775,0)))</f>
        <v/>
      </c>
    </row>
    <row r="1776">
      <c r="A1776" s="22" t="n"/>
      <c r="B1776" s="14" t="n"/>
      <c r="C1776" s="14" t="n"/>
      <c r="D1776" s="14" t="n"/>
      <c r="E1776" s="15" t="n"/>
      <c r="F1776" s="14" t="n"/>
      <c r="G1776" s="22" t="n"/>
      <c r="H1776" s="14" t="n"/>
      <c r="I1776" s="17">
        <f>IF(OR($B1776="",$C1776="",N($D1776)=0),"",IF(OR($B1776="Ajuste para mais",$B1776="Ajuste para menos"),0,$D1776*IF(N($E1776)&lt;&gt;0,$E1776,IF(OR($B1776="Venda",$B1776="Devolução de venda"),IFERROR(INDEX(Produtos!$D$6:$D$505,MATCH($C1776,Produtos!$B$6:$B$505,0)),0),0))))</f>
        <v/>
      </c>
      <c r="J1776" s="17">
        <f>IF(OR($B1776="",$C1776="",N($D1776)=0),"",IF($B1776="Venda",1,IF($B1776="Devolução de venda",-1,0))*$D1776*IFERROR(INDEX(Produtos!$L$6:$L$505,MATCH($C1776,Produtos!$B$6:$B$505,0)),0))</f>
        <v/>
      </c>
      <c r="K1776" s="17">
        <f>IF(I1776="","",IF($B1776="Venda",I1776-J1776,IF($B1776="Devolução de venda",-I1776-J1776,0)))</f>
        <v/>
      </c>
      <c r="L1776" s="20">
        <f>IF($A1776="","",IF($G1776&lt;&gt;"",$G1776,$A1776))</f>
        <v/>
      </c>
      <c r="M1776" s="17">
        <f>IF(I1776="","",IF($B1776="Venda",I1776,IF(OR($B1776="Compra",$B1776="Devolução de venda"),-I1776,0)))</f>
        <v/>
      </c>
    </row>
    <row r="1777">
      <c r="A1777" s="22" t="n"/>
      <c r="B1777" s="14" t="n"/>
      <c r="C1777" s="14" t="n"/>
      <c r="D1777" s="14" t="n"/>
      <c r="E1777" s="15" t="n"/>
      <c r="F1777" s="14" t="n"/>
      <c r="G1777" s="22" t="n"/>
      <c r="H1777" s="14" t="n"/>
      <c r="I1777" s="17">
        <f>IF(OR($B1777="",$C1777="",N($D1777)=0),"",IF(OR($B1777="Ajuste para mais",$B1777="Ajuste para menos"),0,$D1777*IF(N($E1777)&lt;&gt;0,$E1777,IF(OR($B1777="Venda",$B1777="Devolução de venda"),IFERROR(INDEX(Produtos!$D$6:$D$505,MATCH($C1777,Produtos!$B$6:$B$505,0)),0),0))))</f>
        <v/>
      </c>
      <c r="J1777" s="17">
        <f>IF(OR($B1777="",$C1777="",N($D1777)=0),"",IF($B1777="Venda",1,IF($B1777="Devolução de venda",-1,0))*$D1777*IFERROR(INDEX(Produtos!$L$6:$L$505,MATCH($C1777,Produtos!$B$6:$B$505,0)),0))</f>
        <v/>
      </c>
      <c r="K1777" s="17">
        <f>IF(I1777="","",IF($B1777="Venda",I1777-J1777,IF($B1777="Devolução de venda",-I1777-J1777,0)))</f>
        <v/>
      </c>
      <c r="L1777" s="20">
        <f>IF($A1777="","",IF($G1777&lt;&gt;"",$G1777,$A1777))</f>
        <v/>
      </c>
      <c r="M1777" s="17">
        <f>IF(I1777="","",IF($B1777="Venda",I1777,IF(OR($B1777="Compra",$B1777="Devolução de venda"),-I1777,0)))</f>
        <v/>
      </c>
    </row>
    <row r="1778">
      <c r="A1778" s="22" t="n"/>
      <c r="B1778" s="14" t="n"/>
      <c r="C1778" s="14" t="n"/>
      <c r="D1778" s="14" t="n"/>
      <c r="E1778" s="15" t="n"/>
      <c r="F1778" s="14" t="n"/>
      <c r="G1778" s="22" t="n"/>
      <c r="H1778" s="14" t="n"/>
      <c r="I1778" s="17">
        <f>IF(OR($B1778="",$C1778="",N($D1778)=0),"",IF(OR($B1778="Ajuste para mais",$B1778="Ajuste para menos"),0,$D1778*IF(N($E1778)&lt;&gt;0,$E1778,IF(OR($B1778="Venda",$B1778="Devolução de venda"),IFERROR(INDEX(Produtos!$D$6:$D$505,MATCH($C1778,Produtos!$B$6:$B$505,0)),0),0))))</f>
        <v/>
      </c>
      <c r="J1778" s="17">
        <f>IF(OR($B1778="",$C1778="",N($D1778)=0),"",IF($B1778="Venda",1,IF($B1778="Devolução de venda",-1,0))*$D1778*IFERROR(INDEX(Produtos!$L$6:$L$505,MATCH($C1778,Produtos!$B$6:$B$505,0)),0))</f>
        <v/>
      </c>
      <c r="K1778" s="17">
        <f>IF(I1778="","",IF($B1778="Venda",I1778-J1778,IF($B1778="Devolução de venda",-I1778-J1778,0)))</f>
        <v/>
      </c>
      <c r="L1778" s="20">
        <f>IF($A1778="","",IF($G1778&lt;&gt;"",$G1778,$A1778))</f>
        <v/>
      </c>
      <c r="M1778" s="17">
        <f>IF(I1778="","",IF($B1778="Venda",I1778,IF(OR($B1778="Compra",$B1778="Devolução de venda"),-I1778,0)))</f>
        <v/>
      </c>
    </row>
    <row r="1779">
      <c r="A1779" s="22" t="n"/>
      <c r="B1779" s="14" t="n"/>
      <c r="C1779" s="14" t="n"/>
      <c r="D1779" s="14" t="n"/>
      <c r="E1779" s="15" t="n"/>
      <c r="F1779" s="14" t="n"/>
      <c r="G1779" s="22" t="n"/>
      <c r="H1779" s="14" t="n"/>
      <c r="I1779" s="17">
        <f>IF(OR($B1779="",$C1779="",N($D1779)=0),"",IF(OR($B1779="Ajuste para mais",$B1779="Ajuste para menos"),0,$D1779*IF(N($E1779)&lt;&gt;0,$E1779,IF(OR($B1779="Venda",$B1779="Devolução de venda"),IFERROR(INDEX(Produtos!$D$6:$D$505,MATCH($C1779,Produtos!$B$6:$B$505,0)),0),0))))</f>
        <v/>
      </c>
      <c r="J1779" s="17">
        <f>IF(OR($B1779="",$C1779="",N($D1779)=0),"",IF($B1779="Venda",1,IF($B1779="Devolução de venda",-1,0))*$D1779*IFERROR(INDEX(Produtos!$L$6:$L$505,MATCH($C1779,Produtos!$B$6:$B$505,0)),0))</f>
        <v/>
      </c>
      <c r="K1779" s="17">
        <f>IF(I1779="","",IF($B1779="Venda",I1779-J1779,IF($B1779="Devolução de venda",-I1779-J1779,0)))</f>
        <v/>
      </c>
      <c r="L1779" s="20">
        <f>IF($A1779="","",IF($G1779&lt;&gt;"",$G1779,$A1779))</f>
        <v/>
      </c>
      <c r="M1779" s="17">
        <f>IF(I1779="","",IF($B1779="Venda",I1779,IF(OR($B1779="Compra",$B1779="Devolução de venda"),-I1779,0)))</f>
        <v/>
      </c>
    </row>
    <row r="1780">
      <c r="A1780" s="22" t="n"/>
      <c r="B1780" s="14" t="n"/>
      <c r="C1780" s="14" t="n"/>
      <c r="D1780" s="14" t="n"/>
      <c r="E1780" s="15" t="n"/>
      <c r="F1780" s="14" t="n"/>
      <c r="G1780" s="22" t="n"/>
      <c r="H1780" s="14" t="n"/>
      <c r="I1780" s="17">
        <f>IF(OR($B1780="",$C1780="",N($D1780)=0),"",IF(OR($B1780="Ajuste para mais",$B1780="Ajuste para menos"),0,$D1780*IF(N($E1780)&lt;&gt;0,$E1780,IF(OR($B1780="Venda",$B1780="Devolução de venda"),IFERROR(INDEX(Produtos!$D$6:$D$505,MATCH($C1780,Produtos!$B$6:$B$505,0)),0),0))))</f>
        <v/>
      </c>
      <c r="J1780" s="17">
        <f>IF(OR($B1780="",$C1780="",N($D1780)=0),"",IF($B1780="Venda",1,IF($B1780="Devolução de venda",-1,0))*$D1780*IFERROR(INDEX(Produtos!$L$6:$L$505,MATCH($C1780,Produtos!$B$6:$B$505,0)),0))</f>
        <v/>
      </c>
      <c r="K1780" s="17">
        <f>IF(I1780="","",IF($B1780="Venda",I1780-J1780,IF($B1780="Devolução de venda",-I1780-J1780,0)))</f>
        <v/>
      </c>
      <c r="L1780" s="20">
        <f>IF($A1780="","",IF($G1780&lt;&gt;"",$G1780,$A1780))</f>
        <v/>
      </c>
      <c r="M1780" s="17">
        <f>IF(I1780="","",IF($B1780="Venda",I1780,IF(OR($B1780="Compra",$B1780="Devolução de venda"),-I1780,0)))</f>
        <v/>
      </c>
    </row>
    <row r="1781">
      <c r="A1781" s="22" t="n"/>
      <c r="B1781" s="14" t="n"/>
      <c r="C1781" s="14" t="n"/>
      <c r="D1781" s="14" t="n"/>
      <c r="E1781" s="15" t="n"/>
      <c r="F1781" s="14" t="n"/>
      <c r="G1781" s="22" t="n"/>
      <c r="H1781" s="14" t="n"/>
      <c r="I1781" s="17">
        <f>IF(OR($B1781="",$C1781="",N($D1781)=0),"",IF(OR($B1781="Ajuste para mais",$B1781="Ajuste para menos"),0,$D1781*IF(N($E1781)&lt;&gt;0,$E1781,IF(OR($B1781="Venda",$B1781="Devolução de venda"),IFERROR(INDEX(Produtos!$D$6:$D$505,MATCH($C1781,Produtos!$B$6:$B$505,0)),0),0))))</f>
        <v/>
      </c>
      <c r="J1781" s="17">
        <f>IF(OR($B1781="",$C1781="",N($D1781)=0),"",IF($B1781="Venda",1,IF($B1781="Devolução de venda",-1,0))*$D1781*IFERROR(INDEX(Produtos!$L$6:$L$505,MATCH($C1781,Produtos!$B$6:$B$505,0)),0))</f>
        <v/>
      </c>
      <c r="K1781" s="17">
        <f>IF(I1781="","",IF($B1781="Venda",I1781-J1781,IF($B1781="Devolução de venda",-I1781-J1781,0)))</f>
        <v/>
      </c>
      <c r="L1781" s="20">
        <f>IF($A1781="","",IF($G1781&lt;&gt;"",$G1781,$A1781))</f>
        <v/>
      </c>
      <c r="M1781" s="17">
        <f>IF(I1781="","",IF($B1781="Venda",I1781,IF(OR($B1781="Compra",$B1781="Devolução de venda"),-I1781,0)))</f>
        <v/>
      </c>
    </row>
    <row r="1782">
      <c r="A1782" s="22" t="n"/>
      <c r="B1782" s="14" t="n"/>
      <c r="C1782" s="14" t="n"/>
      <c r="D1782" s="14" t="n"/>
      <c r="E1782" s="15" t="n"/>
      <c r="F1782" s="14" t="n"/>
      <c r="G1782" s="22" t="n"/>
      <c r="H1782" s="14" t="n"/>
      <c r="I1782" s="17">
        <f>IF(OR($B1782="",$C1782="",N($D1782)=0),"",IF(OR($B1782="Ajuste para mais",$B1782="Ajuste para menos"),0,$D1782*IF(N($E1782)&lt;&gt;0,$E1782,IF(OR($B1782="Venda",$B1782="Devolução de venda"),IFERROR(INDEX(Produtos!$D$6:$D$505,MATCH($C1782,Produtos!$B$6:$B$505,0)),0),0))))</f>
        <v/>
      </c>
      <c r="J1782" s="17">
        <f>IF(OR($B1782="",$C1782="",N($D1782)=0),"",IF($B1782="Venda",1,IF($B1782="Devolução de venda",-1,0))*$D1782*IFERROR(INDEX(Produtos!$L$6:$L$505,MATCH($C1782,Produtos!$B$6:$B$505,0)),0))</f>
        <v/>
      </c>
      <c r="K1782" s="17">
        <f>IF(I1782="","",IF($B1782="Venda",I1782-J1782,IF($B1782="Devolução de venda",-I1782-J1782,0)))</f>
        <v/>
      </c>
      <c r="L1782" s="20">
        <f>IF($A1782="","",IF($G1782&lt;&gt;"",$G1782,$A1782))</f>
        <v/>
      </c>
      <c r="M1782" s="17">
        <f>IF(I1782="","",IF($B1782="Venda",I1782,IF(OR($B1782="Compra",$B1782="Devolução de venda"),-I1782,0)))</f>
        <v/>
      </c>
    </row>
    <row r="1783">
      <c r="A1783" s="22" t="n"/>
      <c r="B1783" s="14" t="n"/>
      <c r="C1783" s="14" t="n"/>
      <c r="D1783" s="14" t="n"/>
      <c r="E1783" s="15" t="n"/>
      <c r="F1783" s="14" t="n"/>
      <c r="G1783" s="22" t="n"/>
      <c r="H1783" s="14" t="n"/>
      <c r="I1783" s="17">
        <f>IF(OR($B1783="",$C1783="",N($D1783)=0),"",IF(OR($B1783="Ajuste para mais",$B1783="Ajuste para menos"),0,$D1783*IF(N($E1783)&lt;&gt;0,$E1783,IF(OR($B1783="Venda",$B1783="Devolução de venda"),IFERROR(INDEX(Produtos!$D$6:$D$505,MATCH($C1783,Produtos!$B$6:$B$505,0)),0),0))))</f>
        <v/>
      </c>
      <c r="J1783" s="17">
        <f>IF(OR($B1783="",$C1783="",N($D1783)=0),"",IF($B1783="Venda",1,IF($B1783="Devolução de venda",-1,0))*$D1783*IFERROR(INDEX(Produtos!$L$6:$L$505,MATCH($C1783,Produtos!$B$6:$B$505,0)),0))</f>
        <v/>
      </c>
      <c r="K1783" s="17">
        <f>IF(I1783="","",IF($B1783="Venda",I1783-J1783,IF($B1783="Devolução de venda",-I1783-J1783,0)))</f>
        <v/>
      </c>
      <c r="L1783" s="20">
        <f>IF($A1783="","",IF($G1783&lt;&gt;"",$G1783,$A1783))</f>
        <v/>
      </c>
      <c r="M1783" s="17">
        <f>IF(I1783="","",IF($B1783="Venda",I1783,IF(OR($B1783="Compra",$B1783="Devolução de venda"),-I1783,0)))</f>
        <v/>
      </c>
    </row>
    <row r="1784">
      <c r="A1784" s="22" t="n"/>
      <c r="B1784" s="14" t="n"/>
      <c r="C1784" s="14" t="n"/>
      <c r="D1784" s="14" t="n"/>
      <c r="E1784" s="15" t="n"/>
      <c r="F1784" s="14" t="n"/>
      <c r="G1784" s="22" t="n"/>
      <c r="H1784" s="14" t="n"/>
      <c r="I1784" s="17">
        <f>IF(OR($B1784="",$C1784="",N($D1784)=0),"",IF(OR($B1784="Ajuste para mais",$B1784="Ajuste para menos"),0,$D1784*IF(N($E1784)&lt;&gt;0,$E1784,IF(OR($B1784="Venda",$B1784="Devolução de venda"),IFERROR(INDEX(Produtos!$D$6:$D$505,MATCH($C1784,Produtos!$B$6:$B$505,0)),0),0))))</f>
        <v/>
      </c>
      <c r="J1784" s="17">
        <f>IF(OR($B1784="",$C1784="",N($D1784)=0),"",IF($B1784="Venda",1,IF($B1784="Devolução de venda",-1,0))*$D1784*IFERROR(INDEX(Produtos!$L$6:$L$505,MATCH($C1784,Produtos!$B$6:$B$505,0)),0))</f>
        <v/>
      </c>
      <c r="K1784" s="17">
        <f>IF(I1784="","",IF($B1784="Venda",I1784-J1784,IF($B1784="Devolução de venda",-I1784-J1784,0)))</f>
        <v/>
      </c>
      <c r="L1784" s="20">
        <f>IF($A1784="","",IF($G1784&lt;&gt;"",$G1784,$A1784))</f>
        <v/>
      </c>
      <c r="M1784" s="17">
        <f>IF(I1784="","",IF($B1784="Venda",I1784,IF(OR($B1784="Compra",$B1784="Devolução de venda"),-I1784,0)))</f>
        <v/>
      </c>
    </row>
    <row r="1785">
      <c r="A1785" s="22" t="n"/>
      <c r="B1785" s="14" t="n"/>
      <c r="C1785" s="14" t="n"/>
      <c r="D1785" s="14" t="n"/>
      <c r="E1785" s="15" t="n"/>
      <c r="F1785" s="14" t="n"/>
      <c r="G1785" s="22" t="n"/>
      <c r="H1785" s="14" t="n"/>
      <c r="I1785" s="17">
        <f>IF(OR($B1785="",$C1785="",N($D1785)=0),"",IF(OR($B1785="Ajuste para mais",$B1785="Ajuste para menos"),0,$D1785*IF(N($E1785)&lt;&gt;0,$E1785,IF(OR($B1785="Venda",$B1785="Devolução de venda"),IFERROR(INDEX(Produtos!$D$6:$D$505,MATCH($C1785,Produtos!$B$6:$B$505,0)),0),0))))</f>
        <v/>
      </c>
      <c r="J1785" s="17">
        <f>IF(OR($B1785="",$C1785="",N($D1785)=0),"",IF($B1785="Venda",1,IF($B1785="Devolução de venda",-1,0))*$D1785*IFERROR(INDEX(Produtos!$L$6:$L$505,MATCH($C1785,Produtos!$B$6:$B$505,0)),0))</f>
        <v/>
      </c>
      <c r="K1785" s="17">
        <f>IF(I1785="","",IF($B1785="Venda",I1785-J1785,IF($B1785="Devolução de venda",-I1785-J1785,0)))</f>
        <v/>
      </c>
      <c r="L1785" s="20">
        <f>IF($A1785="","",IF($G1785&lt;&gt;"",$G1785,$A1785))</f>
        <v/>
      </c>
      <c r="M1785" s="17">
        <f>IF(I1785="","",IF($B1785="Venda",I1785,IF(OR($B1785="Compra",$B1785="Devolução de venda"),-I1785,0)))</f>
        <v/>
      </c>
    </row>
    <row r="1786">
      <c r="A1786" s="22" t="n"/>
      <c r="B1786" s="14" t="n"/>
      <c r="C1786" s="14" t="n"/>
      <c r="D1786" s="14" t="n"/>
      <c r="E1786" s="15" t="n"/>
      <c r="F1786" s="14" t="n"/>
      <c r="G1786" s="22" t="n"/>
      <c r="H1786" s="14" t="n"/>
      <c r="I1786" s="17">
        <f>IF(OR($B1786="",$C1786="",N($D1786)=0),"",IF(OR($B1786="Ajuste para mais",$B1786="Ajuste para menos"),0,$D1786*IF(N($E1786)&lt;&gt;0,$E1786,IF(OR($B1786="Venda",$B1786="Devolução de venda"),IFERROR(INDEX(Produtos!$D$6:$D$505,MATCH($C1786,Produtos!$B$6:$B$505,0)),0),0))))</f>
        <v/>
      </c>
      <c r="J1786" s="17">
        <f>IF(OR($B1786="",$C1786="",N($D1786)=0),"",IF($B1786="Venda",1,IF($B1786="Devolução de venda",-1,0))*$D1786*IFERROR(INDEX(Produtos!$L$6:$L$505,MATCH($C1786,Produtos!$B$6:$B$505,0)),0))</f>
        <v/>
      </c>
      <c r="K1786" s="17">
        <f>IF(I1786="","",IF($B1786="Venda",I1786-J1786,IF($B1786="Devolução de venda",-I1786-J1786,0)))</f>
        <v/>
      </c>
      <c r="L1786" s="20">
        <f>IF($A1786="","",IF($G1786&lt;&gt;"",$G1786,$A1786))</f>
        <v/>
      </c>
      <c r="M1786" s="17">
        <f>IF(I1786="","",IF($B1786="Venda",I1786,IF(OR($B1786="Compra",$B1786="Devolução de venda"),-I1786,0)))</f>
        <v/>
      </c>
    </row>
    <row r="1787">
      <c r="A1787" s="22" t="n"/>
      <c r="B1787" s="14" t="n"/>
      <c r="C1787" s="14" t="n"/>
      <c r="D1787" s="14" t="n"/>
      <c r="E1787" s="15" t="n"/>
      <c r="F1787" s="14" t="n"/>
      <c r="G1787" s="22" t="n"/>
      <c r="H1787" s="14" t="n"/>
      <c r="I1787" s="17">
        <f>IF(OR($B1787="",$C1787="",N($D1787)=0),"",IF(OR($B1787="Ajuste para mais",$B1787="Ajuste para menos"),0,$D1787*IF(N($E1787)&lt;&gt;0,$E1787,IF(OR($B1787="Venda",$B1787="Devolução de venda"),IFERROR(INDEX(Produtos!$D$6:$D$505,MATCH($C1787,Produtos!$B$6:$B$505,0)),0),0))))</f>
        <v/>
      </c>
      <c r="J1787" s="17">
        <f>IF(OR($B1787="",$C1787="",N($D1787)=0),"",IF($B1787="Venda",1,IF($B1787="Devolução de venda",-1,0))*$D1787*IFERROR(INDEX(Produtos!$L$6:$L$505,MATCH($C1787,Produtos!$B$6:$B$505,0)),0))</f>
        <v/>
      </c>
      <c r="K1787" s="17">
        <f>IF(I1787="","",IF($B1787="Venda",I1787-J1787,IF($B1787="Devolução de venda",-I1787-J1787,0)))</f>
        <v/>
      </c>
      <c r="L1787" s="20">
        <f>IF($A1787="","",IF($G1787&lt;&gt;"",$G1787,$A1787))</f>
        <v/>
      </c>
      <c r="M1787" s="17">
        <f>IF(I1787="","",IF($B1787="Venda",I1787,IF(OR($B1787="Compra",$B1787="Devolução de venda"),-I1787,0)))</f>
        <v/>
      </c>
    </row>
    <row r="1788">
      <c r="A1788" s="22" t="n"/>
      <c r="B1788" s="14" t="n"/>
      <c r="C1788" s="14" t="n"/>
      <c r="D1788" s="14" t="n"/>
      <c r="E1788" s="15" t="n"/>
      <c r="F1788" s="14" t="n"/>
      <c r="G1788" s="22" t="n"/>
      <c r="H1788" s="14" t="n"/>
      <c r="I1788" s="17">
        <f>IF(OR($B1788="",$C1788="",N($D1788)=0),"",IF(OR($B1788="Ajuste para mais",$B1788="Ajuste para menos"),0,$D1788*IF(N($E1788)&lt;&gt;0,$E1788,IF(OR($B1788="Venda",$B1788="Devolução de venda"),IFERROR(INDEX(Produtos!$D$6:$D$505,MATCH($C1788,Produtos!$B$6:$B$505,0)),0),0))))</f>
        <v/>
      </c>
      <c r="J1788" s="17">
        <f>IF(OR($B1788="",$C1788="",N($D1788)=0),"",IF($B1788="Venda",1,IF($B1788="Devolução de venda",-1,0))*$D1788*IFERROR(INDEX(Produtos!$L$6:$L$505,MATCH($C1788,Produtos!$B$6:$B$505,0)),0))</f>
        <v/>
      </c>
      <c r="K1788" s="17">
        <f>IF(I1788="","",IF($B1788="Venda",I1788-J1788,IF($B1788="Devolução de venda",-I1788-J1788,0)))</f>
        <v/>
      </c>
      <c r="L1788" s="20">
        <f>IF($A1788="","",IF($G1788&lt;&gt;"",$G1788,$A1788))</f>
        <v/>
      </c>
      <c r="M1788" s="17">
        <f>IF(I1788="","",IF($B1788="Venda",I1788,IF(OR($B1788="Compra",$B1788="Devolução de venda"),-I1788,0)))</f>
        <v/>
      </c>
    </row>
    <row r="1789">
      <c r="A1789" s="22" t="n"/>
      <c r="B1789" s="14" t="n"/>
      <c r="C1789" s="14" t="n"/>
      <c r="D1789" s="14" t="n"/>
      <c r="E1789" s="15" t="n"/>
      <c r="F1789" s="14" t="n"/>
      <c r="G1789" s="22" t="n"/>
      <c r="H1789" s="14" t="n"/>
      <c r="I1789" s="17">
        <f>IF(OR($B1789="",$C1789="",N($D1789)=0),"",IF(OR($B1789="Ajuste para mais",$B1789="Ajuste para menos"),0,$D1789*IF(N($E1789)&lt;&gt;0,$E1789,IF(OR($B1789="Venda",$B1789="Devolução de venda"),IFERROR(INDEX(Produtos!$D$6:$D$505,MATCH($C1789,Produtos!$B$6:$B$505,0)),0),0))))</f>
        <v/>
      </c>
      <c r="J1789" s="17">
        <f>IF(OR($B1789="",$C1789="",N($D1789)=0),"",IF($B1789="Venda",1,IF($B1789="Devolução de venda",-1,0))*$D1789*IFERROR(INDEX(Produtos!$L$6:$L$505,MATCH($C1789,Produtos!$B$6:$B$505,0)),0))</f>
        <v/>
      </c>
      <c r="K1789" s="17">
        <f>IF(I1789="","",IF($B1789="Venda",I1789-J1789,IF($B1789="Devolução de venda",-I1789-J1789,0)))</f>
        <v/>
      </c>
      <c r="L1789" s="20">
        <f>IF($A1789="","",IF($G1789&lt;&gt;"",$G1789,$A1789))</f>
        <v/>
      </c>
      <c r="M1789" s="17">
        <f>IF(I1789="","",IF($B1789="Venda",I1789,IF(OR($B1789="Compra",$B1789="Devolução de venda"),-I1789,0)))</f>
        <v/>
      </c>
    </row>
    <row r="1790">
      <c r="A1790" s="22" t="n"/>
      <c r="B1790" s="14" t="n"/>
      <c r="C1790" s="14" t="n"/>
      <c r="D1790" s="14" t="n"/>
      <c r="E1790" s="15" t="n"/>
      <c r="F1790" s="14" t="n"/>
      <c r="G1790" s="22" t="n"/>
      <c r="H1790" s="14" t="n"/>
      <c r="I1790" s="17">
        <f>IF(OR($B1790="",$C1790="",N($D1790)=0),"",IF(OR($B1790="Ajuste para mais",$B1790="Ajuste para menos"),0,$D1790*IF(N($E1790)&lt;&gt;0,$E1790,IF(OR($B1790="Venda",$B1790="Devolução de venda"),IFERROR(INDEX(Produtos!$D$6:$D$505,MATCH($C1790,Produtos!$B$6:$B$505,0)),0),0))))</f>
        <v/>
      </c>
      <c r="J1790" s="17">
        <f>IF(OR($B1790="",$C1790="",N($D1790)=0),"",IF($B1790="Venda",1,IF($B1790="Devolução de venda",-1,0))*$D1790*IFERROR(INDEX(Produtos!$L$6:$L$505,MATCH($C1790,Produtos!$B$6:$B$505,0)),0))</f>
        <v/>
      </c>
      <c r="K1790" s="17">
        <f>IF(I1790="","",IF($B1790="Venda",I1790-J1790,IF($B1790="Devolução de venda",-I1790-J1790,0)))</f>
        <v/>
      </c>
      <c r="L1790" s="20">
        <f>IF($A1790="","",IF($G1790&lt;&gt;"",$G1790,$A1790))</f>
        <v/>
      </c>
      <c r="M1790" s="17">
        <f>IF(I1790="","",IF($B1790="Venda",I1790,IF(OR($B1790="Compra",$B1790="Devolução de venda"),-I1790,0)))</f>
        <v/>
      </c>
    </row>
    <row r="1791">
      <c r="A1791" s="22" t="n"/>
      <c r="B1791" s="14" t="n"/>
      <c r="C1791" s="14" t="n"/>
      <c r="D1791" s="14" t="n"/>
      <c r="E1791" s="15" t="n"/>
      <c r="F1791" s="14" t="n"/>
      <c r="G1791" s="22" t="n"/>
      <c r="H1791" s="14" t="n"/>
      <c r="I1791" s="17">
        <f>IF(OR($B1791="",$C1791="",N($D1791)=0),"",IF(OR($B1791="Ajuste para mais",$B1791="Ajuste para menos"),0,$D1791*IF(N($E1791)&lt;&gt;0,$E1791,IF(OR($B1791="Venda",$B1791="Devolução de venda"),IFERROR(INDEX(Produtos!$D$6:$D$505,MATCH($C1791,Produtos!$B$6:$B$505,0)),0),0))))</f>
        <v/>
      </c>
      <c r="J1791" s="17">
        <f>IF(OR($B1791="",$C1791="",N($D1791)=0),"",IF($B1791="Venda",1,IF($B1791="Devolução de venda",-1,0))*$D1791*IFERROR(INDEX(Produtos!$L$6:$L$505,MATCH($C1791,Produtos!$B$6:$B$505,0)),0))</f>
        <v/>
      </c>
      <c r="K1791" s="17">
        <f>IF(I1791="","",IF($B1791="Venda",I1791-J1791,IF($B1791="Devolução de venda",-I1791-J1791,0)))</f>
        <v/>
      </c>
      <c r="L1791" s="20">
        <f>IF($A1791="","",IF($G1791&lt;&gt;"",$G1791,$A1791))</f>
        <v/>
      </c>
      <c r="M1791" s="17">
        <f>IF(I1791="","",IF($B1791="Venda",I1791,IF(OR($B1791="Compra",$B1791="Devolução de venda"),-I1791,0)))</f>
        <v/>
      </c>
    </row>
    <row r="1792">
      <c r="A1792" s="22" t="n"/>
      <c r="B1792" s="14" t="n"/>
      <c r="C1792" s="14" t="n"/>
      <c r="D1792" s="14" t="n"/>
      <c r="E1792" s="15" t="n"/>
      <c r="F1792" s="14" t="n"/>
      <c r="G1792" s="22" t="n"/>
      <c r="H1792" s="14" t="n"/>
      <c r="I1792" s="17">
        <f>IF(OR($B1792="",$C1792="",N($D1792)=0),"",IF(OR($B1792="Ajuste para mais",$B1792="Ajuste para menos"),0,$D1792*IF(N($E1792)&lt;&gt;0,$E1792,IF(OR($B1792="Venda",$B1792="Devolução de venda"),IFERROR(INDEX(Produtos!$D$6:$D$505,MATCH($C1792,Produtos!$B$6:$B$505,0)),0),0))))</f>
        <v/>
      </c>
      <c r="J1792" s="17">
        <f>IF(OR($B1792="",$C1792="",N($D1792)=0),"",IF($B1792="Venda",1,IF($B1792="Devolução de venda",-1,0))*$D1792*IFERROR(INDEX(Produtos!$L$6:$L$505,MATCH($C1792,Produtos!$B$6:$B$505,0)),0))</f>
        <v/>
      </c>
      <c r="K1792" s="17">
        <f>IF(I1792="","",IF($B1792="Venda",I1792-J1792,IF($B1792="Devolução de venda",-I1792-J1792,0)))</f>
        <v/>
      </c>
      <c r="L1792" s="20">
        <f>IF($A1792="","",IF($G1792&lt;&gt;"",$G1792,$A1792))</f>
        <v/>
      </c>
      <c r="M1792" s="17">
        <f>IF(I1792="","",IF($B1792="Venda",I1792,IF(OR($B1792="Compra",$B1792="Devolução de venda"),-I1792,0)))</f>
        <v/>
      </c>
    </row>
    <row r="1793">
      <c r="A1793" s="22" t="n"/>
      <c r="B1793" s="14" t="n"/>
      <c r="C1793" s="14" t="n"/>
      <c r="D1793" s="14" t="n"/>
      <c r="E1793" s="15" t="n"/>
      <c r="F1793" s="14" t="n"/>
      <c r="G1793" s="22" t="n"/>
      <c r="H1793" s="14" t="n"/>
      <c r="I1793" s="17">
        <f>IF(OR($B1793="",$C1793="",N($D1793)=0),"",IF(OR($B1793="Ajuste para mais",$B1793="Ajuste para menos"),0,$D1793*IF(N($E1793)&lt;&gt;0,$E1793,IF(OR($B1793="Venda",$B1793="Devolução de venda"),IFERROR(INDEX(Produtos!$D$6:$D$505,MATCH($C1793,Produtos!$B$6:$B$505,0)),0),0))))</f>
        <v/>
      </c>
      <c r="J1793" s="17">
        <f>IF(OR($B1793="",$C1793="",N($D1793)=0),"",IF($B1793="Venda",1,IF($B1793="Devolução de venda",-1,0))*$D1793*IFERROR(INDEX(Produtos!$L$6:$L$505,MATCH($C1793,Produtos!$B$6:$B$505,0)),0))</f>
        <v/>
      </c>
      <c r="K1793" s="17">
        <f>IF(I1793="","",IF($B1793="Venda",I1793-J1793,IF($B1793="Devolução de venda",-I1793-J1793,0)))</f>
        <v/>
      </c>
      <c r="L1793" s="20">
        <f>IF($A1793="","",IF($G1793&lt;&gt;"",$G1793,$A1793))</f>
        <v/>
      </c>
      <c r="M1793" s="17">
        <f>IF(I1793="","",IF($B1793="Venda",I1793,IF(OR($B1793="Compra",$B1793="Devolução de venda"),-I1793,0)))</f>
        <v/>
      </c>
    </row>
    <row r="1794">
      <c r="A1794" s="22" t="n"/>
      <c r="B1794" s="14" t="n"/>
      <c r="C1794" s="14" t="n"/>
      <c r="D1794" s="14" t="n"/>
      <c r="E1794" s="15" t="n"/>
      <c r="F1794" s="14" t="n"/>
      <c r="G1794" s="22" t="n"/>
      <c r="H1794" s="14" t="n"/>
      <c r="I1794" s="17">
        <f>IF(OR($B1794="",$C1794="",N($D1794)=0),"",IF(OR($B1794="Ajuste para mais",$B1794="Ajuste para menos"),0,$D1794*IF(N($E1794)&lt;&gt;0,$E1794,IF(OR($B1794="Venda",$B1794="Devolução de venda"),IFERROR(INDEX(Produtos!$D$6:$D$505,MATCH($C1794,Produtos!$B$6:$B$505,0)),0),0))))</f>
        <v/>
      </c>
      <c r="J1794" s="17">
        <f>IF(OR($B1794="",$C1794="",N($D1794)=0),"",IF($B1794="Venda",1,IF($B1794="Devolução de venda",-1,0))*$D1794*IFERROR(INDEX(Produtos!$L$6:$L$505,MATCH($C1794,Produtos!$B$6:$B$505,0)),0))</f>
        <v/>
      </c>
      <c r="K1794" s="17">
        <f>IF(I1794="","",IF($B1794="Venda",I1794-J1794,IF($B1794="Devolução de venda",-I1794-J1794,0)))</f>
        <v/>
      </c>
      <c r="L1794" s="20">
        <f>IF($A1794="","",IF($G1794&lt;&gt;"",$G1794,$A1794))</f>
        <v/>
      </c>
      <c r="M1794" s="17">
        <f>IF(I1794="","",IF($B1794="Venda",I1794,IF(OR($B1794="Compra",$B1794="Devolução de venda"),-I1794,0)))</f>
        <v/>
      </c>
    </row>
    <row r="1795">
      <c r="A1795" s="22" t="n"/>
      <c r="B1795" s="14" t="n"/>
      <c r="C1795" s="14" t="n"/>
      <c r="D1795" s="14" t="n"/>
      <c r="E1795" s="15" t="n"/>
      <c r="F1795" s="14" t="n"/>
      <c r="G1795" s="22" t="n"/>
      <c r="H1795" s="14" t="n"/>
      <c r="I1795" s="17">
        <f>IF(OR($B1795="",$C1795="",N($D1795)=0),"",IF(OR($B1795="Ajuste para mais",$B1795="Ajuste para menos"),0,$D1795*IF(N($E1795)&lt;&gt;0,$E1795,IF(OR($B1795="Venda",$B1795="Devolução de venda"),IFERROR(INDEX(Produtos!$D$6:$D$505,MATCH($C1795,Produtos!$B$6:$B$505,0)),0),0))))</f>
        <v/>
      </c>
      <c r="J1795" s="17">
        <f>IF(OR($B1795="",$C1795="",N($D1795)=0),"",IF($B1795="Venda",1,IF($B1795="Devolução de venda",-1,0))*$D1795*IFERROR(INDEX(Produtos!$L$6:$L$505,MATCH($C1795,Produtos!$B$6:$B$505,0)),0))</f>
        <v/>
      </c>
      <c r="K1795" s="17">
        <f>IF(I1795="","",IF($B1795="Venda",I1795-J1795,IF($B1795="Devolução de venda",-I1795-J1795,0)))</f>
        <v/>
      </c>
      <c r="L1795" s="20">
        <f>IF($A1795="","",IF($G1795&lt;&gt;"",$G1795,$A1795))</f>
        <v/>
      </c>
      <c r="M1795" s="17">
        <f>IF(I1795="","",IF($B1795="Venda",I1795,IF(OR($B1795="Compra",$B1795="Devolução de venda"),-I1795,0)))</f>
        <v/>
      </c>
    </row>
    <row r="1796">
      <c r="A1796" s="22" t="n"/>
      <c r="B1796" s="14" t="n"/>
      <c r="C1796" s="14" t="n"/>
      <c r="D1796" s="14" t="n"/>
      <c r="E1796" s="15" t="n"/>
      <c r="F1796" s="14" t="n"/>
      <c r="G1796" s="22" t="n"/>
      <c r="H1796" s="14" t="n"/>
      <c r="I1796" s="17">
        <f>IF(OR($B1796="",$C1796="",N($D1796)=0),"",IF(OR($B1796="Ajuste para mais",$B1796="Ajuste para menos"),0,$D1796*IF(N($E1796)&lt;&gt;0,$E1796,IF(OR($B1796="Venda",$B1796="Devolução de venda"),IFERROR(INDEX(Produtos!$D$6:$D$505,MATCH($C1796,Produtos!$B$6:$B$505,0)),0),0))))</f>
        <v/>
      </c>
      <c r="J1796" s="17">
        <f>IF(OR($B1796="",$C1796="",N($D1796)=0),"",IF($B1796="Venda",1,IF($B1796="Devolução de venda",-1,0))*$D1796*IFERROR(INDEX(Produtos!$L$6:$L$505,MATCH($C1796,Produtos!$B$6:$B$505,0)),0))</f>
        <v/>
      </c>
      <c r="K1796" s="17">
        <f>IF(I1796="","",IF($B1796="Venda",I1796-J1796,IF($B1796="Devolução de venda",-I1796-J1796,0)))</f>
        <v/>
      </c>
      <c r="L1796" s="20">
        <f>IF($A1796="","",IF($G1796&lt;&gt;"",$G1796,$A1796))</f>
        <v/>
      </c>
      <c r="M1796" s="17">
        <f>IF(I1796="","",IF($B1796="Venda",I1796,IF(OR($B1796="Compra",$B1796="Devolução de venda"),-I1796,0)))</f>
        <v/>
      </c>
    </row>
    <row r="1797">
      <c r="A1797" s="22" t="n"/>
      <c r="B1797" s="14" t="n"/>
      <c r="C1797" s="14" t="n"/>
      <c r="D1797" s="14" t="n"/>
      <c r="E1797" s="15" t="n"/>
      <c r="F1797" s="14" t="n"/>
      <c r="G1797" s="22" t="n"/>
      <c r="H1797" s="14" t="n"/>
      <c r="I1797" s="17">
        <f>IF(OR($B1797="",$C1797="",N($D1797)=0),"",IF(OR($B1797="Ajuste para mais",$B1797="Ajuste para menos"),0,$D1797*IF(N($E1797)&lt;&gt;0,$E1797,IF(OR($B1797="Venda",$B1797="Devolução de venda"),IFERROR(INDEX(Produtos!$D$6:$D$505,MATCH($C1797,Produtos!$B$6:$B$505,0)),0),0))))</f>
        <v/>
      </c>
      <c r="J1797" s="17">
        <f>IF(OR($B1797="",$C1797="",N($D1797)=0),"",IF($B1797="Venda",1,IF($B1797="Devolução de venda",-1,0))*$D1797*IFERROR(INDEX(Produtos!$L$6:$L$505,MATCH($C1797,Produtos!$B$6:$B$505,0)),0))</f>
        <v/>
      </c>
      <c r="K1797" s="17">
        <f>IF(I1797="","",IF($B1797="Venda",I1797-J1797,IF($B1797="Devolução de venda",-I1797-J1797,0)))</f>
        <v/>
      </c>
      <c r="L1797" s="20">
        <f>IF($A1797="","",IF($G1797&lt;&gt;"",$G1797,$A1797))</f>
        <v/>
      </c>
      <c r="M1797" s="17">
        <f>IF(I1797="","",IF($B1797="Venda",I1797,IF(OR($B1797="Compra",$B1797="Devolução de venda"),-I1797,0)))</f>
        <v/>
      </c>
    </row>
    <row r="1798">
      <c r="A1798" s="22" t="n"/>
      <c r="B1798" s="14" t="n"/>
      <c r="C1798" s="14" t="n"/>
      <c r="D1798" s="14" t="n"/>
      <c r="E1798" s="15" t="n"/>
      <c r="F1798" s="14" t="n"/>
      <c r="G1798" s="22" t="n"/>
      <c r="H1798" s="14" t="n"/>
      <c r="I1798" s="17">
        <f>IF(OR($B1798="",$C1798="",N($D1798)=0),"",IF(OR($B1798="Ajuste para mais",$B1798="Ajuste para menos"),0,$D1798*IF(N($E1798)&lt;&gt;0,$E1798,IF(OR($B1798="Venda",$B1798="Devolução de venda"),IFERROR(INDEX(Produtos!$D$6:$D$505,MATCH($C1798,Produtos!$B$6:$B$505,0)),0),0))))</f>
        <v/>
      </c>
      <c r="J1798" s="17">
        <f>IF(OR($B1798="",$C1798="",N($D1798)=0),"",IF($B1798="Venda",1,IF($B1798="Devolução de venda",-1,0))*$D1798*IFERROR(INDEX(Produtos!$L$6:$L$505,MATCH($C1798,Produtos!$B$6:$B$505,0)),0))</f>
        <v/>
      </c>
      <c r="K1798" s="17">
        <f>IF(I1798="","",IF($B1798="Venda",I1798-J1798,IF($B1798="Devolução de venda",-I1798-J1798,0)))</f>
        <v/>
      </c>
      <c r="L1798" s="20">
        <f>IF($A1798="","",IF($G1798&lt;&gt;"",$G1798,$A1798))</f>
        <v/>
      </c>
      <c r="M1798" s="17">
        <f>IF(I1798="","",IF($B1798="Venda",I1798,IF(OR($B1798="Compra",$B1798="Devolução de venda"),-I1798,0)))</f>
        <v/>
      </c>
    </row>
    <row r="1799">
      <c r="A1799" s="22" t="n"/>
      <c r="B1799" s="14" t="n"/>
      <c r="C1799" s="14" t="n"/>
      <c r="D1799" s="14" t="n"/>
      <c r="E1799" s="15" t="n"/>
      <c r="F1799" s="14" t="n"/>
      <c r="G1799" s="22" t="n"/>
      <c r="H1799" s="14" t="n"/>
      <c r="I1799" s="17">
        <f>IF(OR($B1799="",$C1799="",N($D1799)=0),"",IF(OR($B1799="Ajuste para mais",$B1799="Ajuste para menos"),0,$D1799*IF(N($E1799)&lt;&gt;0,$E1799,IF(OR($B1799="Venda",$B1799="Devolução de venda"),IFERROR(INDEX(Produtos!$D$6:$D$505,MATCH($C1799,Produtos!$B$6:$B$505,0)),0),0))))</f>
        <v/>
      </c>
      <c r="J1799" s="17">
        <f>IF(OR($B1799="",$C1799="",N($D1799)=0),"",IF($B1799="Venda",1,IF($B1799="Devolução de venda",-1,0))*$D1799*IFERROR(INDEX(Produtos!$L$6:$L$505,MATCH($C1799,Produtos!$B$6:$B$505,0)),0))</f>
        <v/>
      </c>
      <c r="K1799" s="17">
        <f>IF(I1799="","",IF($B1799="Venda",I1799-J1799,IF($B1799="Devolução de venda",-I1799-J1799,0)))</f>
        <v/>
      </c>
      <c r="L1799" s="20">
        <f>IF($A1799="","",IF($G1799&lt;&gt;"",$G1799,$A1799))</f>
        <v/>
      </c>
      <c r="M1799" s="17">
        <f>IF(I1799="","",IF($B1799="Venda",I1799,IF(OR($B1799="Compra",$B1799="Devolução de venda"),-I1799,0)))</f>
        <v/>
      </c>
    </row>
    <row r="1800">
      <c r="A1800" s="22" t="n"/>
      <c r="B1800" s="14" t="n"/>
      <c r="C1800" s="14" t="n"/>
      <c r="D1800" s="14" t="n"/>
      <c r="E1800" s="15" t="n"/>
      <c r="F1800" s="14" t="n"/>
      <c r="G1800" s="22" t="n"/>
      <c r="H1800" s="14" t="n"/>
      <c r="I1800" s="17">
        <f>IF(OR($B1800="",$C1800="",N($D1800)=0),"",IF(OR($B1800="Ajuste para mais",$B1800="Ajuste para menos"),0,$D1800*IF(N($E1800)&lt;&gt;0,$E1800,IF(OR($B1800="Venda",$B1800="Devolução de venda"),IFERROR(INDEX(Produtos!$D$6:$D$505,MATCH($C1800,Produtos!$B$6:$B$505,0)),0),0))))</f>
        <v/>
      </c>
      <c r="J1800" s="17">
        <f>IF(OR($B1800="",$C1800="",N($D1800)=0),"",IF($B1800="Venda",1,IF($B1800="Devolução de venda",-1,0))*$D1800*IFERROR(INDEX(Produtos!$L$6:$L$505,MATCH($C1800,Produtos!$B$6:$B$505,0)),0))</f>
        <v/>
      </c>
      <c r="K1800" s="17">
        <f>IF(I1800="","",IF($B1800="Venda",I1800-J1800,IF($B1800="Devolução de venda",-I1800-J1800,0)))</f>
        <v/>
      </c>
      <c r="L1800" s="20">
        <f>IF($A1800="","",IF($G1800&lt;&gt;"",$G1800,$A1800))</f>
        <v/>
      </c>
      <c r="M1800" s="17">
        <f>IF(I1800="","",IF($B1800="Venda",I1800,IF(OR($B1800="Compra",$B1800="Devolução de venda"),-I1800,0)))</f>
        <v/>
      </c>
    </row>
    <row r="1801">
      <c r="A1801" s="22" t="n"/>
      <c r="B1801" s="14" t="n"/>
      <c r="C1801" s="14" t="n"/>
      <c r="D1801" s="14" t="n"/>
      <c r="E1801" s="15" t="n"/>
      <c r="F1801" s="14" t="n"/>
      <c r="G1801" s="22" t="n"/>
      <c r="H1801" s="14" t="n"/>
      <c r="I1801" s="17">
        <f>IF(OR($B1801="",$C1801="",N($D1801)=0),"",IF(OR($B1801="Ajuste para mais",$B1801="Ajuste para menos"),0,$D1801*IF(N($E1801)&lt;&gt;0,$E1801,IF(OR($B1801="Venda",$B1801="Devolução de venda"),IFERROR(INDEX(Produtos!$D$6:$D$505,MATCH($C1801,Produtos!$B$6:$B$505,0)),0),0))))</f>
        <v/>
      </c>
      <c r="J1801" s="17">
        <f>IF(OR($B1801="",$C1801="",N($D1801)=0),"",IF($B1801="Venda",1,IF($B1801="Devolução de venda",-1,0))*$D1801*IFERROR(INDEX(Produtos!$L$6:$L$505,MATCH($C1801,Produtos!$B$6:$B$505,0)),0))</f>
        <v/>
      </c>
      <c r="K1801" s="17">
        <f>IF(I1801="","",IF($B1801="Venda",I1801-J1801,IF($B1801="Devolução de venda",-I1801-J1801,0)))</f>
        <v/>
      </c>
      <c r="L1801" s="20">
        <f>IF($A1801="","",IF($G1801&lt;&gt;"",$G1801,$A1801))</f>
        <v/>
      </c>
      <c r="M1801" s="17">
        <f>IF(I1801="","",IF($B1801="Venda",I1801,IF(OR($B1801="Compra",$B1801="Devolução de venda"),-I1801,0)))</f>
        <v/>
      </c>
    </row>
    <row r="1802">
      <c r="A1802" s="22" t="n"/>
      <c r="B1802" s="14" t="n"/>
      <c r="C1802" s="14" t="n"/>
      <c r="D1802" s="14" t="n"/>
      <c r="E1802" s="15" t="n"/>
      <c r="F1802" s="14" t="n"/>
      <c r="G1802" s="22" t="n"/>
      <c r="H1802" s="14" t="n"/>
      <c r="I1802" s="17">
        <f>IF(OR($B1802="",$C1802="",N($D1802)=0),"",IF(OR($B1802="Ajuste para mais",$B1802="Ajuste para menos"),0,$D1802*IF(N($E1802)&lt;&gt;0,$E1802,IF(OR($B1802="Venda",$B1802="Devolução de venda"),IFERROR(INDEX(Produtos!$D$6:$D$505,MATCH($C1802,Produtos!$B$6:$B$505,0)),0),0))))</f>
        <v/>
      </c>
      <c r="J1802" s="17">
        <f>IF(OR($B1802="",$C1802="",N($D1802)=0),"",IF($B1802="Venda",1,IF($B1802="Devolução de venda",-1,0))*$D1802*IFERROR(INDEX(Produtos!$L$6:$L$505,MATCH($C1802,Produtos!$B$6:$B$505,0)),0))</f>
        <v/>
      </c>
      <c r="K1802" s="17">
        <f>IF(I1802="","",IF($B1802="Venda",I1802-J1802,IF($B1802="Devolução de venda",-I1802-J1802,0)))</f>
        <v/>
      </c>
      <c r="L1802" s="20">
        <f>IF($A1802="","",IF($G1802&lt;&gt;"",$G1802,$A1802))</f>
        <v/>
      </c>
      <c r="M1802" s="17">
        <f>IF(I1802="","",IF($B1802="Venda",I1802,IF(OR($B1802="Compra",$B1802="Devolução de venda"),-I1802,0)))</f>
        <v/>
      </c>
    </row>
    <row r="1803">
      <c r="A1803" s="22" t="n"/>
      <c r="B1803" s="14" t="n"/>
      <c r="C1803" s="14" t="n"/>
      <c r="D1803" s="14" t="n"/>
      <c r="E1803" s="15" t="n"/>
      <c r="F1803" s="14" t="n"/>
      <c r="G1803" s="22" t="n"/>
      <c r="H1803" s="14" t="n"/>
      <c r="I1803" s="17">
        <f>IF(OR($B1803="",$C1803="",N($D1803)=0),"",IF(OR($B1803="Ajuste para mais",$B1803="Ajuste para menos"),0,$D1803*IF(N($E1803)&lt;&gt;0,$E1803,IF(OR($B1803="Venda",$B1803="Devolução de venda"),IFERROR(INDEX(Produtos!$D$6:$D$505,MATCH($C1803,Produtos!$B$6:$B$505,0)),0),0))))</f>
        <v/>
      </c>
      <c r="J1803" s="17">
        <f>IF(OR($B1803="",$C1803="",N($D1803)=0),"",IF($B1803="Venda",1,IF($B1803="Devolução de venda",-1,0))*$D1803*IFERROR(INDEX(Produtos!$L$6:$L$505,MATCH($C1803,Produtos!$B$6:$B$505,0)),0))</f>
        <v/>
      </c>
      <c r="K1803" s="17">
        <f>IF(I1803="","",IF($B1803="Venda",I1803-J1803,IF($B1803="Devolução de venda",-I1803-J1803,0)))</f>
        <v/>
      </c>
      <c r="L1803" s="20">
        <f>IF($A1803="","",IF($G1803&lt;&gt;"",$G1803,$A1803))</f>
        <v/>
      </c>
      <c r="M1803" s="17">
        <f>IF(I1803="","",IF($B1803="Venda",I1803,IF(OR($B1803="Compra",$B1803="Devolução de venda"),-I1803,0)))</f>
        <v/>
      </c>
    </row>
    <row r="1804">
      <c r="A1804" s="22" t="n"/>
      <c r="B1804" s="14" t="n"/>
      <c r="C1804" s="14" t="n"/>
      <c r="D1804" s="14" t="n"/>
      <c r="E1804" s="15" t="n"/>
      <c r="F1804" s="14" t="n"/>
      <c r="G1804" s="22" t="n"/>
      <c r="H1804" s="14" t="n"/>
      <c r="I1804" s="17">
        <f>IF(OR($B1804="",$C1804="",N($D1804)=0),"",IF(OR($B1804="Ajuste para mais",$B1804="Ajuste para menos"),0,$D1804*IF(N($E1804)&lt;&gt;0,$E1804,IF(OR($B1804="Venda",$B1804="Devolução de venda"),IFERROR(INDEX(Produtos!$D$6:$D$505,MATCH($C1804,Produtos!$B$6:$B$505,0)),0),0))))</f>
        <v/>
      </c>
      <c r="J1804" s="17">
        <f>IF(OR($B1804="",$C1804="",N($D1804)=0),"",IF($B1804="Venda",1,IF($B1804="Devolução de venda",-1,0))*$D1804*IFERROR(INDEX(Produtos!$L$6:$L$505,MATCH($C1804,Produtos!$B$6:$B$505,0)),0))</f>
        <v/>
      </c>
      <c r="K1804" s="17">
        <f>IF(I1804="","",IF($B1804="Venda",I1804-J1804,IF($B1804="Devolução de venda",-I1804-J1804,0)))</f>
        <v/>
      </c>
      <c r="L1804" s="20">
        <f>IF($A1804="","",IF($G1804&lt;&gt;"",$G1804,$A1804))</f>
        <v/>
      </c>
      <c r="M1804" s="17">
        <f>IF(I1804="","",IF($B1804="Venda",I1804,IF(OR($B1804="Compra",$B1804="Devolução de venda"),-I1804,0)))</f>
        <v/>
      </c>
    </row>
    <row r="1805">
      <c r="A1805" s="22" t="n"/>
      <c r="B1805" s="14" t="n"/>
      <c r="C1805" s="14" t="n"/>
      <c r="D1805" s="14" t="n"/>
      <c r="E1805" s="15" t="n"/>
      <c r="F1805" s="14" t="n"/>
      <c r="G1805" s="22" t="n"/>
      <c r="H1805" s="14" t="n"/>
      <c r="I1805" s="17">
        <f>IF(OR($B1805="",$C1805="",N($D1805)=0),"",IF(OR($B1805="Ajuste para mais",$B1805="Ajuste para menos"),0,$D1805*IF(N($E1805)&lt;&gt;0,$E1805,IF(OR($B1805="Venda",$B1805="Devolução de venda"),IFERROR(INDEX(Produtos!$D$6:$D$505,MATCH($C1805,Produtos!$B$6:$B$505,0)),0),0))))</f>
        <v/>
      </c>
      <c r="J1805" s="17">
        <f>IF(OR($B1805="",$C1805="",N($D1805)=0),"",IF($B1805="Venda",1,IF($B1805="Devolução de venda",-1,0))*$D1805*IFERROR(INDEX(Produtos!$L$6:$L$505,MATCH($C1805,Produtos!$B$6:$B$505,0)),0))</f>
        <v/>
      </c>
      <c r="K1805" s="17">
        <f>IF(I1805="","",IF($B1805="Venda",I1805-J1805,IF($B1805="Devolução de venda",-I1805-J1805,0)))</f>
        <v/>
      </c>
      <c r="L1805" s="20">
        <f>IF($A1805="","",IF($G1805&lt;&gt;"",$G1805,$A1805))</f>
        <v/>
      </c>
      <c r="M1805" s="17">
        <f>IF(I1805="","",IF($B1805="Venda",I1805,IF(OR($B1805="Compra",$B1805="Devolução de venda"),-I1805,0)))</f>
        <v/>
      </c>
    </row>
    <row r="1806">
      <c r="A1806" s="22" t="n"/>
      <c r="B1806" s="14" t="n"/>
      <c r="C1806" s="14" t="n"/>
      <c r="D1806" s="14" t="n"/>
      <c r="E1806" s="15" t="n"/>
      <c r="F1806" s="14" t="n"/>
      <c r="G1806" s="22" t="n"/>
      <c r="H1806" s="14" t="n"/>
      <c r="I1806" s="17">
        <f>IF(OR($B1806="",$C1806="",N($D1806)=0),"",IF(OR($B1806="Ajuste para mais",$B1806="Ajuste para menos"),0,$D1806*IF(N($E1806)&lt;&gt;0,$E1806,IF(OR($B1806="Venda",$B1806="Devolução de venda"),IFERROR(INDEX(Produtos!$D$6:$D$505,MATCH($C1806,Produtos!$B$6:$B$505,0)),0),0))))</f>
        <v/>
      </c>
      <c r="J1806" s="17">
        <f>IF(OR($B1806="",$C1806="",N($D1806)=0),"",IF($B1806="Venda",1,IF($B1806="Devolução de venda",-1,0))*$D1806*IFERROR(INDEX(Produtos!$L$6:$L$505,MATCH($C1806,Produtos!$B$6:$B$505,0)),0))</f>
        <v/>
      </c>
      <c r="K1806" s="17">
        <f>IF(I1806="","",IF($B1806="Venda",I1806-J1806,IF($B1806="Devolução de venda",-I1806-J1806,0)))</f>
        <v/>
      </c>
      <c r="L1806" s="20">
        <f>IF($A1806="","",IF($G1806&lt;&gt;"",$G1806,$A1806))</f>
        <v/>
      </c>
      <c r="M1806" s="17">
        <f>IF(I1806="","",IF($B1806="Venda",I1806,IF(OR($B1806="Compra",$B1806="Devolução de venda"),-I1806,0)))</f>
        <v/>
      </c>
    </row>
    <row r="1807">
      <c r="A1807" s="22" t="n"/>
      <c r="B1807" s="14" t="n"/>
      <c r="C1807" s="14" t="n"/>
      <c r="D1807" s="14" t="n"/>
      <c r="E1807" s="15" t="n"/>
      <c r="F1807" s="14" t="n"/>
      <c r="G1807" s="22" t="n"/>
      <c r="H1807" s="14" t="n"/>
      <c r="I1807" s="17">
        <f>IF(OR($B1807="",$C1807="",N($D1807)=0),"",IF(OR($B1807="Ajuste para mais",$B1807="Ajuste para menos"),0,$D1807*IF(N($E1807)&lt;&gt;0,$E1807,IF(OR($B1807="Venda",$B1807="Devolução de venda"),IFERROR(INDEX(Produtos!$D$6:$D$505,MATCH($C1807,Produtos!$B$6:$B$505,0)),0),0))))</f>
        <v/>
      </c>
      <c r="J1807" s="17">
        <f>IF(OR($B1807="",$C1807="",N($D1807)=0),"",IF($B1807="Venda",1,IF($B1807="Devolução de venda",-1,0))*$D1807*IFERROR(INDEX(Produtos!$L$6:$L$505,MATCH($C1807,Produtos!$B$6:$B$505,0)),0))</f>
        <v/>
      </c>
      <c r="K1807" s="17">
        <f>IF(I1807="","",IF($B1807="Venda",I1807-J1807,IF($B1807="Devolução de venda",-I1807-J1807,0)))</f>
        <v/>
      </c>
      <c r="L1807" s="20">
        <f>IF($A1807="","",IF($G1807&lt;&gt;"",$G1807,$A1807))</f>
        <v/>
      </c>
      <c r="M1807" s="17">
        <f>IF(I1807="","",IF($B1807="Venda",I1807,IF(OR($B1807="Compra",$B1807="Devolução de venda"),-I1807,0)))</f>
        <v/>
      </c>
    </row>
    <row r="1808">
      <c r="A1808" s="22" t="n"/>
      <c r="B1808" s="14" t="n"/>
      <c r="C1808" s="14" t="n"/>
      <c r="D1808" s="14" t="n"/>
      <c r="E1808" s="15" t="n"/>
      <c r="F1808" s="14" t="n"/>
      <c r="G1808" s="22" t="n"/>
      <c r="H1808" s="14" t="n"/>
      <c r="I1808" s="17">
        <f>IF(OR($B1808="",$C1808="",N($D1808)=0),"",IF(OR($B1808="Ajuste para mais",$B1808="Ajuste para menos"),0,$D1808*IF(N($E1808)&lt;&gt;0,$E1808,IF(OR($B1808="Venda",$B1808="Devolução de venda"),IFERROR(INDEX(Produtos!$D$6:$D$505,MATCH($C1808,Produtos!$B$6:$B$505,0)),0),0))))</f>
        <v/>
      </c>
      <c r="J1808" s="17">
        <f>IF(OR($B1808="",$C1808="",N($D1808)=0),"",IF($B1808="Venda",1,IF($B1808="Devolução de venda",-1,0))*$D1808*IFERROR(INDEX(Produtos!$L$6:$L$505,MATCH($C1808,Produtos!$B$6:$B$505,0)),0))</f>
        <v/>
      </c>
      <c r="K1808" s="17">
        <f>IF(I1808="","",IF($B1808="Venda",I1808-J1808,IF($B1808="Devolução de venda",-I1808-J1808,0)))</f>
        <v/>
      </c>
      <c r="L1808" s="20">
        <f>IF($A1808="","",IF($G1808&lt;&gt;"",$G1808,$A1808))</f>
        <v/>
      </c>
      <c r="M1808" s="17">
        <f>IF(I1808="","",IF($B1808="Venda",I1808,IF(OR($B1808="Compra",$B1808="Devolução de venda"),-I1808,0)))</f>
        <v/>
      </c>
    </row>
    <row r="1809">
      <c r="A1809" s="22" t="n"/>
      <c r="B1809" s="14" t="n"/>
      <c r="C1809" s="14" t="n"/>
      <c r="D1809" s="14" t="n"/>
      <c r="E1809" s="15" t="n"/>
      <c r="F1809" s="14" t="n"/>
      <c r="G1809" s="22" t="n"/>
      <c r="H1809" s="14" t="n"/>
      <c r="I1809" s="17">
        <f>IF(OR($B1809="",$C1809="",N($D1809)=0),"",IF(OR($B1809="Ajuste para mais",$B1809="Ajuste para menos"),0,$D1809*IF(N($E1809)&lt;&gt;0,$E1809,IF(OR($B1809="Venda",$B1809="Devolução de venda"),IFERROR(INDEX(Produtos!$D$6:$D$505,MATCH($C1809,Produtos!$B$6:$B$505,0)),0),0))))</f>
        <v/>
      </c>
      <c r="J1809" s="17">
        <f>IF(OR($B1809="",$C1809="",N($D1809)=0),"",IF($B1809="Venda",1,IF($B1809="Devolução de venda",-1,0))*$D1809*IFERROR(INDEX(Produtos!$L$6:$L$505,MATCH($C1809,Produtos!$B$6:$B$505,0)),0))</f>
        <v/>
      </c>
      <c r="K1809" s="17">
        <f>IF(I1809="","",IF($B1809="Venda",I1809-J1809,IF($B1809="Devolução de venda",-I1809-J1809,0)))</f>
        <v/>
      </c>
      <c r="L1809" s="20">
        <f>IF($A1809="","",IF($G1809&lt;&gt;"",$G1809,$A1809))</f>
        <v/>
      </c>
      <c r="M1809" s="17">
        <f>IF(I1809="","",IF($B1809="Venda",I1809,IF(OR($B1809="Compra",$B1809="Devolução de venda"),-I1809,0)))</f>
        <v/>
      </c>
    </row>
    <row r="1810">
      <c r="A1810" s="22" t="n"/>
      <c r="B1810" s="14" t="n"/>
      <c r="C1810" s="14" t="n"/>
      <c r="D1810" s="14" t="n"/>
      <c r="E1810" s="15" t="n"/>
      <c r="F1810" s="14" t="n"/>
      <c r="G1810" s="22" t="n"/>
      <c r="H1810" s="14" t="n"/>
      <c r="I1810" s="17">
        <f>IF(OR($B1810="",$C1810="",N($D1810)=0),"",IF(OR($B1810="Ajuste para mais",$B1810="Ajuste para menos"),0,$D1810*IF(N($E1810)&lt;&gt;0,$E1810,IF(OR($B1810="Venda",$B1810="Devolução de venda"),IFERROR(INDEX(Produtos!$D$6:$D$505,MATCH($C1810,Produtos!$B$6:$B$505,0)),0),0))))</f>
        <v/>
      </c>
      <c r="J1810" s="17">
        <f>IF(OR($B1810="",$C1810="",N($D1810)=0),"",IF($B1810="Venda",1,IF($B1810="Devolução de venda",-1,0))*$D1810*IFERROR(INDEX(Produtos!$L$6:$L$505,MATCH($C1810,Produtos!$B$6:$B$505,0)),0))</f>
        <v/>
      </c>
      <c r="K1810" s="17">
        <f>IF(I1810="","",IF($B1810="Venda",I1810-J1810,IF($B1810="Devolução de venda",-I1810-J1810,0)))</f>
        <v/>
      </c>
      <c r="L1810" s="20">
        <f>IF($A1810="","",IF($G1810&lt;&gt;"",$G1810,$A1810))</f>
        <v/>
      </c>
      <c r="M1810" s="17">
        <f>IF(I1810="","",IF($B1810="Venda",I1810,IF(OR($B1810="Compra",$B1810="Devolução de venda"),-I1810,0)))</f>
        <v/>
      </c>
    </row>
    <row r="1811">
      <c r="A1811" s="22" t="n"/>
      <c r="B1811" s="14" t="n"/>
      <c r="C1811" s="14" t="n"/>
      <c r="D1811" s="14" t="n"/>
      <c r="E1811" s="15" t="n"/>
      <c r="F1811" s="14" t="n"/>
      <c r="G1811" s="22" t="n"/>
      <c r="H1811" s="14" t="n"/>
      <c r="I1811" s="17">
        <f>IF(OR($B1811="",$C1811="",N($D1811)=0),"",IF(OR($B1811="Ajuste para mais",$B1811="Ajuste para menos"),0,$D1811*IF(N($E1811)&lt;&gt;0,$E1811,IF(OR($B1811="Venda",$B1811="Devolução de venda"),IFERROR(INDEX(Produtos!$D$6:$D$505,MATCH($C1811,Produtos!$B$6:$B$505,0)),0),0))))</f>
        <v/>
      </c>
      <c r="J1811" s="17">
        <f>IF(OR($B1811="",$C1811="",N($D1811)=0),"",IF($B1811="Venda",1,IF($B1811="Devolução de venda",-1,0))*$D1811*IFERROR(INDEX(Produtos!$L$6:$L$505,MATCH($C1811,Produtos!$B$6:$B$505,0)),0))</f>
        <v/>
      </c>
      <c r="K1811" s="17">
        <f>IF(I1811="","",IF($B1811="Venda",I1811-J1811,IF($B1811="Devolução de venda",-I1811-J1811,0)))</f>
        <v/>
      </c>
      <c r="L1811" s="20">
        <f>IF($A1811="","",IF($G1811&lt;&gt;"",$G1811,$A1811))</f>
        <v/>
      </c>
      <c r="M1811" s="17">
        <f>IF(I1811="","",IF($B1811="Venda",I1811,IF(OR($B1811="Compra",$B1811="Devolução de venda"),-I1811,0)))</f>
        <v/>
      </c>
    </row>
    <row r="1812">
      <c r="A1812" s="22" t="n"/>
      <c r="B1812" s="14" t="n"/>
      <c r="C1812" s="14" t="n"/>
      <c r="D1812" s="14" t="n"/>
      <c r="E1812" s="15" t="n"/>
      <c r="F1812" s="14" t="n"/>
      <c r="G1812" s="22" t="n"/>
      <c r="H1812" s="14" t="n"/>
      <c r="I1812" s="17">
        <f>IF(OR($B1812="",$C1812="",N($D1812)=0),"",IF(OR($B1812="Ajuste para mais",$B1812="Ajuste para menos"),0,$D1812*IF(N($E1812)&lt;&gt;0,$E1812,IF(OR($B1812="Venda",$B1812="Devolução de venda"),IFERROR(INDEX(Produtos!$D$6:$D$505,MATCH($C1812,Produtos!$B$6:$B$505,0)),0),0))))</f>
        <v/>
      </c>
      <c r="J1812" s="17">
        <f>IF(OR($B1812="",$C1812="",N($D1812)=0),"",IF($B1812="Venda",1,IF($B1812="Devolução de venda",-1,0))*$D1812*IFERROR(INDEX(Produtos!$L$6:$L$505,MATCH($C1812,Produtos!$B$6:$B$505,0)),0))</f>
        <v/>
      </c>
      <c r="K1812" s="17">
        <f>IF(I1812="","",IF($B1812="Venda",I1812-J1812,IF($B1812="Devolução de venda",-I1812-J1812,0)))</f>
        <v/>
      </c>
      <c r="L1812" s="20">
        <f>IF($A1812="","",IF($G1812&lt;&gt;"",$G1812,$A1812))</f>
        <v/>
      </c>
      <c r="M1812" s="17">
        <f>IF(I1812="","",IF($B1812="Venda",I1812,IF(OR($B1812="Compra",$B1812="Devolução de venda"),-I1812,0)))</f>
        <v/>
      </c>
    </row>
    <row r="1813">
      <c r="A1813" s="22" t="n"/>
      <c r="B1813" s="14" t="n"/>
      <c r="C1813" s="14" t="n"/>
      <c r="D1813" s="14" t="n"/>
      <c r="E1813" s="15" t="n"/>
      <c r="F1813" s="14" t="n"/>
      <c r="G1813" s="22" t="n"/>
      <c r="H1813" s="14" t="n"/>
      <c r="I1813" s="17">
        <f>IF(OR($B1813="",$C1813="",N($D1813)=0),"",IF(OR($B1813="Ajuste para mais",$B1813="Ajuste para menos"),0,$D1813*IF(N($E1813)&lt;&gt;0,$E1813,IF(OR($B1813="Venda",$B1813="Devolução de venda"),IFERROR(INDEX(Produtos!$D$6:$D$505,MATCH($C1813,Produtos!$B$6:$B$505,0)),0),0))))</f>
        <v/>
      </c>
      <c r="J1813" s="17">
        <f>IF(OR($B1813="",$C1813="",N($D1813)=0),"",IF($B1813="Venda",1,IF($B1813="Devolução de venda",-1,0))*$D1813*IFERROR(INDEX(Produtos!$L$6:$L$505,MATCH($C1813,Produtos!$B$6:$B$505,0)),0))</f>
        <v/>
      </c>
      <c r="K1813" s="17">
        <f>IF(I1813="","",IF($B1813="Venda",I1813-J1813,IF($B1813="Devolução de venda",-I1813-J1813,0)))</f>
        <v/>
      </c>
      <c r="L1813" s="20">
        <f>IF($A1813="","",IF($G1813&lt;&gt;"",$G1813,$A1813))</f>
        <v/>
      </c>
      <c r="M1813" s="17">
        <f>IF(I1813="","",IF($B1813="Venda",I1813,IF(OR($B1813="Compra",$B1813="Devolução de venda"),-I1813,0)))</f>
        <v/>
      </c>
    </row>
    <row r="1814">
      <c r="A1814" s="22" t="n"/>
      <c r="B1814" s="14" t="n"/>
      <c r="C1814" s="14" t="n"/>
      <c r="D1814" s="14" t="n"/>
      <c r="E1814" s="15" t="n"/>
      <c r="F1814" s="14" t="n"/>
      <c r="G1814" s="22" t="n"/>
      <c r="H1814" s="14" t="n"/>
      <c r="I1814" s="17">
        <f>IF(OR($B1814="",$C1814="",N($D1814)=0),"",IF(OR($B1814="Ajuste para mais",$B1814="Ajuste para menos"),0,$D1814*IF(N($E1814)&lt;&gt;0,$E1814,IF(OR($B1814="Venda",$B1814="Devolução de venda"),IFERROR(INDEX(Produtos!$D$6:$D$505,MATCH($C1814,Produtos!$B$6:$B$505,0)),0),0))))</f>
        <v/>
      </c>
      <c r="J1814" s="17">
        <f>IF(OR($B1814="",$C1814="",N($D1814)=0),"",IF($B1814="Venda",1,IF($B1814="Devolução de venda",-1,0))*$D1814*IFERROR(INDEX(Produtos!$L$6:$L$505,MATCH($C1814,Produtos!$B$6:$B$505,0)),0))</f>
        <v/>
      </c>
      <c r="K1814" s="17">
        <f>IF(I1814="","",IF($B1814="Venda",I1814-J1814,IF($B1814="Devolução de venda",-I1814-J1814,0)))</f>
        <v/>
      </c>
      <c r="L1814" s="20">
        <f>IF($A1814="","",IF($G1814&lt;&gt;"",$G1814,$A1814))</f>
        <v/>
      </c>
      <c r="M1814" s="17">
        <f>IF(I1814="","",IF($B1814="Venda",I1814,IF(OR($B1814="Compra",$B1814="Devolução de venda"),-I1814,0)))</f>
        <v/>
      </c>
    </row>
    <row r="1815">
      <c r="A1815" s="22" t="n"/>
      <c r="B1815" s="14" t="n"/>
      <c r="C1815" s="14" t="n"/>
      <c r="D1815" s="14" t="n"/>
      <c r="E1815" s="15" t="n"/>
      <c r="F1815" s="14" t="n"/>
      <c r="G1815" s="22" t="n"/>
      <c r="H1815" s="14" t="n"/>
      <c r="I1815" s="17">
        <f>IF(OR($B1815="",$C1815="",N($D1815)=0),"",IF(OR($B1815="Ajuste para mais",$B1815="Ajuste para menos"),0,$D1815*IF(N($E1815)&lt;&gt;0,$E1815,IF(OR($B1815="Venda",$B1815="Devolução de venda"),IFERROR(INDEX(Produtos!$D$6:$D$505,MATCH($C1815,Produtos!$B$6:$B$505,0)),0),0))))</f>
        <v/>
      </c>
      <c r="J1815" s="17">
        <f>IF(OR($B1815="",$C1815="",N($D1815)=0),"",IF($B1815="Venda",1,IF($B1815="Devolução de venda",-1,0))*$D1815*IFERROR(INDEX(Produtos!$L$6:$L$505,MATCH($C1815,Produtos!$B$6:$B$505,0)),0))</f>
        <v/>
      </c>
      <c r="K1815" s="17">
        <f>IF(I1815="","",IF($B1815="Venda",I1815-J1815,IF($B1815="Devolução de venda",-I1815-J1815,0)))</f>
        <v/>
      </c>
      <c r="L1815" s="20">
        <f>IF($A1815="","",IF($G1815&lt;&gt;"",$G1815,$A1815))</f>
        <v/>
      </c>
      <c r="M1815" s="17">
        <f>IF(I1815="","",IF($B1815="Venda",I1815,IF(OR($B1815="Compra",$B1815="Devolução de venda"),-I1815,0)))</f>
        <v/>
      </c>
    </row>
    <row r="1816">
      <c r="A1816" s="22" t="n"/>
      <c r="B1816" s="14" t="n"/>
      <c r="C1816" s="14" t="n"/>
      <c r="D1816" s="14" t="n"/>
      <c r="E1816" s="15" t="n"/>
      <c r="F1816" s="14" t="n"/>
      <c r="G1816" s="22" t="n"/>
      <c r="H1816" s="14" t="n"/>
      <c r="I1816" s="17">
        <f>IF(OR($B1816="",$C1816="",N($D1816)=0),"",IF(OR($B1816="Ajuste para mais",$B1816="Ajuste para menos"),0,$D1816*IF(N($E1816)&lt;&gt;0,$E1816,IF(OR($B1816="Venda",$B1816="Devolução de venda"),IFERROR(INDEX(Produtos!$D$6:$D$505,MATCH($C1816,Produtos!$B$6:$B$505,0)),0),0))))</f>
        <v/>
      </c>
      <c r="J1816" s="17">
        <f>IF(OR($B1816="",$C1816="",N($D1816)=0),"",IF($B1816="Venda",1,IF($B1816="Devolução de venda",-1,0))*$D1816*IFERROR(INDEX(Produtos!$L$6:$L$505,MATCH($C1816,Produtos!$B$6:$B$505,0)),0))</f>
        <v/>
      </c>
      <c r="K1816" s="17">
        <f>IF(I1816="","",IF($B1816="Venda",I1816-J1816,IF($B1816="Devolução de venda",-I1816-J1816,0)))</f>
        <v/>
      </c>
      <c r="L1816" s="20">
        <f>IF($A1816="","",IF($G1816&lt;&gt;"",$G1816,$A1816))</f>
        <v/>
      </c>
      <c r="M1816" s="17">
        <f>IF(I1816="","",IF($B1816="Venda",I1816,IF(OR($B1816="Compra",$B1816="Devolução de venda"),-I1816,0)))</f>
        <v/>
      </c>
    </row>
    <row r="1817">
      <c r="A1817" s="22" t="n"/>
      <c r="B1817" s="14" t="n"/>
      <c r="C1817" s="14" t="n"/>
      <c r="D1817" s="14" t="n"/>
      <c r="E1817" s="15" t="n"/>
      <c r="F1817" s="14" t="n"/>
      <c r="G1817" s="22" t="n"/>
      <c r="H1817" s="14" t="n"/>
      <c r="I1817" s="17">
        <f>IF(OR($B1817="",$C1817="",N($D1817)=0),"",IF(OR($B1817="Ajuste para mais",$B1817="Ajuste para menos"),0,$D1817*IF(N($E1817)&lt;&gt;0,$E1817,IF(OR($B1817="Venda",$B1817="Devolução de venda"),IFERROR(INDEX(Produtos!$D$6:$D$505,MATCH($C1817,Produtos!$B$6:$B$505,0)),0),0))))</f>
        <v/>
      </c>
      <c r="J1817" s="17">
        <f>IF(OR($B1817="",$C1817="",N($D1817)=0),"",IF($B1817="Venda",1,IF($B1817="Devolução de venda",-1,0))*$D1817*IFERROR(INDEX(Produtos!$L$6:$L$505,MATCH($C1817,Produtos!$B$6:$B$505,0)),0))</f>
        <v/>
      </c>
      <c r="K1817" s="17">
        <f>IF(I1817="","",IF($B1817="Venda",I1817-J1817,IF($B1817="Devolução de venda",-I1817-J1817,0)))</f>
        <v/>
      </c>
      <c r="L1817" s="20">
        <f>IF($A1817="","",IF($G1817&lt;&gt;"",$G1817,$A1817))</f>
        <v/>
      </c>
      <c r="M1817" s="17">
        <f>IF(I1817="","",IF($B1817="Venda",I1817,IF(OR($B1817="Compra",$B1817="Devolução de venda"),-I1817,0)))</f>
        <v/>
      </c>
    </row>
    <row r="1818">
      <c r="A1818" s="22" t="n"/>
      <c r="B1818" s="14" t="n"/>
      <c r="C1818" s="14" t="n"/>
      <c r="D1818" s="14" t="n"/>
      <c r="E1818" s="15" t="n"/>
      <c r="F1818" s="14" t="n"/>
      <c r="G1818" s="22" t="n"/>
      <c r="H1818" s="14" t="n"/>
      <c r="I1818" s="17">
        <f>IF(OR($B1818="",$C1818="",N($D1818)=0),"",IF(OR($B1818="Ajuste para mais",$B1818="Ajuste para menos"),0,$D1818*IF(N($E1818)&lt;&gt;0,$E1818,IF(OR($B1818="Venda",$B1818="Devolução de venda"),IFERROR(INDEX(Produtos!$D$6:$D$505,MATCH($C1818,Produtos!$B$6:$B$505,0)),0),0))))</f>
        <v/>
      </c>
      <c r="J1818" s="17">
        <f>IF(OR($B1818="",$C1818="",N($D1818)=0),"",IF($B1818="Venda",1,IF($B1818="Devolução de venda",-1,0))*$D1818*IFERROR(INDEX(Produtos!$L$6:$L$505,MATCH($C1818,Produtos!$B$6:$B$505,0)),0))</f>
        <v/>
      </c>
      <c r="K1818" s="17">
        <f>IF(I1818="","",IF($B1818="Venda",I1818-J1818,IF($B1818="Devolução de venda",-I1818-J1818,0)))</f>
        <v/>
      </c>
      <c r="L1818" s="20">
        <f>IF($A1818="","",IF($G1818&lt;&gt;"",$G1818,$A1818))</f>
        <v/>
      </c>
      <c r="M1818" s="17">
        <f>IF(I1818="","",IF($B1818="Venda",I1818,IF(OR($B1818="Compra",$B1818="Devolução de venda"),-I1818,0)))</f>
        <v/>
      </c>
    </row>
    <row r="1819">
      <c r="A1819" s="22" t="n"/>
      <c r="B1819" s="14" t="n"/>
      <c r="C1819" s="14" t="n"/>
      <c r="D1819" s="14" t="n"/>
      <c r="E1819" s="15" t="n"/>
      <c r="F1819" s="14" t="n"/>
      <c r="G1819" s="22" t="n"/>
      <c r="H1819" s="14" t="n"/>
      <c r="I1819" s="17">
        <f>IF(OR($B1819="",$C1819="",N($D1819)=0),"",IF(OR($B1819="Ajuste para mais",$B1819="Ajuste para menos"),0,$D1819*IF(N($E1819)&lt;&gt;0,$E1819,IF(OR($B1819="Venda",$B1819="Devolução de venda"),IFERROR(INDEX(Produtos!$D$6:$D$505,MATCH($C1819,Produtos!$B$6:$B$505,0)),0),0))))</f>
        <v/>
      </c>
      <c r="J1819" s="17">
        <f>IF(OR($B1819="",$C1819="",N($D1819)=0),"",IF($B1819="Venda",1,IF($B1819="Devolução de venda",-1,0))*$D1819*IFERROR(INDEX(Produtos!$L$6:$L$505,MATCH($C1819,Produtos!$B$6:$B$505,0)),0))</f>
        <v/>
      </c>
      <c r="K1819" s="17">
        <f>IF(I1819="","",IF($B1819="Venda",I1819-J1819,IF($B1819="Devolução de venda",-I1819-J1819,0)))</f>
        <v/>
      </c>
      <c r="L1819" s="20">
        <f>IF($A1819="","",IF($G1819&lt;&gt;"",$G1819,$A1819))</f>
        <v/>
      </c>
      <c r="M1819" s="17">
        <f>IF(I1819="","",IF($B1819="Venda",I1819,IF(OR($B1819="Compra",$B1819="Devolução de venda"),-I1819,0)))</f>
        <v/>
      </c>
    </row>
    <row r="1820">
      <c r="A1820" s="22" t="n"/>
      <c r="B1820" s="14" t="n"/>
      <c r="C1820" s="14" t="n"/>
      <c r="D1820" s="14" t="n"/>
      <c r="E1820" s="15" t="n"/>
      <c r="F1820" s="14" t="n"/>
      <c r="G1820" s="22" t="n"/>
      <c r="H1820" s="14" t="n"/>
      <c r="I1820" s="17">
        <f>IF(OR($B1820="",$C1820="",N($D1820)=0),"",IF(OR($B1820="Ajuste para mais",$B1820="Ajuste para menos"),0,$D1820*IF(N($E1820)&lt;&gt;0,$E1820,IF(OR($B1820="Venda",$B1820="Devolução de venda"),IFERROR(INDEX(Produtos!$D$6:$D$505,MATCH($C1820,Produtos!$B$6:$B$505,0)),0),0))))</f>
        <v/>
      </c>
      <c r="J1820" s="17">
        <f>IF(OR($B1820="",$C1820="",N($D1820)=0),"",IF($B1820="Venda",1,IF($B1820="Devolução de venda",-1,0))*$D1820*IFERROR(INDEX(Produtos!$L$6:$L$505,MATCH($C1820,Produtos!$B$6:$B$505,0)),0))</f>
        <v/>
      </c>
      <c r="K1820" s="17">
        <f>IF(I1820="","",IF($B1820="Venda",I1820-J1820,IF($B1820="Devolução de venda",-I1820-J1820,0)))</f>
        <v/>
      </c>
      <c r="L1820" s="20">
        <f>IF($A1820="","",IF($G1820&lt;&gt;"",$G1820,$A1820))</f>
        <v/>
      </c>
      <c r="M1820" s="17">
        <f>IF(I1820="","",IF($B1820="Venda",I1820,IF(OR($B1820="Compra",$B1820="Devolução de venda"),-I1820,0)))</f>
        <v/>
      </c>
    </row>
    <row r="1821">
      <c r="A1821" s="22" t="n"/>
      <c r="B1821" s="14" t="n"/>
      <c r="C1821" s="14" t="n"/>
      <c r="D1821" s="14" t="n"/>
      <c r="E1821" s="15" t="n"/>
      <c r="F1821" s="14" t="n"/>
      <c r="G1821" s="22" t="n"/>
      <c r="H1821" s="14" t="n"/>
      <c r="I1821" s="17">
        <f>IF(OR($B1821="",$C1821="",N($D1821)=0),"",IF(OR($B1821="Ajuste para mais",$B1821="Ajuste para menos"),0,$D1821*IF(N($E1821)&lt;&gt;0,$E1821,IF(OR($B1821="Venda",$B1821="Devolução de venda"),IFERROR(INDEX(Produtos!$D$6:$D$505,MATCH($C1821,Produtos!$B$6:$B$505,0)),0),0))))</f>
        <v/>
      </c>
      <c r="J1821" s="17">
        <f>IF(OR($B1821="",$C1821="",N($D1821)=0),"",IF($B1821="Venda",1,IF($B1821="Devolução de venda",-1,0))*$D1821*IFERROR(INDEX(Produtos!$L$6:$L$505,MATCH($C1821,Produtos!$B$6:$B$505,0)),0))</f>
        <v/>
      </c>
      <c r="K1821" s="17">
        <f>IF(I1821="","",IF($B1821="Venda",I1821-J1821,IF($B1821="Devolução de venda",-I1821-J1821,0)))</f>
        <v/>
      </c>
      <c r="L1821" s="20">
        <f>IF($A1821="","",IF($G1821&lt;&gt;"",$G1821,$A1821))</f>
        <v/>
      </c>
      <c r="M1821" s="17">
        <f>IF(I1821="","",IF($B1821="Venda",I1821,IF(OR($B1821="Compra",$B1821="Devolução de venda"),-I1821,0)))</f>
        <v/>
      </c>
    </row>
    <row r="1822">
      <c r="A1822" s="22" t="n"/>
      <c r="B1822" s="14" t="n"/>
      <c r="C1822" s="14" t="n"/>
      <c r="D1822" s="14" t="n"/>
      <c r="E1822" s="15" t="n"/>
      <c r="F1822" s="14" t="n"/>
      <c r="G1822" s="22" t="n"/>
      <c r="H1822" s="14" t="n"/>
      <c r="I1822" s="17">
        <f>IF(OR($B1822="",$C1822="",N($D1822)=0),"",IF(OR($B1822="Ajuste para mais",$B1822="Ajuste para menos"),0,$D1822*IF(N($E1822)&lt;&gt;0,$E1822,IF(OR($B1822="Venda",$B1822="Devolução de venda"),IFERROR(INDEX(Produtos!$D$6:$D$505,MATCH($C1822,Produtos!$B$6:$B$505,0)),0),0))))</f>
        <v/>
      </c>
      <c r="J1822" s="17">
        <f>IF(OR($B1822="",$C1822="",N($D1822)=0),"",IF($B1822="Venda",1,IF($B1822="Devolução de venda",-1,0))*$D1822*IFERROR(INDEX(Produtos!$L$6:$L$505,MATCH($C1822,Produtos!$B$6:$B$505,0)),0))</f>
        <v/>
      </c>
      <c r="K1822" s="17">
        <f>IF(I1822="","",IF($B1822="Venda",I1822-J1822,IF($B1822="Devolução de venda",-I1822-J1822,0)))</f>
        <v/>
      </c>
      <c r="L1822" s="20">
        <f>IF($A1822="","",IF($G1822&lt;&gt;"",$G1822,$A1822))</f>
        <v/>
      </c>
      <c r="M1822" s="17">
        <f>IF(I1822="","",IF($B1822="Venda",I1822,IF(OR($B1822="Compra",$B1822="Devolução de venda"),-I1822,0)))</f>
        <v/>
      </c>
    </row>
    <row r="1823">
      <c r="A1823" s="22" t="n"/>
      <c r="B1823" s="14" t="n"/>
      <c r="C1823" s="14" t="n"/>
      <c r="D1823" s="14" t="n"/>
      <c r="E1823" s="15" t="n"/>
      <c r="F1823" s="14" t="n"/>
      <c r="G1823" s="22" t="n"/>
      <c r="H1823" s="14" t="n"/>
      <c r="I1823" s="17">
        <f>IF(OR($B1823="",$C1823="",N($D1823)=0),"",IF(OR($B1823="Ajuste para mais",$B1823="Ajuste para menos"),0,$D1823*IF(N($E1823)&lt;&gt;0,$E1823,IF(OR($B1823="Venda",$B1823="Devolução de venda"),IFERROR(INDEX(Produtos!$D$6:$D$505,MATCH($C1823,Produtos!$B$6:$B$505,0)),0),0))))</f>
        <v/>
      </c>
      <c r="J1823" s="17">
        <f>IF(OR($B1823="",$C1823="",N($D1823)=0),"",IF($B1823="Venda",1,IF($B1823="Devolução de venda",-1,0))*$D1823*IFERROR(INDEX(Produtos!$L$6:$L$505,MATCH($C1823,Produtos!$B$6:$B$505,0)),0))</f>
        <v/>
      </c>
      <c r="K1823" s="17">
        <f>IF(I1823="","",IF($B1823="Venda",I1823-J1823,IF($B1823="Devolução de venda",-I1823-J1823,0)))</f>
        <v/>
      </c>
      <c r="L1823" s="20">
        <f>IF($A1823="","",IF($G1823&lt;&gt;"",$G1823,$A1823))</f>
        <v/>
      </c>
      <c r="M1823" s="17">
        <f>IF(I1823="","",IF($B1823="Venda",I1823,IF(OR($B1823="Compra",$B1823="Devolução de venda"),-I1823,0)))</f>
        <v/>
      </c>
    </row>
    <row r="1824">
      <c r="A1824" s="22" t="n"/>
      <c r="B1824" s="14" t="n"/>
      <c r="C1824" s="14" t="n"/>
      <c r="D1824" s="14" t="n"/>
      <c r="E1824" s="15" t="n"/>
      <c r="F1824" s="14" t="n"/>
      <c r="G1824" s="22" t="n"/>
      <c r="H1824" s="14" t="n"/>
      <c r="I1824" s="17">
        <f>IF(OR($B1824="",$C1824="",N($D1824)=0),"",IF(OR($B1824="Ajuste para mais",$B1824="Ajuste para menos"),0,$D1824*IF(N($E1824)&lt;&gt;0,$E1824,IF(OR($B1824="Venda",$B1824="Devolução de venda"),IFERROR(INDEX(Produtos!$D$6:$D$505,MATCH($C1824,Produtos!$B$6:$B$505,0)),0),0))))</f>
        <v/>
      </c>
      <c r="J1824" s="17">
        <f>IF(OR($B1824="",$C1824="",N($D1824)=0),"",IF($B1824="Venda",1,IF($B1824="Devolução de venda",-1,0))*$D1824*IFERROR(INDEX(Produtos!$L$6:$L$505,MATCH($C1824,Produtos!$B$6:$B$505,0)),0))</f>
        <v/>
      </c>
      <c r="K1824" s="17">
        <f>IF(I1824="","",IF($B1824="Venda",I1824-J1824,IF($B1824="Devolução de venda",-I1824-J1824,0)))</f>
        <v/>
      </c>
      <c r="L1824" s="20">
        <f>IF($A1824="","",IF($G1824&lt;&gt;"",$G1824,$A1824))</f>
        <v/>
      </c>
      <c r="M1824" s="17">
        <f>IF(I1824="","",IF($B1824="Venda",I1824,IF(OR($B1824="Compra",$B1824="Devolução de venda"),-I1824,0)))</f>
        <v/>
      </c>
    </row>
    <row r="1825">
      <c r="A1825" s="22" t="n"/>
      <c r="B1825" s="14" t="n"/>
      <c r="C1825" s="14" t="n"/>
      <c r="D1825" s="14" t="n"/>
      <c r="E1825" s="15" t="n"/>
      <c r="F1825" s="14" t="n"/>
      <c r="G1825" s="22" t="n"/>
      <c r="H1825" s="14" t="n"/>
      <c r="I1825" s="17">
        <f>IF(OR($B1825="",$C1825="",N($D1825)=0),"",IF(OR($B1825="Ajuste para mais",$B1825="Ajuste para menos"),0,$D1825*IF(N($E1825)&lt;&gt;0,$E1825,IF(OR($B1825="Venda",$B1825="Devolução de venda"),IFERROR(INDEX(Produtos!$D$6:$D$505,MATCH($C1825,Produtos!$B$6:$B$505,0)),0),0))))</f>
        <v/>
      </c>
      <c r="J1825" s="17">
        <f>IF(OR($B1825="",$C1825="",N($D1825)=0),"",IF($B1825="Venda",1,IF($B1825="Devolução de venda",-1,0))*$D1825*IFERROR(INDEX(Produtos!$L$6:$L$505,MATCH($C1825,Produtos!$B$6:$B$505,0)),0))</f>
        <v/>
      </c>
      <c r="K1825" s="17">
        <f>IF(I1825="","",IF($B1825="Venda",I1825-J1825,IF($B1825="Devolução de venda",-I1825-J1825,0)))</f>
        <v/>
      </c>
      <c r="L1825" s="20">
        <f>IF($A1825="","",IF($G1825&lt;&gt;"",$G1825,$A1825))</f>
        <v/>
      </c>
      <c r="M1825" s="17">
        <f>IF(I1825="","",IF($B1825="Venda",I1825,IF(OR($B1825="Compra",$B1825="Devolução de venda"),-I1825,0)))</f>
        <v/>
      </c>
    </row>
    <row r="1826">
      <c r="A1826" s="22" t="n"/>
      <c r="B1826" s="14" t="n"/>
      <c r="C1826" s="14" t="n"/>
      <c r="D1826" s="14" t="n"/>
      <c r="E1826" s="15" t="n"/>
      <c r="F1826" s="14" t="n"/>
      <c r="G1826" s="22" t="n"/>
      <c r="H1826" s="14" t="n"/>
      <c r="I1826" s="17">
        <f>IF(OR($B1826="",$C1826="",N($D1826)=0),"",IF(OR($B1826="Ajuste para mais",$B1826="Ajuste para menos"),0,$D1826*IF(N($E1826)&lt;&gt;0,$E1826,IF(OR($B1826="Venda",$B1826="Devolução de venda"),IFERROR(INDEX(Produtos!$D$6:$D$505,MATCH($C1826,Produtos!$B$6:$B$505,0)),0),0))))</f>
        <v/>
      </c>
      <c r="J1826" s="17">
        <f>IF(OR($B1826="",$C1826="",N($D1826)=0),"",IF($B1826="Venda",1,IF($B1826="Devolução de venda",-1,0))*$D1826*IFERROR(INDEX(Produtos!$L$6:$L$505,MATCH($C1826,Produtos!$B$6:$B$505,0)),0))</f>
        <v/>
      </c>
      <c r="K1826" s="17">
        <f>IF(I1826="","",IF($B1826="Venda",I1826-J1826,IF($B1826="Devolução de venda",-I1826-J1826,0)))</f>
        <v/>
      </c>
      <c r="L1826" s="20">
        <f>IF($A1826="","",IF($G1826&lt;&gt;"",$G1826,$A1826))</f>
        <v/>
      </c>
      <c r="M1826" s="17">
        <f>IF(I1826="","",IF($B1826="Venda",I1826,IF(OR($B1826="Compra",$B1826="Devolução de venda"),-I1826,0)))</f>
        <v/>
      </c>
    </row>
    <row r="1827">
      <c r="A1827" s="22" t="n"/>
      <c r="B1827" s="14" t="n"/>
      <c r="C1827" s="14" t="n"/>
      <c r="D1827" s="14" t="n"/>
      <c r="E1827" s="15" t="n"/>
      <c r="F1827" s="14" t="n"/>
      <c r="G1827" s="22" t="n"/>
      <c r="H1827" s="14" t="n"/>
      <c r="I1827" s="17">
        <f>IF(OR($B1827="",$C1827="",N($D1827)=0),"",IF(OR($B1827="Ajuste para mais",$B1827="Ajuste para menos"),0,$D1827*IF(N($E1827)&lt;&gt;0,$E1827,IF(OR($B1827="Venda",$B1827="Devolução de venda"),IFERROR(INDEX(Produtos!$D$6:$D$505,MATCH($C1827,Produtos!$B$6:$B$505,0)),0),0))))</f>
        <v/>
      </c>
      <c r="J1827" s="17">
        <f>IF(OR($B1827="",$C1827="",N($D1827)=0),"",IF($B1827="Venda",1,IF($B1827="Devolução de venda",-1,0))*$D1827*IFERROR(INDEX(Produtos!$L$6:$L$505,MATCH($C1827,Produtos!$B$6:$B$505,0)),0))</f>
        <v/>
      </c>
      <c r="K1827" s="17">
        <f>IF(I1827="","",IF($B1827="Venda",I1827-J1827,IF($B1827="Devolução de venda",-I1827-J1827,0)))</f>
        <v/>
      </c>
      <c r="L1827" s="20">
        <f>IF($A1827="","",IF($G1827&lt;&gt;"",$G1827,$A1827))</f>
        <v/>
      </c>
      <c r="M1827" s="17">
        <f>IF(I1827="","",IF($B1827="Venda",I1827,IF(OR($B1827="Compra",$B1827="Devolução de venda"),-I1827,0)))</f>
        <v/>
      </c>
    </row>
    <row r="1828">
      <c r="A1828" s="22" t="n"/>
      <c r="B1828" s="14" t="n"/>
      <c r="C1828" s="14" t="n"/>
      <c r="D1828" s="14" t="n"/>
      <c r="E1828" s="15" t="n"/>
      <c r="F1828" s="14" t="n"/>
      <c r="G1828" s="22" t="n"/>
      <c r="H1828" s="14" t="n"/>
      <c r="I1828" s="17">
        <f>IF(OR($B1828="",$C1828="",N($D1828)=0),"",IF(OR($B1828="Ajuste para mais",$B1828="Ajuste para menos"),0,$D1828*IF(N($E1828)&lt;&gt;0,$E1828,IF(OR($B1828="Venda",$B1828="Devolução de venda"),IFERROR(INDEX(Produtos!$D$6:$D$505,MATCH($C1828,Produtos!$B$6:$B$505,0)),0),0))))</f>
        <v/>
      </c>
      <c r="J1828" s="17">
        <f>IF(OR($B1828="",$C1828="",N($D1828)=0),"",IF($B1828="Venda",1,IF($B1828="Devolução de venda",-1,0))*$D1828*IFERROR(INDEX(Produtos!$L$6:$L$505,MATCH($C1828,Produtos!$B$6:$B$505,0)),0))</f>
        <v/>
      </c>
      <c r="K1828" s="17">
        <f>IF(I1828="","",IF($B1828="Venda",I1828-J1828,IF($B1828="Devolução de venda",-I1828-J1828,0)))</f>
        <v/>
      </c>
      <c r="L1828" s="20">
        <f>IF($A1828="","",IF($G1828&lt;&gt;"",$G1828,$A1828))</f>
        <v/>
      </c>
      <c r="M1828" s="17">
        <f>IF(I1828="","",IF($B1828="Venda",I1828,IF(OR($B1828="Compra",$B1828="Devolução de venda"),-I1828,0)))</f>
        <v/>
      </c>
    </row>
    <row r="1829">
      <c r="A1829" s="22" t="n"/>
      <c r="B1829" s="14" t="n"/>
      <c r="C1829" s="14" t="n"/>
      <c r="D1829" s="14" t="n"/>
      <c r="E1829" s="15" t="n"/>
      <c r="F1829" s="14" t="n"/>
      <c r="G1829" s="22" t="n"/>
      <c r="H1829" s="14" t="n"/>
      <c r="I1829" s="17">
        <f>IF(OR($B1829="",$C1829="",N($D1829)=0),"",IF(OR($B1829="Ajuste para mais",$B1829="Ajuste para menos"),0,$D1829*IF(N($E1829)&lt;&gt;0,$E1829,IF(OR($B1829="Venda",$B1829="Devolução de venda"),IFERROR(INDEX(Produtos!$D$6:$D$505,MATCH($C1829,Produtos!$B$6:$B$505,0)),0),0))))</f>
        <v/>
      </c>
      <c r="J1829" s="17">
        <f>IF(OR($B1829="",$C1829="",N($D1829)=0),"",IF($B1829="Venda",1,IF($B1829="Devolução de venda",-1,0))*$D1829*IFERROR(INDEX(Produtos!$L$6:$L$505,MATCH($C1829,Produtos!$B$6:$B$505,0)),0))</f>
        <v/>
      </c>
      <c r="K1829" s="17">
        <f>IF(I1829="","",IF($B1829="Venda",I1829-J1829,IF($B1829="Devolução de venda",-I1829-J1829,0)))</f>
        <v/>
      </c>
      <c r="L1829" s="20">
        <f>IF($A1829="","",IF($G1829&lt;&gt;"",$G1829,$A1829))</f>
        <v/>
      </c>
      <c r="M1829" s="17">
        <f>IF(I1829="","",IF($B1829="Venda",I1829,IF(OR($B1829="Compra",$B1829="Devolução de venda"),-I1829,0)))</f>
        <v/>
      </c>
    </row>
    <row r="1830">
      <c r="A1830" s="22" t="n"/>
      <c r="B1830" s="14" t="n"/>
      <c r="C1830" s="14" t="n"/>
      <c r="D1830" s="14" t="n"/>
      <c r="E1830" s="15" t="n"/>
      <c r="F1830" s="14" t="n"/>
      <c r="G1830" s="22" t="n"/>
      <c r="H1830" s="14" t="n"/>
      <c r="I1830" s="17">
        <f>IF(OR($B1830="",$C1830="",N($D1830)=0),"",IF(OR($B1830="Ajuste para mais",$B1830="Ajuste para menos"),0,$D1830*IF(N($E1830)&lt;&gt;0,$E1830,IF(OR($B1830="Venda",$B1830="Devolução de venda"),IFERROR(INDEX(Produtos!$D$6:$D$505,MATCH($C1830,Produtos!$B$6:$B$505,0)),0),0))))</f>
        <v/>
      </c>
      <c r="J1830" s="17">
        <f>IF(OR($B1830="",$C1830="",N($D1830)=0),"",IF($B1830="Venda",1,IF($B1830="Devolução de venda",-1,0))*$D1830*IFERROR(INDEX(Produtos!$L$6:$L$505,MATCH($C1830,Produtos!$B$6:$B$505,0)),0))</f>
        <v/>
      </c>
      <c r="K1830" s="17">
        <f>IF(I1830="","",IF($B1830="Venda",I1830-J1830,IF($B1830="Devolução de venda",-I1830-J1830,0)))</f>
        <v/>
      </c>
      <c r="L1830" s="20">
        <f>IF($A1830="","",IF($G1830&lt;&gt;"",$G1830,$A1830))</f>
        <v/>
      </c>
      <c r="M1830" s="17">
        <f>IF(I1830="","",IF($B1830="Venda",I1830,IF(OR($B1830="Compra",$B1830="Devolução de venda"),-I1830,0)))</f>
        <v/>
      </c>
    </row>
    <row r="1831">
      <c r="A1831" s="22" t="n"/>
      <c r="B1831" s="14" t="n"/>
      <c r="C1831" s="14" t="n"/>
      <c r="D1831" s="14" t="n"/>
      <c r="E1831" s="15" t="n"/>
      <c r="F1831" s="14" t="n"/>
      <c r="G1831" s="22" t="n"/>
      <c r="H1831" s="14" t="n"/>
      <c r="I1831" s="17">
        <f>IF(OR($B1831="",$C1831="",N($D1831)=0),"",IF(OR($B1831="Ajuste para mais",$B1831="Ajuste para menos"),0,$D1831*IF(N($E1831)&lt;&gt;0,$E1831,IF(OR($B1831="Venda",$B1831="Devolução de venda"),IFERROR(INDEX(Produtos!$D$6:$D$505,MATCH($C1831,Produtos!$B$6:$B$505,0)),0),0))))</f>
        <v/>
      </c>
      <c r="J1831" s="17">
        <f>IF(OR($B1831="",$C1831="",N($D1831)=0),"",IF($B1831="Venda",1,IF($B1831="Devolução de venda",-1,0))*$D1831*IFERROR(INDEX(Produtos!$L$6:$L$505,MATCH($C1831,Produtos!$B$6:$B$505,0)),0))</f>
        <v/>
      </c>
      <c r="K1831" s="17">
        <f>IF(I1831="","",IF($B1831="Venda",I1831-J1831,IF($B1831="Devolução de venda",-I1831-J1831,0)))</f>
        <v/>
      </c>
      <c r="L1831" s="20">
        <f>IF($A1831="","",IF($G1831&lt;&gt;"",$G1831,$A1831))</f>
        <v/>
      </c>
      <c r="M1831" s="17">
        <f>IF(I1831="","",IF($B1831="Venda",I1831,IF(OR($B1831="Compra",$B1831="Devolução de venda"),-I1831,0)))</f>
        <v/>
      </c>
    </row>
    <row r="1832">
      <c r="A1832" s="22" t="n"/>
      <c r="B1832" s="14" t="n"/>
      <c r="C1832" s="14" t="n"/>
      <c r="D1832" s="14" t="n"/>
      <c r="E1832" s="15" t="n"/>
      <c r="F1832" s="14" t="n"/>
      <c r="G1832" s="22" t="n"/>
      <c r="H1832" s="14" t="n"/>
      <c r="I1832" s="17">
        <f>IF(OR($B1832="",$C1832="",N($D1832)=0),"",IF(OR($B1832="Ajuste para mais",$B1832="Ajuste para menos"),0,$D1832*IF(N($E1832)&lt;&gt;0,$E1832,IF(OR($B1832="Venda",$B1832="Devolução de venda"),IFERROR(INDEX(Produtos!$D$6:$D$505,MATCH($C1832,Produtos!$B$6:$B$505,0)),0),0))))</f>
        <v/>
      </c>
      <c r="J1832" s="17">
        <f>IF(OR($B1832="",$C1832="",N($D1832)=0),"",IF($B1832="Venda",1,IF($B1832="Devolução de venda",-1,0))*$D1832*IFERROR(INDEX(Produtos!$L$6:$L$505,MATCH($C1832,Produtos!$B$6:$B$505,0)),0))</f>
        <v/>
      </c>
      <c r="K1832" s="17">
        <f>IF(I1832="","",IF($B1832="Venda",I1832-J1832,IF($B1832="Devolução de venda",-I1832-J1832,0)))</f>
        <v/>
      </c>
      <c r="L1832" s="20">
        <f>IF($A1832="","",IF($G1832&lt;&gt;"",$G1832,$A1832))</f>
        <v/>
      </c>
      <c r="M1832" s="17">
        <f>IF(I1832="","",IF($B1832="Venda",I1832,IF(OR($B1832="Compra",$B1832="Devolução de venda"),-I1832,0)))</f>
        <v/>
      </c>
    </row>
    <row r="1833">
      <c r="A1833" s="22" t="n"/>
      <c r="B1833" s="14" t="n"/>
      <c r="C1833" s="14" t="n"/>
      <c r="D1833" s="14" t="n"/>
      <c r="E1833" s="15" t="n"/>
      <c r="F1833" s="14" t="n"/>
      <c r="G1833" s="22" t="n"/>
      <c r="H1833" s="14" t="n"/>
      <c r="I1833" s="17">
        <f>IF(OR($B1833="",$C1833="",N($D1833)=0),"",IF(OR($B1833="Ajuste para mais",$B1833="Ajuste para menos"),0,$D1833*IF(N($E1833)&lt;&gt;0,$E1833,IF(OR($B1833="Venda",$B1833="Devolução de venda"),IFERROR(INDEX(Produtos!$D$6:$D$505,MATCH($C1833,Produtos!$B$6:$B$505,0)),0),0))))</f>
        <v/>
      </c>
      <c r="J1833" s="17">
        <f>IF(OR($B1833="",$C1833="",N($D1833)=0),"",IF($B1833="Venda",1,IF($B1833="Devolução de venda",-1,0))*$D1833*IFERROR(INDEX(Produtos!$L$6:$L$505,MATCH($C1833,Produtos!$B$6:$B$505,0)),0))</f>
        <v/>
      </c>
      <c r="K1833" s="17">
        <f>IF(I1833="","",IF($B1833="Venda",I1833-J1833,IF($B1833="Devolução de venda",-I1833-J1833,0)))</f>
        <v/>
      </c>
      <c r="L1833" s="20">
        <f>IF($A1833="","",IF($G1833&lt;&gt;"",$G1833,$A1833))</f>
        <v/>
      </c>
      <c r="M1833" s="17">
        <f>IF(I1833="","",IF($B1833="Venda",I1833,IF(OR($B1833="Compra",$B1833="Devolução de venda"),-I1833,0)))</f>
        <v/>
      </c>
    </row>
    <row r="1834">
      <c r="A1834" s="22" t="n"/>
      <c r="B1834" s="14" t="n"/>
      <c r="C1834" s="14" t="n"/>
      <c r="D1834" s="14" t="n"/>
      <c r="E1834" s="15" t="n"/>
      <c r="F1834" s="14" t="n"/>
      <c r="G1834" s="22" t="n"/>
      <c r="H1834" s="14" t="n"/>
      <c r="I1834" s="17">
        <f>IF(OR($B1834="",$C1834="",N($D1834)=0),"",IF(OR($B1834="Ajuste para mais",$B1834="Ajuste para menos"),0,$D1834*IF(N($E1834)&lt;&gt;0,$E1834,IF(OR($B1834="Venda",$B1834="Devolução de venda"),IFERROR(INDEX(Produtos!$D$6:$D$505,MATCH($C1834,Produtos!$B$6:$B$505,0)),0),0))))</f>
        <v/>
      </c>
      <c r="J1834" s="17">
        <f>IF(OR($B1834="",$C1834="",N($D1834)=0),"",IF($B1834="Venda",1,IF($B1834="Devolução de venda",-1,0))*$D1834*IFERROR(INDEX(Produtos!$L$6:$L$505,MATCH($C1834,Produtos!$B$6:$B$505,0)),0))</f>
        <v/>
      </c>
      <c r="K1834" s="17">
        <f>IF(I1834="","",IF($B1834="Venda",I1834-J1834,IF($B1834="Devolução de venda",-I1834-J1834,0)))</f>
        <v/>
      </c>
      <c r="L1834" s="20">
        <f>IF($A1834="","",IF($G1834&lt;&gt;"",$G1834,$A1834))</f>
        <v/>
      </c>
      <c r="M1834" s="17">
        <f>IF(I1834="","",IF($B1834="Venda",I1834,IF(OR($B1834="Compra",$B1834="Devolução de venda"),-I1834,0)))</f>
        <v/>
      </c>
    </row>
    <row r="1835">
      <c r="A1835" s="22" t="n"/>
      <c r="B1835" s="14" t="n"/>
      <c r="C1835" s="14" t="n"/>
      <c r="D1835" s="14" t="n"/>
      <c r="E1835" s="15" t="n"/>
      <c r="F1835" s="14" t="n"/>
      <c r="G1835" s="22" t="n"/>
      <c r="H1835" s="14" t="n"/>
      <c r="I1835" s="17">
        <f>IF(OR($B1835="",$C1835="",N($D1835)=0),"",IF(OR($B1835="Ajuste para mais",$B1835="Ajuste para menos"),0,$D1835*IF(N($E1835)&lt;&gt;0,$E1835,IF(OR($B1835="Venda",$B1835="Devolução de venda"),IFERROR(INDEX(Produtos!$D$6:$D$505,MATCH($C1835,Produtos!$B$6:$B$505,0)),0),0))))</f>
        <v/>
      </c>
      <c r="J1835" s="17">
        <f>IF(OR($B1835="",$C1835="",N($D1835)=0),"",IF($B1835="Venda",1,IF($B1835="Devolução de venda",-1,0))*$D1835*IFERROR(INDEX(Produtos!$L$6:$L$505,MATCH($C1835,Produtos!$B$6:$B$505,0)),0))</f>
        <v/>
      </c>
      <c r="K1835" s="17">
        <f>IF(I1835="","",IF($B1835="Venda",I1835-J1835,IF($B1835="Devolução de venda",-I1835-J1835,0)))</f>
        <v/>
      </c>
      <c r="L1835" s="20">
        <f>IF($A1835="","",IF($G1835&lt;&gt;"",$G1835,$A1835))</f>
        <v/>
      </c>
      <c r="M1835" s="17">
        <f>IF(I1835="","",IF($B1835="Venda",I1835,IF(OR($B1835="Compra",$B1835="Devolução de venda"),-I1835,0)))</f>
        <v/>
      </c>
    </row>
    <row r="1836">
      <c r="A1836" s="22" t="n"/>
      <c r="B1836" s="14" t="n"/>
      <c r="C1836" s="14" t="n"/>
      <c r="D1836" s="14" t="n"/>
      <c r="E1836" s="15" t="n"/>
      <c r="F1836" s="14" t="n"/>
      <c r="G1836" s="22" t="n"/>
      <c r="H1836" s="14" t="n"/>
      <c r="I1836" s="17">
        <f>IF(OR($B1836="",$C1836="",N($D1836)=0),"",IF(OR($B1836="Ajuste para mais",$B1836="Ajuste para menos"),0,$D1836*IF(N($E1836)&lt;&gt;0,$E1836,IF(OR($B1836="Venda",$B1836="Devolução de venda"),IFERROR(INDEX(Produtos!$D$6:$D$505,MATCH($C1836,Produtos!$B$6:$B$505,0)),0),0))))</f>
        <v/>
      </c>
      <c r="J1836" s="17">
        <f>IF(OR($B1836="",$C1836="",N($D1836)=0),"",IF($B1836="Venda",1,IF($B1836="Devolução de venda",-1,0))*$D1836*IFERROR(INDEX(Produtos!$L$6:$L$505,MATCH($C1836,Produtos!$B$6:$B$505,0)),0))</f>
        <v/>
      </c>
      <c r="K1836" s="17">
        <f>IF(I1836="","",IF($B1836="Venda",I1836-J1836,IF($B1836="Devolução de venda",-I1836-J1836,0)))</f>
        <v/>
      </c>
      <c r="L1836" s="20">
        <f>IF($A1836="","",IF($G1836&lt;&gt;"",$G1836,$A1836))</f>
        <v/>
      </c>
      <c r="M1836" s="17">
        <f>IF(I1836="","",IF($B1836="Venda",I1836,IF(OR($B1836="Compra",$B1836="Devolução de venda"),-I1836,0)))</f>
        <v/>
      </c>
    </row>
    <row r="1837">
      <c r="A1837" s="22" t="n"/>
      <c r="B1837" s="14" t="n"/>
      <c r="C1837" s="14" t="n"/>
      <c r="D1837" s="14" t="n"/>
      <c r="E1837" s="15" t="n"/>
      <c r="F1837" s="14" t="n"/>
      <c r="G1837" s="22" t="n"/>
      <c r="H1837" s="14" t="n"/>
      <c r="I1837" s="17">
        <f>IF(OR($B1837="",$C1837="",N($D1837)=0),"",IF(OR($B1837="Ajuste para mais",$B1837="Ajuste para menos"),0,$D1837*IF(N($E1837)&lt;&gt;0,$E1837,IF(OR($B1837="Venda",$B1837="Devolução de venda"),IFERROR(INDEX(Produtos!$D$6:$D$505,MATCH($C1837,Produtos!$B$6:$B$505,0)),0),0))))</f>
        <v/>
      </c>
      <c r="J1837" s="17">
        <f>IF(OR($B1837="",$C1837="",N($D1837)=0),"",IF($B1837="Venda",1,IF($B1837="Devolução de venda",-1,0))*$D1837*IFERROR(INDEX(Produtos!$L$6:$L$505,MATCH($C1837,Produtos!$B$6:$B$505,0)),0))</f>
        <v/>
      </c>
      <c r="K1837" s="17">
        <f>IF(I1837="","",IF($B1837="Venda",I1837-J1837,IF($B1837="Devolução de venda",-I1837-J1837,0)))</f>
        <v/>
      </c>
      <c r="L1837" s="20">
        <f>IF($A1837="","",IF($G1837&lt;&gt;"",$G1837,$A1837))</f>
        <v/>
      </c>
      <c r="M1837" s="17">
        <f>IF(I1837="","",IF($B1837="Venda",I1837,IF(OR($B1837="Compra",$B1837="Devolução de venda"),-I1837,0)))</f>
        <v/>
      </c>
    </row>
    <row r="1838">
      <c r="A1838" s="22" t="n"/>
      <c r="B1838" s="14" t="n"/>
      <c r="C1838" s="14" t="n"/>
      <c r="D1838" s="14" t="n"/>
      <c r="E1838" s="15" t="n"/>
      <c r="F1838" s="14" t="n"/>
      <c r="G1838" s="22" t="n"/>
      <c r="H1838" s="14" t="n"/>
      <c r="I1838" s="17">
        <f>IF(OR($B1838="",$C1838="",N($D1838)=0),"",IF(OR($B1838="Ajuste para mais",$B1838="Ajuste para menos"),0,$D1838*IF(N($E1838)&lt;&gt;0,$E1838,IF(OR($B1838="Venda",$B1838="Devolução de venda"),IFERROR(INDEX(Produtos!$D$6:$D$505,MATCH($C1838,Produtos!$B$6:$B$505,0)),0),0))))</f>
        <v/>
      </c>
      <c r="J1838" s="17">
        <f>IF(OR($B1838="",$C1838="",N($D1838)=0),"",IF($B1838="Venda",1,IF($B1838="Devolução de venda",-1,0))*$D1838*IFERROR(INDEX(Produtos!$L$6:$L$505,MATCH($C1838,Produtos!$B$6:$B$505,0)),0))</f>
        <v/>
      </c>
      <c r="K1838" s="17">
        <f>IF(I1838="","",IF($B1838="Venda",I1838-J1838,IF($B1838="Devolução de venda",-I1838-J1838,0)))</f>
        <v/>
      </c>
      <c r="L1838" s="20">
        <f>IF($A1838="","",IF($G1838&lt;&gt;"",$G1838,$A1838))</f>
        <v/>
      </c>
      <c r="M1838" s="17">
        <f>IF(I1838="","",IF($B1838="Venda",I1838,IF(OR($B1838="Compra",$B1838="Devolução de venda"),-I1838,0)))</f>
        <v/>
      </c>
    </row>
    <row r="1839">
      <c r="A1839" s="22" t="n"/>
      <c r="B1839" s="14" t="n"/>
      <c r="C1839" s="14" t="n"/>
      <c r="D1839" s="14" t="n"/>
      <c r="E1839" s="15" t="n"/>
      <c r="F1839" s="14" t="n"/>
      <c r="G1839" s="22" t="n"/>
      <c r="H1839" s="14" t="n"/>
      <c r="I1839" s="17">
        <f>IF(OR($B1839="",$C1839="",N($D1839)=0),"",IF(OR($B1839="Ajuste para mais",$B1839="Ajuste para menos"),0,$D1839*IF(N($E1839)&lt;&gt;0,$E1839,IF(OR($B1839="Venda",$B1839="Devolução de venda"),IFERROR(INDEX(Produtos!$D$6:$D$505,MATCH($C1839,Produtos!$B$6:$B$505,0)),0),0))))</f>
        <v/>
      </c>
      <c r="J1839" s="17">
        <f>IF(OR($B1839="",$C1839="",N($D1839)=0),"",IF($B1839="Venda",1,IF($B1839="Devolução de venda",-1,0))*$D1839*IFERROR(INDEX(Produtos!$L$6:$L$505,MATCH($C1839,Produtos!$B$6:$B$505,0)),0))</f>
        <v/>
      </c>
      <c r="K1839" s="17">
        <f>IF(I1839="","",IF($B1839="Venda",I1839-J1839,IF($B1839="Devolução de venda",-I1839-J1839,0)))</f>
        <v/>
      </c>
      <c r="L1839" s="20">
        <f>IF($A1839="","",IF($G1839&lt;&gt;"",$G1839,$A1839))</f>
        <v/>
      </c>
      <c r="M1839" s="17">
        <f>IF(I1839="","",IF($B1839="Venda",I1839,IF(OR($B1839="Compra",$B1839="Devolução de venda"),-I1839,0)))</f>
        <v/>
      </c>
    </row>
    <row r="1840">
      <c r="A1840" s="22" t="n"/>
      <c r="B1840" s="14" t="n"/>
      <c r="C1840" s="14" t="n"/>
      <c r="D1840" s="14" t="n"/>
      <c r="E1840" s="15" t="n"/>
      <c r="F1840" s="14" t="n"/>
      <c r="G1840" s="22" t="n"/>
      <c r="H1840" s="14" t="n"/>
      <c r="I1840" s="17">
        <f>IF(OR($B1840="",$C1840="",N($D1840)=0),"",IF(OR($B1840="Ajuste para mais",$B1840="Ajuste para menos"),0,$D1840*IF(N($E1840)&lt;&gt;0,$E1840,IF(OR($B1840="Venda",$B1840="Devolução de venda"),IFERROR(INDEX(Produtos!$D$6:$D$505,MATCH($C1840,Produtos!$B$6:$B$505,0)),0),0))))</f>
        <v/>
      </c>
      <c r="J1840" s="17">
        <f>IF(OR($B1840="",$C1840="",N($D1840)=0),"",IF($B1840="Venda",1,IF($B1840="Devolução de venda",-1,0))*$D1840*IFERROR(INDEX(Produtos!$L$6:$L$505,MATCH($C1840,Produtos!$B$6:$B$505,0)),0))</f>
        <v/>
      </c>
      <c r="K1840" s="17">
        <f>IF(I1840="","",IF($B1840="Venda",I1840-J1840,IF($B1840="Devolução de venda",-I1840-J1840,0)))</f>
        <v/>
      </c>
      <c r="L1840" s="20">
        <f>IF($A1840="","",IF($G1840&lt;&gt;"",$G1840,$A1840))</f>
        <v/>
      </c>
      <c r="M1840" s="17">
        <f>IF(I1840="","",IF($B1840="Venda",I1840,IF(OR($B1840="Compra",$B1840="Devolução de venda"),-I1840,0)))</f>
        <v/>
      </c>
    </row>
    <row r="1841">
      <c r="A1841" s="22" t="n"/>
      <c r="B1841" s="14" t="n"/>
      <c r="C1841" s="14" t="n"/>
      <c r="D1841" s="14" t="n"/>
      <c r="E1841" s="15" t="n"/>
      <c r="F1841" s="14" t="n"/>
      <c r="G1841" s="22" t="n"/>
      <c r="H1841" s="14" t="n"/>
      <c r="I1841" s="17">
        <f>IF(OR($B1841="",$C1841="",N($D1841)=0),"",IF(OR($B1841="Ajuste para mais",$B1841="Ajuste para menos"),0,$D1841*IF(N($E1841)&lt;&gt;0,$E1841,IF(OR($B1841="Venda",$B1841="Devolução de venda"),IFERROR(INDEX(Produtos!$D$6:$D$505,MATCH($C1841,Produtos!$B$6:$B$505,0)),0),0))))</f>
        <v/>
      </c>
      <c r="J1841" s="17">
        <f>IF(OR($B1841="",$C1841="",N($D1841)=0),"",IF($B1841="Venda",1,IF($B1841="Devolução de venda",-1,0))*$D1841*IFERROR(INDEX(Produtos!$L$6:$L$505,MATCH($C1841,Produtos!$B$6:$B$505,0)),0))</f>
        <v/>
      </c>
      <c r="K1841" s="17">
        <f>IF(I1841="","",IF($B1841="Venda",I1841-J1841,IF($B1841="Devolução de venda",-I1841-J1841,0)))</f>
        <v/>
      </c>
      <c r="L1841" s="20">
        <f>IF($A1841="","",IF($G1841&lt;&gt;"",$G1841,$A1841))</f>
        <v/>
      </c>
      <c r="M1841" s="17">
        <f>IF(I1841="","",IF($B1841="Venda",I1841,IF(OR($B1841="Compra",$B1841="Devolução de venda"),-I1841,0)))</f>
        <v/>
      </c>
    </row>
    <row r="1842">
      <c r="A1842" s="22" t="n"/>
      <c r="B1842" s="14" t="n"/>
      <c r="C1842" s="14" t="n"/>
      <c r="D1842" s="14" t="n"/>
      <c r="E1842" s="15" t="n"/>
      <c r="F1842" s="14" t="n"/>
      <c r="G1842" s="22" t="n"/>
      <c r="H1842" s="14" t="n"/>
      <c r="I1842" s="17">
        <f>IF(OR($B1842="",$C1842="",N($D1842)=0),"",IF(OR($B1842="Ajuste para mais",$B1842="Ajuste para menos"),0,$D1842*IF(N($E1842)&lt;&gt;0,$E1842,IF(OR($B1842="Venda",$B1842="Devolução de venda"),IFERROR(INDEX(Produtos!$D$6:$D$505,MATCH($C1842,Produtos!$B$6:$B$505,0)),0),0))))</f>
        <v/>
      </c>
      <c r="J1842" s="17">
        <f>IF(OR($B1842="",$C1842="",N($D1842)=0),"",IF($B1842="Venda",1,IF($B1842="Devolução de venda",-1,0))*$D1842*IFERROR(INDEX(Produtos!$L$6:$L$505,MATCH($C1842,Produtos!$B$6:$B$505,0)),0))</f>
        <v/>
      </c>
      <c r="K1842" s="17">
        <f>IF(I1842="","",IF($B1842="Venda",I1842-J1842,IF($B1842="Devolução de venda",-I1842-J1842,0)))</f>
        <v/>
      </c>
      <c r="L1842" s="20">
        <f>IF($A1842="","",IF($G1842&lt;&gt;"",$G1842,$A1842))</f>
        <v/>
      </c>
      <c r="M1842" s="17">
        <f>IF(I1842="","",IF($B1842="Venda",I1842,IF(OR($B1842="Compra",$B1842="Devolução de venda"),-I1842,0)))</f>
        <v/>
      </c>
    </row>
    <row r="1843">
      <c r="A1843" s="22" t="n"/>
      <c r="B1843" s="14" t="n"/>
      <c r="C1843" s="14" t="n"/>
      <c r="D1843" s="14" t="n"/>
      <c r="E1843" s="15" t="n"/>
      <c r="F1843" s="14" t="n"/>
      <c r="G1843" s="22" t="n"/>
      <c r="H1843" s="14" t="n"/>
      <c r="I1843" s="17">
        <f>IF(OR($B1843="",$C1843="",N($D1843)=0),"",IF(OR($B1843="Ajuste para mais",$B1843="Ajuste para menos"),0,$D1843*IF(N($E1843)&lt;&gt;0,$E1843,IF(OR($B1843="Venda",$B1843="Devolução de venda"),IFERROR(INDEX(Produtos!$D$6:$D$505,MATCH($C1843,Produtos!$B$6:$B$505,0)),0),0))))</f>
        <v/>
      </c>
      <c r="J1843" s="17">
        <f>IF(OR($B1843="",$C1843="",N($D1843)=0),"",IF($B1843="Venda",1,IF($B1843="Devolução de venda",-1,0))*$D1843*IFERROR(INDEX(Produtos!$L$6:$L$505,MATCH($C1843,Produtos!$B$6:$B$505,0)),0))</f>
        <v/>
      </c>
      <c r="K1843" s="17">
        <f>IF(I1843="","",IF($B1843="Venda",I1843-J1843,IF($B1843="Devolução de venda",-I1843-J1843,0)))</f>
        <v/>
      </c>
      <c r="L1843" s="20">
        <f>IF($A1843="","",IF($G1843&lt;&gt;"",$G1843,$A1843))</f>
        <v/>
      </c>
      <c r="M1843" s="17">
        <f>IF(I1843="","",IF($B1843="Venda",I1843,IF(OR($B1843="Compra",$B1843="Devolução de venda"),-I1843,0)))</f>
        <v/>
      </c>
    </row>
    <row r="1844">
      <c r="A1844" s="22" t="n"/>
      <c r="B1844" s="14" t="n"/>
      <c r="C1844" s="14" t="n"/>
      <c r="D1844" s="14" t="n"/>
      <c r="E1844" s="15" t="n"/>
      <c r="F1844" s="14" t="n"/>
      <c r="G1844" s="22" t="n"/>
      <c r="H1844" s="14" t="n"/>
      <c r="I1844" s="17">
        <f>IF(OR($B1844="",$C1844="",N($D1844)=0),"",IF(OR($B1844="Ajuste para mais",$B1844="Ajuste para menos"),0,$D1844*IF(N($E1844)&lt;&gt;0,$E1844,IF(OR($B1844="Venda",$B1844="Devolução de venda"),IFERROR(INDEX(Produtos!$D$6:$D$505,MATCH($C1844,Produtos!$B$6:$B$505,0)),0),0))))</f>
        <v/>
      </c>
      <c r="J1844" s="17">
        <f>IF(OR($B1844="",$C1844="",N($D1844)=0),"",IF($B1844="Venda",1,IF($B1844="Devolução de venda",-1,0))*$D1844*IFERROR(INDEX(Produtos!$L$6:$L$505,MATCH($C1844,Produtos!$B$6:$B$505,0)),0))</f>
        <v/>
      </c>
      <c r="K1844" s="17">
        <f>IF(I1844="","",IF($B1844="Venda",I1844-J1844,IF($B1844="Devolução de venda",-I1844-J1844,0)))</f>
        <v/>
      </c>
      <c r="L1844" s="20">
        <f>IF($A1844="","",IF($G1844&lt;&gt;"",$G1844,$A1844))</f>
        <v/>
      </c>
      <c r="M1844" s="17">
        <f>IF(I1844="","",IF($B1844="Venda",I1844,IF(OR($B1844="Compra",$B1844="Devolução de venda"),-I1844,0)))</f>
        <v/>
      </c>
    </row>
    <row r="1845">
      <c r="A1845" s="22" t="n"/>
      <c r="B1845" s="14" t="n"/>
      <c r="C1845" s="14" t="n"/>
      <c r="D1845" s="14" t="n"/>
      <c r="E1845" s="15" t="n"/>
      <c r="F1845" s="14" t="n"/>
      <c r="G1845" s="22" t="n"/>
      <c r="H1845" s="14" t="n"/>
      <c r="I1845" s="17">
        <f>IF(OR($B1845="",$C1845="",N($D1845)=0),"",IF(OR($B1845="Ajuste para mais",$B1845="Ajuste para menos"),0,$D1845*IF(N($E1845)&lt;&gt;0,$E1845,IF(OR($B1845="Venda",$B1845="Devolução de venda"),IFERROR(INDEX(Produtos!$D$6:$D$505,MATCH($C1845,Produtos!$B$6:$B$505,0)),0),0))))</f>
        <v/>
      </c>
      <c r="J1845" s="17">
        <f>IF(OR($B1845="",$C1845="",N($D1845)=0),"",IF($B1845="Venda",1,IF($B1845="Devolução de venda",-1,0))*$D1845*IFERROR(INDEX(Produtos!$L$6:$L$505,MATCH($C1845,Produtos!$B$6:$B$505,0)),0))</f>
        <v/>
      </c>
      <c r="K1845" s="17">
        <f>IF(I1845="","",IF($B1845="Venda",I1845-J1845,IF($B1845="Devolução de venda",-I1845-J1845,0)))</f>
        <v/>
      </c>
      <c r="L1845" s="20">
        <f>IF($A1845="","",IF($G1845&lt;&gt;"",$G1845,$A1845))</f>
        <v/>
      </c>
      <c r="M1845" s="17">
        <f>IF(I1845="","",IF($B1845="Venda",I1845,IF(OR($B1845="Compra",$B1845="Devolução de venda"),-I1845,0)))</f>
        <v/>
      </c>
    </row>
    <row r="1846">
      <c r="A1846" s="22" t="n"/>
      <c r="B1846" s="14" t="n"/>
      <c r="C1846" s="14" t="n"/>
      <c r="D1846" s="14" t="n"/>
      <c r="E1846" s="15" t="n"/>
      <c r="F1846" s="14" t="n"/>
      <c r="G1846" s="22" t="n"/>
      <c r="H1846" s="14" t="n"/>
      <c r="I1846" s="17">
        <f>IF(OR($B1846="",$C1846="",N($D1846)=0),"",IF(OR($B1846="Ajuste para mais",$B1846="Ajuste para menos"),0,$D1846*IF(N($E1846)&lt;&gt;0,$E1846,IF(OR($B1846="Venda",$B1846="Devolução de venda"),IFERROR(INDEX(Produtos!$D$6:$D$505,MATCH($C1846,Produtos!$B$6:$B$505,0)),0),0))))</f>
        <v/>
      </c>
      <c r="J1846" s="17">
        <f>IF(OR($B1846="",$C1846="",N($D1846)=0),"",IF($B1846="Venda",1,IF($B1846="Devolução de venda",-1,0))*$D1846*IFERROR(INDEX(Produtos!$L$6:$L$505,MATCH($C1846,Produtos!$B$6:$B$505,0)),0))</f>
        <v/>
      </c>
      <c r="K1846" s="17">
        <f>IF(I1846="","",IF($B1846="Venda",I1846-J1846,IF($B1846="Devolução de venda",-I1846-J1846,0)))</f>
        <v/>
      </c>
      <c r="L1846" s="20">
        <f>IF($A1846="","",IF($G1846&lt;&gt;"",$G1846,$A1846))</f>
        <v/>
      </c>
      <c r="M1846" s="17">
        <f>IF(I1846="","",IF($B1846="Venda",I1846,IF(OR($B1846="Compra",$B1846="Devolução de venda"),-I1846,0)))</f>
        <v/>
      </c>
    </row>
    <row r="1847">
      <c r="A1847" s="22" t="n"/>
      <c r="B1847" s="14" t="n"/>
      <c r="C1847" s="14" t="n"/>
      <c r="D1847" s="14" t="n"/>
      <c r="E1847" s="15" t="n"/>
      <c r="F1847" s="14" t="n"/>
      <c r="G1847" s="22" t="n"/>
      <c r="H1847" s="14" t="n"/>
      <c r="I1847" s="17">
        <f>IF(OR($B1847="",$C1847="",N($D1847)=0),"",IF(OR($B1847="Ajuste para mais",$B1847="Ajuste para menos"),0,$D1847*IF(N($E1847)&lt;&gt;0,$E1847,IF(OR($B1847="Venda",$B1847="Devolução de venda"),IFERROR(INDEX(Produtos!$D$6:$D$505,MATCH($C1847,Produtos!$B$6:$B$505,0)),0),0))))</f>
        <v/>
      </c>
      <c r="J1847" s="17">
        <f>IF(OR($B1847="",$C1847="",N($D1847)=0),"",IF($B1847="Venda",1,IF($B1847="Devolução de venda",-1,0))*$D1847*IFERROR(INDEX(Produtos!$L$6:$L$505,MATCH($C1847,Produtos!$B$6:$B$505,0)),0))</f>
        <v/>
      </c>
      <c r="K1847" s="17">
        <f>IF(I1847="","",IF($B1847="Venda",I1847-J1847,IF($B1847="Devolução de venda",-I1847-J1847,0)))</f>
        <v/>
      </c>
      <c r="L1847" s="20">
        <f>IF($A1847="","",IF($G1847&lt;&gt;"",$G1847,$A1847))</f>
        <v/>
      </c>
      <c r="M1847" s="17">
        <f>IF(I1847="","",IF($B1847="Venda",I1847,IF(OR($B1847="Compra",$B1847="Devolução de venda"),-I1847,0)))</f>
        <v/>
      </c>
    </row>
    <row r="1848">
      <c r="A1848" s="22" t="n"/>
      <c r="B1848" s="14" t="n"/>
      <c r="C1848" s="14" t="n"/>
      <c r="D1848" s="14" t="n"/>
      <c r="E1848" s="15" t="n"/>
      <c r="F1848" s="14" t="n"/>
      <c r="G1848" s="22" t="n"/>
      <c r="H1848" s="14" t="n"/>
      <c r="I1848" s="17">
        <f>IF(OR($B1848="",$C1848="",N($D1848)=0),"",IF(OR($B1848="Ajuste para mais",$B1848="Ajuste para menos"),0,$D1848*IF(N($E1848)&lt;&gt;0,$E1848,IF(OR($B1848="Venda",$B1848="Devolução de venda"),IFERROR(INDEX(Produtos!$D$6:$D$505,MATCH($C1848,Produtos!$B$6:$B$505,0)),0),0))))</f>
        <v/>
      </c>
      <c r="J1848" s="17">
        <f>IF(OR($B1848="",$C1848="",N($D1848)=0),"",IF($B1848="Venda",1,IF($B1848="Devolução de venda",-1,0))*$D1848*IFERROR(INDEX(Produtos!$L$6:$L$505,MATCH($C1848,Produtos!$B$6:$B$505,0)),0))</f>
        <v/>
      </c>
      <c r="K1848" s="17">
        <f>IF(I1848="","",IF($B1848="Venda",I1848-J1848,IF($B1848="Devolução de venda",-I1848-J1848,0)))</f>
        <v/>
      </c>
      <c r="L1848" s="20">
        <f>IF($A1848="","",IF($G1848&lt;&gt;"",$G1848,$A1848))</f>
        <v/>
      </c>
      <c r="M1848" s="17">
        <f>IF(I1848="","",IF($B1848="Venda",I1848,IF(OR($B1848="Compra",$B1848="Devolução de venda"),-I1848,0)))</f>
        <v/>
      </c>
    </row>
    <row r="1849">
      <c r="A1849" s="22" t="n"/>
      <c r="B1849" s="14" t="n"/>
      <c r="C1849" s="14" t="n"/>
      <c r="D1849" s="14" t="n"/>
      <c r="E1849" s="15" t="n"/>
      <c r="F1849" s="14" t="n"/>
      <c r="G1849" s="22" t="n"/>
      <c r="H1849" s="14" t="n"/>
      <c r="I1849" s="17">
        <f>IF(OR($B1849="",$C1849="",N($D1849)=0),"",IF(OR($B1849="Ajuste para mais",$B1849="Ajuste para menos"),0,$D1849*IF(N($E1849)&lt;&gt;0,$E1849,IF(OR($B1849="Venda",$B1849="Devolução de venda"),IFERROR(INDEX(Produtos!$D$6:$D$505,MATCH($C1849,Produtos!$B$6:$B$505,0)),0),0))))</f>
        <v/>
      </c>
      <c r="J1849" s="17">
        <f>IF(OR($B1849="",$C1849="",N($D1849)=0),"",IF($B1849="Venda",1,IF($B1849="Devolução de venda",-1,0))*$D1849*IFERROR(INDEX(Produtos!$L$6:$L$505,MATCH($C1849,Produtos!$B$6:$B$505,0)),0))</f>
        <v/>
      </c>
      <c r="K1849" s="17">
        <f>IF(I1849="","",IF($B1849="Venda",I1849-J1849,IF($B1849="Devolução de venda",-I1849-J1849,0)))</f>
        <v/>
      </c>
      <c r="L1849" s="20">
        <f>IF($A1849="","",IF($G1849&lt;&gt;"",$G1849,$A1849))</f>
        <v/>
      </c>
      <c r="M1849" s="17">
        <f>IF(I1849="","",IF($B1849="Venda",I1849,IF(OR($B1849="Compra",$B1849="Devolução de venda"),-I1849,0)))</f>
        <v/>
      </c>
    </row>
    <row r="1850">
      <c r="A1850" s="22" t="n"/>
      <c r="B1850" s="14" t="n"/>
      <c r="C1850" s="14" t="n"/>
      <c r="D1850" s="14" t="n"/>
      <c r="E1850" s="15" t="n"/>
      <c r="F1850" s="14" t="n"/>
      <c r="G1850" s="22" t="n"/>
      <c r="H1850" s="14" t="n"/>
      <c r="I1850" s="17">
        <f>IF(OR($B1850="",$C1850="",N($D1850)=0),"",IF(OR($B1850="Ajuste para mais",$B1850="Ajuste para menos"),0,$D1850*IF(N($E1850)&lt;&gt;0,$E1850,IF(OR($B1850="Venda",$B1850="Devolução de venda"),IFERROR(INDEX(Produtos!$D$6:$D$505,MATCH($C1850,Produtos!$B$6:$B$505,0)),0),0))))</f>
        <v/>
      </c>
      <c r="J1850" s="17">
        <f>IF(OR($B1850="",$C1850="",N($D1850)=0),"",IF($B1850="Venda",1,IF($B1850="Devolução de venda",-1,0))*$D1850*IFERROR(INDEX(Produtos!$L$6:$L$505,MATCH($C1850,Produtos!$B$6:$B$505,0)),0))</f>
        <v/>
      </c>
      <c r="K1850" s="17">
        <f>IF(I1850="","",IF($B1850="Venda",I1850-J1850,IF($B1850="Devolução de venda",-I1850-J1850,0)))</f>
        <v/>
      </c>
      <c r="L1850" s="20">
        <f>IF($A1850="","",IF($G1850&lt;&gt;"",$G1850,$A1850))</f>
        <v/>
      </c>
      <c r="M1850" s="17">
        <f>IF(I1850="","",IF($B1850="Venda",I1850,IF(OR($B1850="Compra",$B1850="Devolução de venda"),-I1850,0)))</f>
        <v/>
      </c>
    </row>
    <row r="1851">
      <c r="A1851" s="22" t="n"/>
      <c r="B1851" s="14" t="n"/>
      <c r="C1851" s="14" t="n"/>
      <c r="D1851" s="14" t="n"/>
      <c r="E1851" s="15" t="n"/>
      <c r="F1851" s="14" t="n"/>
      <c r="G1851" s="22" t="n"/>
      <c r="H1851" s="14" t="n"/>
      <c r="I1851" s="17">
        <f>IF(OR($B1851="",$C1851="",N($D1851)=0),"",IF(OR($B1851="Ajuste para mais",$B1851="Ajuste para menos"),0,$D1851*IF(N($E1851)&lt;&gt;0,$E1851,IF(OR($B1851="Venda",$B1851="Devolução de venda"),IFERROR(INDEX(Produtos!$D$6:$D$505,MATCH($C1851,Produtos!$B$6:$B$505,0)),0),0))))</f>
        <v/>
      </c>
      <c r="J1851" s="17">
        <f>IF(OR($B1851="",$C1851="",N($D1851)=0),"",IF($B1851="Venda",1,IF($B1851="Devolução de venda",-1,0))*$D1851*IFERROR(INDEX(Produtos!$L$6:$L$505,MATCH($C1851,Produtos!$B$6:$B$505,0)),0))</f>
        <v/>
      </c>
      <c r="K1851" s="17">
        <f>IF(I1851="","",IF($B1851="Venda",I1851-J1851,IF($B1851="Devolução de venda",-I1851-J1851,0)))</f>
        <v/>
      </c>
      <c r="L1851" s="20">
        <f>IF($A1851="","",IF($G1851&lt;&gt;"",$G1851,$A1851))</f>
        <v/>
      </c>
      <c r="M1851" s="17">
        <f>IF(I1851="","",IF($B1851="Venda",I1851,IF(OR($B1851="Compra",$B1851="Devolução de venda"),-I1851,0)))</f>
        <v/>
      </c>
    </row>
    <row r="1852">
      <c r="A1852" s="22" t="n"/>
      <c r="B1852" s="14" t="n"/>
      <c r="C1852" s="14" t="n"/>
      <c r="D1852" s="14" t="n"/>
      <c r="E1852" s="15" t="n"/>
      <c r="F1852" s="14" t="n"/>
      <c r="G1852" s="22" t="n"/>
      <c r="H1852" s="14" t="n"/>
      <c r="I1852" s="17">
        <f>IF(OR($B1852="",$C1852="",N($D1852)=0),"",IF(OR($B1852="Ajuste para mais",$B1852="Ajuste para menos"),0,$D1852*IF(N($E1852)&lt;&gt;0,$E1852,IF(OR($B1852="Venda",$B1852="Devolução de venda"),IFERROR(INDEX(Produtos!$D$6:$D$505,MATCH($C1852,Produtos!$B$6:$B$505,0)),0),0))))</f>
        <v/>
      </c>
      <c r="J1852" s="17">
        <f>IF(OR($B1852="",$C1852="",N($D1852)=0),"",IF($B1852="Venda",1,IF($B1852="Devolução de venda",-1,0))*$D1852*IFERROR(INDEX(Produtos!$L$6:$L$505,MATCH($C1852,Produtos!$B$6:$B$505,0)),0))</f>
        <v/>
      </c>
      <c r="K1852" s="17">
        <f>IF(I1852="","",IF($B1852="Venda",I1852-J1852,IF($B1852="Devolução de venda",-I1852-J1852,0)))</f>
        <v/>
      </c>
      <c r="L1852" s="20">
        <f>IF($A1852="","",IF($G1852&lt;&gt;"",$G1852,$A1852))</f>
        <v/>
      </c>
      <c r="M1852" s="17">
        <f>IF(I1852="","",IF($B1852="Venda",I1852,IF(OR($B1852="Compra",$B1852="Devolução de venda"),-I1852,0)))</f>
        <v/>
      </c>
    </row>
    <row r="1853">
      <c r="A1853" s="22" t="n"/>
      <c r="B1853" s="14" t="n"/>
      <c r="C1853" s="14" t="n"/>
      <c r="D1853" s="14" t="n"/>
      <c r="E1853" s="15" t="n"/>
      <c r="F1853" s="14" t="n"/>
      <c r="G1853" s="22" t="n"/>
      <c r="H1853" s="14" t="n"/>
      <c r="I1853" s="17">
        <f>IF(OR($B1853="",$C1853="",N($D1853)=0),"",IF(OR($B1853="Ajuste para mais",$B1853="Ajuste para menos"),0,$D1853*IF(N($E1853)&lt;&gt;0,$E1853,IF(OR($B1853="Venda",$B1853="Devolução de venda"),IFERROR(INDEX(Produtos!$D$6:$D$505,MATCH($C1853,Produtos!$B$6:$B$505,0)),0),0))))</f>
        <v/>
      </c>
      <c r="J1853" s="17">
        <f>IF(OR($B1853="",$C1853="",N($D1853)=0),"",IF($B1853="Venda",1,IF($B1853="Devolução de venda",-1,0))*$D1853*IFERROR(INDEX(Produtos!$L$6:$L$505,MATCH($C1853,Produtos!$B$6:$B$505,0)),0))</f>
        <v/>
      </c>
      <c r="K1853" s="17">
        <f>IF(I1853="","",IF($B1853="Venda",I1853-J1853,IF($B1853="Devolução de venda",-I1853-J1853,0)))</f>
        <v/>
      </c>
      <c r="L1853" s="20">
        <f>IF($A1853="","",IF($G1853&lt;&gt;"",$G1853,$A1853))</f>
        <v/>
      </c>
      <c r="M1853" s="17">
        <f>IF(I1853="","",IF($B1853="Venda",I1853,IF(OR($B1853="Compra",$B1853="Devolução de venda"),-I1853,0)))</f>
        <v/>
      </c>
    </row>
    <row r="1854">
      <c r="A1854" s="22" t="n"/>
      <c r="B1854" s="14" t="n"/>
      <c r="C1854" s="14" t="n"/>
      <c r="D1854" s="14" t="n"/>
      <c r="E1854" s="15" t="n"/>
      <c r="F1854" s="14" t="n"/>
      <c r="G1854" s="22" t="n"/>
      <c r="H1854" s="14" t="n"/>
      <c r="I1854" s="17">
        <f>IF(OR($B1854="",$C1854="",N($D1854)=0),"",IF(OR($B1854="Ajuste para mais",$B1854="Ajuste para menos"),0,$D1854*IF(N($E1854)&lt;&gt;0,$E1854,IF(OR($B1854="Venda",$B1854="Devolução de venda"),IFERROR(INDEX(Produtos!$D$6:$D$505,MATCH($C1854,Produtos!$B$6:$B$505,0)),0),0))))</f>
        <v/>
      </c>
      <c r="J1854" s="17">
        <f>IF(OR($B1854="",$C1854="",N($D1854)=0),"",IF($B1854="Venda",1,IF($B1854="Devolução de venda",-1,0))*$D1854*IFERROR(INDEX(Produtos!$L$6:$L$505,MATCH($C1854,Produtos!$B$6:$B$505,0)),0))</f>
        <v/>
      </c>
      <c r="K1854" s="17">
        <f>IF(I1854="","",IF($B1854="Venda",I1854-J1854,IF($B1854="Devolução de venda",-I1854-J1854,0)))</f>
        <v/>
      </c>
      <c r="L1854" s="20">
        <f>IF($A1854="","",IF($G1854&lt;&gt;"",$G1854,$A1854))</f>
        <v/>
      </c>
      <c r="M1854" s="17">
        <f>IF(I1854="","",IF($B1854="Venda",I1854,IF(OR($B1854="Compra",$B1854="Devolução de venda"),-I1854,0)))</f>
        <v/>
      </c>
    </row>
    <row r="1855">
      <c r="A1855" s="22" t="n"/>
      <c r="B1855" s="14" t="n"/>
      <c r="C1855" s="14" t="n"/>
      <c r="D1855" s="14" t="n"/>
      <c r="E1855" s="15" t="n"/>
      <c r="F1855" s="14" t="n"/>
      <c r="G1855" s="22" t="n"/>
      <c r="H1855" s="14" t="n"/>
      <c r="I1855" s="17">
        <f>IF(OR($B1855="",$C1855="",N($D1855)=0),"",IF(OR($B1855="Ajuste para mais",$B1855="Ajuste para menos"),0,$D1855*IF(N($E1855)&lt;&gt;0,$E1855,IF(OR($B1855="Venda",$B1855="Devolução de venda"),IFERROR(INDEX(Produtos!$D$6:$D$505,MATCH($C1855,Produtos!$B$6:$B$505,0)),0),0))))</f>
        <v/>
      </c>
      <c r="J1855" s="17">
        <f>IF(OR($B1855="",$C1855="",N($D1855)=0),"",IF($B1855="Venda",1,IF($B1855="Devolução de venda",-1,0))*$D1855*IFERROR(INDEX(Produtos!$L$6:$L$505,MATCH($C1855,Produtos!$B$6:$B$505,0)),0))</f>
        <v/>
      </c>
      <c r="K1855" s="17">
        <f>IF(I1855="","",IF($B1855="Venda",I1855-J1855,IF($B1855="Devolução de venda",-I1855-J1855,0)))</f>
        <v/>
      </c>
      <c r="L1855" s="20">
        <f>IF($A1855="","",IF($G1855&lt;&gt;"",$G1855,$A1855))</f>
        <v/>
      </c>
      <c r="M1855" s="17">
        <f>IF(I1855="","",IF($B1855="Venda",I1855,IF(OR($B1855="Compra",$B1855="Devolução de venda"),-I1855,0)))</f>
        <v/>
      </c>
    </row>
    <row r="1856">
      <c r="A1856" s="22" t="n"/>
      <c r="B1856" s="14" t="n"/>
      <c r="C1856" s="14" t="n"/>
      <c r="D1856" s="14" t="n"/>
      <c r="E1856" s="15" t="n"/>
      <c r="F1856" s="14" t="n"/>
      <c r="G1856" s="22" t="n"/>
      <c r="H1856" s="14" t="n"/>
      <c r="I1856" s="17">
        <f>IF(OR($B1856="",$C1856="",N($D1856)=0),"",IF(OR($B1856="Ajuste para mais",$B1856="Ajuste para menos"),0,$D1856*IF(N($E1856)&lt;&gt;0,$E1856,IF(OR($B1856="Venda",$B1856="Devolução de venda"),IFERROR(INDEX(Produtos!$D$6:$D$505,MATCH($C1856,Produtos!$B$6:$B$505,0)),0),0))))</f>
        <v/>
      </c>
      <c r="J1856" s="17">
        <f>IF(OR($B1856="",$C1856="",N($D1856)=0),"",IF($B1856="Venda",1,IF($B1856="Devolução de venda",-1,0))*$D1856*IFERROR(INDEX(Produtos!$L$6:$L$505,MATCH($C1856,Produtos!$B$6:$B$505,0)),0))</f>
        <v/>
      </c>
      <c r="K1856" s="17">
        <f>IF(I1856="","",IF($B1856="Venda",I1856-J1856,IF($B1856="Devolução de venda",-I1856-J1856,0)))</f>
        <v/>
      </c>
      <c r="L1856" s="20">
        <f>IF($A1856="","",IF($G1856&lt;&gt;"",$G1856,$A1856))</f>
        <v/>
      </c>
      <c r="M1856" s="17">
        <f>IF(I1856="","",IF($B1856="Venda",I1856,IF(OR($B1856="Compra",$B1856="Devolução de venda"),-I1856,0)))</f>
        <v/>
      </c>
    </row>
    <row r="1857">
      <c r="A1857" s="22" t="n"/>
      <c r="B1857" s="14" t="n"/>
      <c r="C1857" s="14" t="n"/>
      <c r="D1857" s="14" t="n"/>
      <c r="E1857" s="15" t="n"/>
      <c r="F1857" s="14" t="n"/>
      <c r="G1857" s="22" t="n"/>
      <c r="H1857" s="14" t="n"/>
      <c r="I1857" s="17">
        <f>IF(OR($B1857="",$C1857="",N($D1857)=0),"",IF(OR($B1857="Ajuste para mais",$B1857="Ajuste para menos"),0,$D1857*IF(N($E1857)&lt;&gt;0,$E1857,IF(OR($B1857="Venda",$B1857="Devolução de venda"),IFERROR(INDEX(Produtos!$D$6:$D$505,MATCH($C1857,Produtos!$B$6:$B$505,0)),0),0))))</f>
        <v/>
      </c>
      <c r="J1857" s="17">
        <f>IF(OR($B1857="",$C1857="",N($D1857)=0),"",IF($B1857="Venda",1,IF($B1857="Devolução de venda",-1,0))*$D1857*IFERROR(INDEX(Produtos!$L$6:$L$505,MATCH($C1857,Produtos!$B$6:$B$505,0)),0))</f>
        <v/>
      </c>
      <c r="K1857" s="17">
        <f>IF(I1857="","",IF($B1857="Venda",I1857-J1857,IF($B1857="Devolução de venda",-I1857-J1857,0)))</f>
        <v/>
      </c>
      <c r="L1857" s="20">
        <f>IF($A1857="","",IF($G1857&lt;&gt;"",$G1857,$A1857))</f>
        <v/>
      </c>
      <c r="M1857" s="17">
        <f>IF(I1857="","",IF($B1857="Venda",I1857,IF(OR($B1857="Compra",$B1857="Devolução de venda"),-I1857,0)))</f>
        <v/>
      </c>
    </row>
    <row r="1858">
      <c r="A1858" s="22" t="n"/>
      <c r="B1858" s="14" t="n"/>
      <c r="C1858" s="14" t="n"/>
      <c r="D1858" s="14" t="n"/>
      <c r="E1858" s="15" t="n"/>
      <c r="F1858" s="14" t="n"/>
      <c r="G1858" s="22" t="n"/>
      <c r="H1858" s="14" t="n"/>
      <c r="I1858" s="17">
        <f>IF(OR($B1858="",$C1858="",N($D1858)=0),"",IF(OR($B1858="Ajuste para mais",$B1858="Ajuste para menos"),0,$D1858*IF(N($E1858)&lt;&gt;0,$E1858,IF(OR($B1858="Venda",$B1858="Devolução de venda"),IFERROR(INDEX(Produtos!$D$6:$D$505,MATCH($C1858,Produtos!$B$6:$B$505,0)),0),0))))</f>
        <v/>
      </c>
      <c r="J1858" s="17">
        <f>IF(OR($B1858="",$C1858="",N($D1858)=0),"",IF($B1858="Venda",1,IF($B1858="Devolução de venda",-1,0))*$D1858*IFERROR(INDEX(Produtos!$L$6:$L$505,MATCH($C1858,Produtos!$B$6:$B$505,0)),0))</f>
        <v/>
      </c>
      <c r="K1858" s="17">
        <f>IF(I1858="","",IF($B1858="Venda",I1858-J1858,IF($B1858="Devolução de venda",-I1858-J1858,0)))</f>
        <v/>
      </c>
      <c r="L1858" s="20">
        <f>IF($A1858="","",IF($G1858&lt;&gt;"",$G1858,$A1858))</f>
        <v/>
      </c>
      <c r="M1858" s="17">
        <f>IF(I1858="","",IF($B1858="Venda",I1858,IF(OR($B1858="Compra",$B1858="Devolução de venda"),-I1858,0)))</f>
        <v/>
      </c>
    </row>
    <row r="1859">
      <c r="A1859" s="22" t="n"/>
      <c r="B1859" s="14" t="n"/>
      <c r="C1859" s="14" t="n"/>
      <c r="D1859" s="14" t="n"/>
      <c r="E1859" s="15" t="n"/>
      <c r="F1859" s="14" t="n"/>
      <c r="G1859" s="22" t="n"/>
      <c r="H1859" s="14" t="n"/>
      <c r="I1859" s="17">
        <f>IF(OR($B1859="",$C1859="",N($D1859)=0),"",IF(OR($B1859="Ajuste para mais",$B1859="Ajuste para menos"),0,$D1859*IF(N($E1859)&lt;&gt;0,$E1859,IF(OR($B1859="Venda",$B1859="Devolução de venda"),IFERROR(INDEX(Produtos!$D$6:$D$505,MATCH($C1859,Produtos!$B$6:$B$505,0)),0),0))))</f>
        <v/>
      </c>
      <c r="J1859" s="17">
        <f>IF(OR($B1859="",$C1859="",N($D1859)=0),"",IF($B1859="Venda",1,IF($B1859="Devolução de venda",-1,0))*$D1859*IFERROR(INDEX(Produtos!$L$6:$L$505,MATCH($C1859,Produtos!$B$6:$B$505,0)),0))</f>
        <v/>
      </c>
      <c r="K1859" s="17">
        <f>IF(I1859="","",IF($B1859="Venda",I1859-J1859,IF($B1859="Devolução de venda",-I1859-J1859,0)))</f>
        <v/>
      </c>
      <c r="L1859" s="20">
        <f>IF($A1859="","",IF($G1859&lt;&gt;"",$G1859,$A1859))</f>
        <v/>
      </c>
      <c r="M1859" s="17">
        <f>IF(I1859="","",IF($B1859="Venda",I1859,IF(OR($B1859="Compra",$B1859="Devolução de venda"),-I1859,0)))</f>
        <v/>
      </c>
    </row>
    <row r="1860">
      <c r="A1860" s="22" t="n"/>
      <c r="B1860" s="14" t="n"/>
      <c r="C1860" s="14" t="n"/>
      <c r="D1860" s="14" t="n"/>
      <c r="E1860" s="15" t="n"/>
      <c r="F1860" s="14" t="n"/>
      <c r="G1860" s="22" t="n"/>
      <c r="H1860" s="14" t="n"/>
      <c r="I1860" s="17">
        <f>IF(OR($B1860="",$C1860="",N($D1860)=0),"",IF(OR($B1860="Ajuste para mais",$B1860="Ajuste para menos"),0,$D1860*IF(N($E1860)&lt;&gt;0,$E1860,IF(OR($B1860="Venda",$B1860="Devolução de venda"),IFERROR(INDEX(Produtos!$D$6:$D$505,MATCH($C1860,Produtos!$B$6:$B$505,0)),0),0))))</f>
        <v/>
      </c>
      <c r="J1860" s="17">
        <f>IF(OR($B1860="",$C1860="",N($D1860)=0),"",IF($B1860="Venda",1,IF($B1860="Devolução de venda",-1,0))*$D1860*IFERROR(INDEX(Produtos!$L$6:$L$505,MATCH($C1860,Produtos!$B$6:$B$505,0)),0))</f>
        <v/>
      </c>
      <c r="K1860" s="17">
        <f>IF(I1860="","",IF($B1860="Venda",I1860-J1860,IF($B1860="Devolução de venda",-I1860-J1860,0)))</f>
        <v/>
      </c>
      <c r="L1860" s="20">
        <f>IF($A1860="","",IF($G1860&lt;&gt;"",$G1860,$A1860))</f>
        <v/>
      </c>
      <c r="M1860" s="17">
        <f>IF(I1860="","",IF($B1860="Venda",I1860,IF(OR($B1860="Compra",$B1860="Devolução de venda"),-I1860,0)))</f>
        <v/>
      </c>
    </row>
    <row r="1861">
      <c r="A1861" s="22" t="n"/>
      <c r="B1861" s="14" t="n"/>
      <c r="C1861" s="14" t="n"/>
      <c r="D1861" s="14" t="n"/>
      <c r="E1861" s="15" t="n"/>
      <c r="F1861" s="14" t="n"/>
      <c r="G1861" s="22" t="n"/>
      <c r="H1861" s="14" t="n"/>
      <c r="I1861" s="17">
        <f>IF(OR($B1861="",$C1861="",N($D1861)=0),"",IF(OR($B1861="Ajuste para mais",$B1861="Ajuste para menos"),0,$D1861*IF(N($E1861)&lt;&gt;0,$E1861,IF(OR($B1861="Venda",$B1861="Devolução de venda"),IFERROR(INDEX(Produtos!$D$6:$D$505,MATCH($C1861,Produtos!$B$6:$B$505,0)),0),0))))</f>
        <v/>
      </c>
      <c r="J1861" s="17">
        <f>IF(OR($B1861="",$C1861="",N($D1861)=0),"",IF($B1861="Venda",1,IF($B1861="Devolução de venda",-1,0))*$D1861*IFERROR(INDEX(Produtos!$L$6:$L$505,MATCH($C1861,Produtos!$B$6:$B$505,0)),0))</f>
        <v/>
      </c>
      <c r="K1861" s="17">
        <f>IF(I1861="","",IF($B1861="Venda",I1861-J1861,IF($B1861="Devolução de venda",-I1861-J1861,0)))</f>
        <v/>
      </c>
      <c r="L1861" s="20">
        <f>IF($A1861="","",IF($G1861&lt;&gt;"",$G1861,$A1861))</f>
        <v/>
      </c>
      <c r="M1861" s="17">
        <f>IF(I1861="","",IF($B1861="Venda",I1861,IF(OR($B1861="Compra",$B1861="Devolução de venda"),-I1861,0)))</f>
        <v/>
      </c>
    </row>
    <row r="1862">
      <c r="A1862" s="22" t="n"/>
      <c r="B1862" s="14" t="n"/>
      <c r="C1862" s="14" t="n"/>
      <c r="D1862" s="14" t="n"/>
      <c r="E1862" s="15" t="n"/>
      <c r="F1862" s="14" t="n"/>
      <c r="G1862" s="22" t="n"/>
      <c r="H1862" s="14" t="n"/>
      <c r="I1862" s="17">
        <f>IF(OR($B1862="",$C1862="",N($D1862)=0),"",IF(OR($B1862="Ajuste para mais",$B1862="Ajuste para menos"),0,$D1862*IF(N($E1862)&lt;&gt;0,$E1862,IF(OR($B1862="Venda",$B1862="Devolução de venda"),IFERROR(INDEX(Produtos!$D$6:$D$505,MATCH($C1862,Produtos!$B$6:$B$505,0)),0),0))))</f>
        <v/>
      </c>
      <c r="J1862" s="17">
        <f>IF(OR($B1862="",$C1862="",N($D1862)=0),"",IF($B1862="Venda",1,IF($B1862="Devolução de venda",-1,0))*$D1862*IFERROR(INDEX(Produtos!$L$6:$L$505,MATCH($C1862,Produtos!$B$6:$B$505,0)),0))</f>
        <v/>
      </c>
      <c r="K1862" s="17">
        <f>IF(I1862="","",IF($B1862="Venda",I1862-J1862,IF($B1862="Devolução de venda",-I1862-J1862,0)))</f>
        <v/>
      </c>
      <c r="L1862" s="20">
        <f>IF($A1862="","",IF($G1862&lt;&gt;"",$G1862,$A1862))</f>
        <v/>
      </c>
      <c r="M1862" s="17">
        <f>IF(I1862="","",IF($B1862="Venda",I1862,IF(OR($B1862="Compra",$B1862="Devolução de venda"),-I1862,0)))</f>
        <v/>
      </c>
    </row>
    <row r="1863">
      <c r="A1863" s="22" t="n"/>
      <c r="B1863" s="14" t="n"/>
      <c r="C1863" s="14" t="n"/>
      <c r="D1863" s="14" t="n"/>
      <c r="E1863" s="15" t="n"/>
      <c r="F1863" s="14" t="n"/>
      <c r="G1863" s="22" t="n"/>
      <c r="H1863" s="14" t="n"/>
      <c r="I1863" s="17">
        <f>IF(OR($B1863="",$C1863="",N($D1863)=0),"",IF(OR($B1863="Ajuste para mais",$B1863="Ajuste para menos"),0,$D1863*IF(N($E1863)&lt;&gt;0,$E1863,IF(OR($B1863="Venda",$B1863="Devolução de venda"),IFERROR(INDEX(Produtos!$D$6:$D$505,MATCH($C1863,Produtos!$B$6:$B$505,0)),0),0))))</f>
        <v/>
      </c>
      <c r="J1863" s="17">
        <f>IF(OR($B1863="",$C1863="",N($D1863)=0),"",IF($B1863="Venda",1,IF($B1863="Devolução de venda",-1,0))*$D1863*IFERROR(INDEX(Produtos!$L$6:$L$505,MATCH($C1863,Produtos!$B$6:$B$505,0)),0))</f>
        <v/>
      </c>
      <c r="K1863" s="17">
        <f>IF(I1863="","",IF($B1863="Venda",I1863-J1863,IF($B1863="Devolução de venda",-I1863-J1863,0)))</f>
        <v/>
      </c>
      <c r="L1863" s="20">
        <f>IF($A1863="","",IF($G1863&lt;&gt;"",$G1863,$A1863))</f>
        <v/>
      </c>
      <c r="M1863" s="17">
        <f>IF(I1863="","",IF($B1863="Venda",I1863,IF(OR($B1863="Compra",$B1863="Devolução de venda"),-I1863,0)))</f>
        <v/>
      </c>
    </row>
    <row r="1864">
      <c r="A1864" s="22" t="n"/>
      <c r="B1864" s="14" t="n"/>
      <c r="C1864" s="14" t="n"/>
      <c r="D1864" s="14" t="n"/>
      <c r="E1864" s="15" t="n"/>
      <c r="F1864" s="14" t="n"/>
      <c r="G1864" s="22" t="n"/>
      <c r="H1864" s="14" t="n"/>
      <c r="I1864" s="17">
        <f>IF(OR($B1864="",$C1864="",N($D1864)=0),"",IF(OR($B1864="Ajuste para mais",$B1864="Ajuste para menos"),0,$D1864*IF(N($E1864)&lt;&gt;0,$E1864,IF(OR($B1864="Venda",$B1864="Devolução de venda"),IFERROR(INDEX(Produtos!$D$6:$D$505,MATCH($C1864,Produtos!$B$6:$B$505,0)),0),0))))</f>
        <v/>
      </c>
      <c r="J1864" s="17">
        <f>IF(OR($B1864="",$C1864="",N($D1864)=0),"",IF($B1864="Venda",1,IF($B1864="Devolução de venda",-1,0))*$D1864*IFERROR(INDEX(Produtos!$L$6:$L$505,MATCH($C1864,Produtos!$B$6:$B$505,0)),0))</f>
        <v/>
      </c>
      <c r="K1864" s="17">
        <f>IF(I1864="","",IF($B1864="Venda",I1864-J1864,IF($B1864="Devolução de venda",-I1864-J1864,0)))</f>
        <v/>
      </c>
      <c r="L1864" s="20">
        <f>IF($A1864="","",IF($G1864&lt;&gt;"",$G1864,$A1864))</f>
        <v/>
      </c>
      <c r="M1864" s="17">
        <f>IF(I1864="","",IF($B1864="Venda",I1864,IF(OR($B1864="Compra",$B1864="Devolução de venda"),-I1864,0)))</f>
        <v/>
      </c>
    </row>
    <row r="1865">
      <c r="A1865" s="22" t="n"/>
      <c r="B1865" s="14" t="n"/>
      <c r="C1865" s="14" t="n"/>
      <c r="D1865" s="14" t="n"/>
      <c r="E1865" s="15" t="n"/>
      <c r="F1865" s="14" t="n"/>
      <c r="G1865" s="22" t="n"/>
      <c r="H1865" s="14" t="n"/>
      <c r="I1865" s="17">
        <f>IF(OR($B1865="",$C1865="",N($D1865)=0),"",IF(OR($B1865="Ajuste para mais",$B1865="Ajuste para menos"),0,$D1865*IF(N($E1865)&lt;&gt;0,$E1865,IF(OR($B1865="Venda",$B1865="Devolução de venda"),IFERROR(INDEX(Produtos!$D$6:$D$505,MATCH($C1865,Produtos!$B$6:$B$505,0)),0),0))))</f>
        <v/>
      </c>
      <c r="J1865" s="17">
        <f>IF(OR($B1865="",$C1865="",N($D1865)=0),"",IF($B1865="Venda",1,IF($B1865="Devolução de venda",-1,0))*$D1865*IFERROR(INDEX(Produtos!$L$6:$L$505,MATCH($C1865,Produtos!$B$6:$B$505,0)),0))</f>
        <v/>
      </c>
      <c r="K1865" s="17">
        <f>IF(I1865="","",IF($B1865="Venda",I1865-J1865,IF($B1865="Devolução de venda",-I1865-J1865,0)))</f>
        <v/>
      </c>
      <c r="L1865" s="20">
        <f>IF($A1865="","",IF($G1865&lt;&gt;"",$G1865,$A1865))</f>
        <v/>
      </c>
      <c r="M1865" s="17">
        <f>IF(I1865="","",IF($B1865="Venda",I1865,IF(OR($B1865="Compra",$B1865="Devolução de venda"),-I1865,0)))</f>
        <v/>
      </c>
    </row>
    <row r="1866">
      <c r="A1866" s="22" t="n"/>
      <c r="B1866" s="14" t="n"/>
      <c r="C1866" s="14" t="n"/>
      <c r="D1866" s="14" t="n"/>
      <c r="E1866" s="15" t="n"/>
      <c r="F1866" s="14" t="n"/>
      <c r="G1866" s="22" t="n"/>
      <c r="H1866" s="14" t="n"/>
      <c r="I1866" s="17">
        <f>IF(OR($B1866="",$C1866="",N($D1866)=0),"",IF(OR($B1866="Ajuste para mais",$B1866="Ajuste para menos"),0,$D1866*IF(N($E1866)&lt;&gt;0,$E1866,IF(OR($B1866="Venda",$B1866="Devolução de venda"),IFERROR(INDEX(Produtos!$D$6:$D$505,MATCH($C1866,Produtos!$B$6:$B$505,0)),0),0))))</f>
        <v/>
      </c>
      <c r="J1866" s="17">
        <f>IF(OR($B1866="",$C1866="",N($D1866)=0),"",IF($B1866="Venda",1,IF($B1866="Devolução de venda",-1,0))*$D1866*IFERROR(INDEX(Produtos!$L$6:$L$505,MATCH($C1866,Produtos!$B$6:$B$505,0)),0))</f>
        <v/>
      </c>
      <c r="K1866" s="17">
        <f>IF(I1866="","",IF($B1866="Venda",I1866-J1866,IF($B1866="Devolução de venda",-I1866-J1866,0)))</f>
        <v/>
      </c>
      <c r="L1866" s="20">
        <f>IF($A1866="","",IF($G1866&lt;&gt;"",$G1866,$A1866))</f>
        <v/>
      </c>
      <c r="M1866" s="17">
        <f>IF(I1866="","",IF($B1866="Venda",I1866,IF(OR($B1866="Compra",$B1866="Devolução de venda"),-I1866,0)))</f>
        <v/>
      </c>
    </row>
    <row r="1867">
      <c r="A1867" s="22" t="n"/>
      <c r="B1867" s="14" t="n"/>
      <c r="C1867" s="14" t="n"/>
      <c r="D1867" s="14" t="n"/>
      <c r="E1867" s="15" t="n"/>
      <c r="F1867" s="14" t="n"/>
      <c r="G1867" s="22" t="n"/>
      <c r="H1867" s="14" t="n"/>
      <c r="I1867" s="17">
        <f>IF(OR($B1867="",$C1867="",N($D1867)=0),"",IF(OR($B1867="Ajuste para mais",$B1867="Ajuste para menos"),0,$D1867*IF(N($E1867)&lt;&gt;0,$E1867,IF(OR($B1867="Venda",$B1867="Devolução de venda"),IFERROR(INDEX(Produtos!$D$6:$D$505,MATCH($C1867,Produtos!$B$6:$B$505,0)),0),0))))</f>
        <v/>
      </c>
      <c r="J1867" s="17">
        <f>IF(OR($B1867="",$C1867="",N($D1867)=0),"",IF($B1867="Venda",1,IF($B1867="Devolução de venda",-1,0))*$D1867*IFERROR(INDEX(Produtos!$L$6:$L$505,MATCH($C1867,Produtos!$B$6:$B$505,0)),0))</f>
        <v/>
      </c>
      <c r="K1867" s="17">
        <f>IF(I1867="","",IF($B1867="Venda",I1867-J1867,IF($B1867="Devolução de venda",-I1867-J1867,0)))</f>
        <v/>
      </c>
      <c r="L1867" s="20">
        <f>IF($A1867="","",IF($G1867&lt;&gt;"",$G1867,$A1867))</f>
        <v/>
      </c>
      <c r="M1867" s="17">
        <f>IF(I1867="","",IF($B1867="Venda",I1867,IF(OR($B1867="Compra",$B1867="Devolução de venda"),-I1867,0)))</f>
        <v/>
      </c>
    </row>
    <row r="1868">
      <c r="A1868" s="22" t="n"/>
      <c r="B1868" s="14" t="n"/>
      <c r="C1868" s="14" t="n"/>
      <c r="D1868" s="14" t="n"/>
      <c r="E1868" s="15" t="n"/>
      <c r="F1868" s="14" t="n"/>
      <c r="G1868" s="22" t="n"/>
      <c r="H1868" s="14" t="n"/>
      <c r="I1868" s="17">
        <f>IF(OR($B1868="",$C1868="",N($D1868)=0),"",IF(OR($B1868="Ajuste para mais",$B1868="Ajuste para menos"),0,$D1868*IF(N($E1868)&lt;&gt;0,$E1868,IF(OR($B1868="Venda",$B1868="Devolução de venda"),IFERROR(INDEX(Produtos!$D$6:$D$505,MATCH($C1868,Produtos!$B$6:$B$505,0)),0),0))))</f>
        <v/>
      </c>
      <c r="J1868" s="17">
        <f>IF(OR($B1868="",$C1868="",N($D1868)=0),"",IF($B1868="Venda",1,IF($B1868="Devolução de venda",-1,0))*$D1868*IFERROR(INDEX(Produtos!$L$6:$L$505,MATCH($C1868,Produtos!$B$6:$B$505,0)),0))</f>
        <v/>
      </c>
      <c r="K1868" s="17">
        <f>IF(I1868="","",IF($B1868="Venda",I1868-J1868,IF($B1868="Devolução de venda",-I1868-J1868,0)))</f>
        <v/>
      </c>
      <c r="L1868" s="20">
        <f>IF($A1868="","",IF($G1868&lt;&gt;"",$G1868,$A1868))</f>
        <v/>
      </c>
      <c r="M1868" s="17">
        <f>IF(I1868="","",IF($B1868="Venda",I1868,IF(OR($B1868="Compra",$B1868="Devolução de venda"),-I1868,0)))</f>
        <v/>
      </c>
    </row>
    <row r="1869">
      <c r="A1869" s="22" t="n"/>
      <c r="B1869" s="14" t="n"/>
      <c r="C1869" s="14" t="n"/>
      <c r="D1869" s="14" t="n"/>
      <c r="E1869" s="15" t="n"/>
      <c r="F1869" s="14" t="n"/>
      <c r="G1869" s="22" t="n"/>
      <c r="H1869" s="14" t="n"/>
      <c r="I1869" s="17">
        <f>IF(OR($B1869="",$C1869="",N($D1869)=0),"",IF(OR($B1869="Ajuste para mais",$B1869="Ajuste para menos"),0,$D1869*IF(N($E1869)&lt;&gt;0,$E1869,IF(OR($B1869="Venda",$B1869="Devolução de venda"),IFERROR(INDEX(Produtos!$D$6:$D$505,MATCH($C1869,Produtos!$B$6:$B$505,0)),0),0))))</f>
        <v/>
      </c>
      <c r="J1869" s="17">
        <f>IF(OR($B1869="",$C1869="",N($D1869)=0),"",IF($B1869="Venda",1,IF($B1869="Devolução de venda",-1,0))*$D1869*IFERROR(INDEX(Produtos!$L$6:$L$505,MATCH($C1869,Produtos!$B$6:$B$505,0)),0))</f>
        <v/>
      </c>
      <c r="K1869" s="17">
        <f>IF(I1869="","",IF($B1869="Venda",I1869-J1869,IF($B1869="Devolução de venda",-I1869-J1869,0)))</f>
        <v/>
      </c>
      <c r="L1869" s="20">
        <f>IF($A1869="","",IF($G1869&lt;&gt;"",$G1869,$A1869))</f>
        <v/>
      </c>
      <c r="M1869" s="17">
        <f>IF(I1869="","",IF($B1869="Venda",I1869,IF(OR($B1869="Compra",$B1869="Devolução de venda"),-I1869,0)))</f>
        <v/>
      </c>
    </row>
    <row r="1870">
      <c r="A1870" s="22" t="n"/>
      <c r="B1870" s="14" t="n"/>
      <c r="C1870" s="14" t="n"/>
      <c r="D1870" s="14" t="n"/>
      <c r="E1870" s="15" t="n"/>
      <c r="F1870" s="14" t="n"/>
      <c r="G1870" s="22" t="n"/>
      <c r="H1870" s="14" t="n"/>
      <c r="I1870" s="17">
        <f>IF(OR($B1870="",$C1870="",N($D1870)=0),"",IF(OR($B1870="Ajuste para mais",$B1870="Ajuste para menos"),0,$D1870*IF(N($E1870)&lt;&gt;0,$E1870,IF(OR($B1870="Venda",$B1870="Devolução de venda"),IFERROR(INDEX(Produtos!$D$6:$D$505,MATCH($C1870,Produtos!$B$6:$B$505,0)),0),0))))</f>
        <v/>
      </c>
      <c r="J1870" s="17">
        <f>IF(OR($B1870="",$C1870="",N($D1870)=0),"",IF($B1870="Venda",1,IF($B1870="Devolução de venda",-1,0))*$D1870*IFERROR(INDEX(Produtos!$L$6:$L$505,MATCH($C1870,Produtos!$B$6:$B$505,0)),0))</f>
        <v/>
      </c>
      <c r="K1870" s="17">
        <f>IF(I1870="","",IF($B1870="Venda",I1870-J1870,IF($B1870="Devolução de venda",-I1870-J1870,0)))</f>
        <v/>
      </c>
      <c r="L1870" s="20">
        <f>IF($A1870="","",IF($G1870&lt;&gt;"",$G1870,$A1870))</f>
        <v/>
      </c>
      <c r="M1870" s="17">
        <f>IF(I1870="","",IF($B1870="Venda",I1870,IF(OR($B1870="Compra",$B1870="Devolução de venda"),-I1870,0)))</f>
        <v/>
      </c>
    </row>
    <row r="1871">
      <c r="A1871" s="22" t="n"/>
      <c r="B1871" s="14" t="n"/>
      <c r="C1871" s="14" t="n"/>
      <c r="D1871" s="14" t="n"/>
      <c r="E1871" s="15" t="n"/>
      <c r="F1871" s="14" t="n"/>
      <c r="G1871" s="22" t="n"/>
      <c r="H1871" s="14" t="n"/>
      <c r="I1871" s="17">
        <f>IF(OR($B1871="",$C1871="",N($D1871)=0),"",IF(OR($B1871="Ajuste para mais",$B1871="Ajuste para menos"),0,$D1871*IF(N($E1871)&lt;&gt;0,$E1871,IF(OR($B1871="Venda",$B1871="Devolução de venda"),IFERROR(INDEX(Produtos!$D$6:$D$505,MATCH($C1871,Produtos!$B$6:$B$505,0)),0),0))))</f>
        <v/>
      </c>
      <c r="J1871" s="17">
        <f>IF(OR($B1871="",$C1871="",N($D1871)=0),"",IF($B1871="Venda",1,IF($B1871="Devolução de venda",-1,0))*$D1871*IFERROR(INDEX(Produtos!$L$6:$L$505,MATCH($C1871,Produtos!$B$6:$B$505,0)),0))</f>
        <v/>
      </c>
      <c r="K1871" s="17">
        <f>IF(I1871="","",IF($B1871="Venda",I1871-J1871,IF($B1871="Devolução de venda",-I1871-J1871,0)))</f>
        <v/>
      </c>
      <c r="L1871" s="20">
        <f>IF($A1871="","",IF($G1871&lt;&gt;"",$G1871,$A1871))</f>
        <v/>
      </c>
      <c r="M1871" s="17">
        <f>IF(I1871="","",IF($B1871="Venda",I1871,IF(OR($B1871="Compra",$B1871="Devolução de venda"),-I1871,0)))</f>
        <v/>
      </c>
    </row>
    <row r="1872">
      <c r="A1872" s="22" t="n"/>
      <c r="B1872" s="14" t="n"/>
      <c r="C1872" s="14" t="n"/>
      <c r="D1872" s="14" t="n"/>
      <c r="E1872" s="15" t="n"/>
      <c r="F1872" s="14" t="n"/>
      <c r="G1872" s="22" t="n"/>
      <c r="H1872" s="14" t="n"/>
      <c r="I1872" s="17">
        <f>IF(OR($B1872="",$C1872="",N($D1872)=0),"",IF(OR($B1872="Ajuste para mais",$B1872="Ajuste para menos"),0,$D1872*IF(N($E1872)&lt;&gt;0,$E1872,IF(OR($B1872="Venda",$B1872="Devolução de venda"),IFERROR(INDEX(Produtos!$D$6:$D$505,MATCH($C1872,Produtos!$B$6:$B$505,0)),0),0))))</f>
        <v/>
      </c>
      <c r="J1872" s="17">
        <f>IF(OR($B1872="",$C1872="",N($D1872)=0),"",IF($B1872="Venda",1,IF($B1872="Devolução de venda",-1,0))*$D1872*IFERROR(INDEX(Produtos!$L$6:$L$505,MATCH($C1872,Produtos!$B$6:$B$505,0)),0))</f>
        <v/>
      </c>
      <c r="K1872" s="17">
        <f>IF(I1872="","",IF($B1872="Venda",I1872-J1872,IF($B1872="Devolução de venda",-I1872-J1872,0)))</f>
        <v/>
      </c>
      <c r="L1872" s="20">
        <f>IF($A1872="","",IF($G1872&lt;&gt;"",$G1872,$A1872))</f>
        <v/>
      </c>
      <c r="M1872" s="17">
        <f>IF(I1872="","",IF($B1872="Venda",I1872,IF(OR($B1872="Compra",$B1872="Devolução de venda"),-I1872,0)))</f>
        <v/>
      </c>
    </row>
    <row r="1873">
      <c r="A1873" s="22" t="n"/>
      <c r="B1873" s="14" t="n"/>
      <c r="C1873" s="14" t="n"/>
      <c r="D1873" s="14" t="n"/>
      <c r="E1873" s="15" t="n"/>
      <c r="F1873" s="14" t="n"/>
      <c r="G1873" s="22" t="n"/>
      <c r="H1873" s="14" t="n"/>
      <c r="I1873" s="17">
        <f>IF(OR($B1873="",$C1873="",N($D1873)=0),"",IF(OR($B1873="Ajuste para mais",$B1873="Ajuste para menos"),0,$D1873*IF(N($E1873)&lt;&gt;0,$E1873,IF(OR($B1873="Venda",$B1873="Devolução de venda"),IFERROR(INDEX(Produtos!$D$6:$D$505,MATCH($C1873,Produtos!$B$6:$B$505,0)),0),0))))</f>
        <v/>
      </c>
      <c r="J1873" s="17">
        <f>IF(OR($B1873="",$C1873="",N($D1873)=0),"",IF($B1873="Venda",1,IF($B1873="Devolução de venda",-1,0))*$D1873*IFERROR(INDEX(Produtos!$L$6:$L$505,MATCH($C1873,Produtos!$B$6:$B$505,0)),0))</f>
        <v/>
      </c>
      <c r="K1873" s="17">
        <f>IF(I1873="","",IF($B1873="Venda",I1873-J1873,IF($B1873="Devolução de venda",-I1873-J1873,0)))</f>
        <v/>
      </c>
      <c r="L1873" s="20">
        <f>IF($A1873="","",IF($G1873&lt;&gt;"",$G1873,$A1873))</f>
        <v/>
      </c>
      <c r="M1873" s="17">
        <f>IF(I1873="","",IF($B1873="Venda",I1873,IF(OR($B1873="Compra",$B1873="Devolução de venda"),-I1873,0)))</f>
        <v/>
      </c>
    </row>
    <row r="1874">
      <c r="A1874" s="22" t="n"/>
      <c r="B1874" s="14" t="n"/>
      <c r="C1874" s="14" t="n"/>
      <c r="D1874" s="14" t="n"/>
      <c r="E1874" s="15" t="n"/>
      <c r="F1874" s="14" t="n"/>
      <c r="G1874" s="22" t="n"/>
      <c r="H1874" s="14" t="n"/>
      <c r="I1874" s="17">
        <f>IF(OR($B1874="",$C1874="",N($D1874)=0),"",IF(OR($B1874="Ajuste para mais",$B1874="Ajuste para menos"),0,$D1874*IF(N($E1874)&lt;&gt;0,$E1874,IF(OR($B1874="Venda",$B1874="Devolução de venda"),IFERROR(INDEX(Produtos!$D$6:$D$505,MATCH($C1874,Produtos!$B$6:$B$505,0)),0),0))))</f>
        <v/>
      </c>
      <c r="J1874" s="17">
        <f>IF(OR($B1874="",$C1874="",N($D1874)=0),"",IF($B1874="Venda",1,IF($B1874="Devolução de venda",-1,0))*$D1874*IFERROR(INDEX(Produtos!$L$6:$L$505,MATCH($C1874,Produtos!$B$6:$B$505,0)),0))</f>
        <v/>
      </c>
      <c r="K1874" s="17">
        <f>IF(I1874="","",IF($B1874="Venda",I1874-J1874,IF($B1874="Devolução de venda",-I1874-J1874,0)))</f>
        <v/>
      </c>
      <c r="L1874" s="20">
        <f>IF($A1874="","",IF($G1874&lt;&gt;"",$G1874,$A1874))</f>
        <v/>
      </c>
      <c r="M1874" s="17">
        <f>IF(I1874="","",IF($B1874="Venda",I1874,IF(OR($B1874="Compra",$B1874="Devolução de venda"),-I1874,0)))</f>
        <v/>
      </c>
    </row>
    <row r="1875">
      <c r="A1875" s="22" t="n"/>
      <c r="B1875" s="14" t="n"/>
      <c r="C1875" s="14" t="n"/>
      <c r="D1875" s="14" t="n"/>
      <c r="E1875" s="15" t="n"/>
      <c r="F1875" s="14" t="n"/>
      <c r="G1875" s="22" t="n"/>
      <c r="H1875" s="14" t="n"/>
      <c r="I1875" s="17">
        <f>IF(OR($B1875="",$C1875="",N($D1875)=0),"",IF(OR($B1875="Ajuste para mais",$B1875="Ajuste para menos"),0,$D1875*IF(N($E1875)&lt;&gt;0,$E1875,IF(OR($B1875="Venda",$B1875="Devolução de venda"),IFERROR(INDEX(Produtos!$D$6:$D$505,MATCH($C1875,Produtos!$B$6:$B$505,0)),0),0))))</f>
        <v/>
      </c>
      <c r="J1875" s="17">
        <f>IF(OR($B1875="",$C1875="",N($D1875)=0),"",IF($B1875="Venda",1,IF($B1875="Devolução de venda",-1,0))*$D1875*IFERROR(INDEX(Produtos!$L$6:$L$505,MATCH($C1875,Produtos!$B$6:$B$505,0)),0))</f>
        <v/>
      </c>
      <c r="K1875" s="17">
        <f>IF(I1875="","",IF($B1875="Venda",I1875-J1875,IF($B1875="Devolução de venda",-I1875-J1875,0)))</f>
        <v/>
      </c>
      <c r="L1875" s="20">
        <f>IF($A1875="","",IF($G1875&lt;&gt;"",$G1875,$A1875))</f>
        <v/>
      </c>
      <c r="M1875" s="17">
        <f>IF(I1875="","",IF($B1875="Venda",I1875,IF(OR($B1875="Compra",$B1875="Devolução de venda"),-I1875,0)))</f>
        <v/>
      </c>
    </row>
    <row r="1876">
      <c r="A1876" s="22" t="n"/>
      <c r="B1876" s="14" t="n"/>
      <c r="C1876" s="14" t="n"/>
      <c r="D1876" s="14" t="n"/>
      <c r="E1876" s="15" t="n"/>
      <c r="F1876" s="14" t="n"/>
      <c r="G1876" s="22" t="n"/>
      <c r="H1876" s="14" t="n"/>
      <c r="I1876" s="17">
        <f>IF(OR($B1876="",$C1876="",N($D1876)=0),"",IF(OR($B1876="Ajuste para mais",$B1876="Ajuste para menos"),0,$D1876*IF(N($E1876)&lt;&gt;0,$E1876,IF(OR($B1876="Venda",$B1876="Devolução de venda"),IFERROR(INDEX(Produtos!$D$6:$D$505,MATCH($C1876,Produtos!$B$6:$B$505,0)),0),0))))</f>
        <v/>
      </c>
      <c r="J1876" s="17">
        <f>IF(OR($B1876="",$C1876="",N($D1876)=0),"",IF($B1876="Venda",1,IF($B1876="Devolução de venda",-1,0))*$D1876*IFERROR(INDEX(Produtos!$L$6:$L$505,MATCH($C1876,Produtos!$B$6:$B$505,0)),0))</f>
        <v/>
      </c>
      <c r="K1876" s="17">
        <f>IF(I1876="","",IF($B1876="Venda",I1876-J1876,IF($B1876="Devolução de venda",-I1876-J1876,0)))</f>
        <v/>
      </c>
      <c r="L1876" s="20">
        <f>IF($A1876="","",IF($G1876&lt;&gt;"",$G1876,$A1876))</f>
        <v/>
      </c>
      <c r="M1876" s="17">
        <f>IF(I1876="","",IF($B1876="Venda",I1876,IF(OR($B1876="Compra",$B1876="Devolução de venda"),-I1876,0)))</f>
        <v/>
      </c>
    </row>
    <row r="1877">
      <c r="A1877" s="22" t="n"/>
      <c r="B1877" s="14" t="n"/>
      <c r="C1877" s="14" t="n"/>
      <c r="D1877" s="14" t="n"/>
      <c r="E1877" s="15" t="n"/>
      <c r="F1877" s="14" t="n"/>
      <c r="G1877" s="22" t="n"/>
      <c r="H1877" s="14" t="n"/>
      <c r="I1877" s="17">
        <f>IF(OR($B1877="",$C1877="",N($D1877)=0),"",IF(OR($B1877="Ajuste para mais",$B1877="Ajuste para menos"),0,$D1877*IF(N($E1877)&lt;&gt;0,$E1877,IF(OR($B1877="Venda",$B1877="Devolução de venda"),IFERROR(INDEX(Produtos!$D$6:$D$505,MATCH($C1877,Produtos!$B$6:$B$505,0)),0),0))))</f>
        <v/>
      </c>
      <c r="J1877" s="17">
        <f>IF(OR($B1877="",$C1877="",N($D1877)=0),"",IF($B1877="Venda",1,IF($B1877="Devolução de venda",-1,0))*$D1877*IFERROR(INDEX(Produtos!$L$6:$L$505,MATCH($C1877,Produtos!$B$6:$B$505,0)),0))</f>
        <v/>
      </c>
      <c r="K1877" s="17">
        <f>IF(I1877="","",IF($B1877="Venda",I1877-J1877,IF($B1877="Devolução de venda",-I1877-J1877,0)))</f>
        <v/>
      </c>
      <c r="L1877" s="20">
        <f>IF($A1877="","",IF($G1877&lt;&gt;"",$G1877,$A1877))</f>
        <v/>
      </c>
      <c r="M1877" s="17">
        <f>IF(I1877="","",IF($B1877="Venda",I1877,IF(OR($B1877="Compra",$B1877="Devolução de venda"),-I1877,0)))</f>
        <v/>
      </c>
    </row>
    <row r="1878">
      <c r="A1878" s="22" t="n"/>
      <c r="B1878" s="14" t="n"/>
      <c r="C1878" s="14" t="n"/>
      <c r="D1878" s="14" t="n"/>
      <c r="E1878" s="15" t="n"/>
      <c r="F1878" s="14" t="n"/>
      <c r="G1878" s="22" t="n"/>
      <c r="H1878" s="14" t="n"/>
      <c r="I1878" s="17">
        <f>IF(OR($B1878="",$C1878="",N($D1878)=0),"",IF(OR($B1878="Ajuste para mais",$B1878="Ajuste para menos"),0,$D1878*IF(N($E1878)&lt;&gt;0,$E1878,IF(OR($B1878="Venda",$B1878="Devolução de venda"),IFERROR(INDEX(Produtos!$D$6:$D$505,MATCH($C1878,Produtos!$B$6:$B$505,0)),0),0))))</f>
        <v/>
      </c>
      <c r="J1878" s="17">
        <f>IF(OR($B1878="",$C1878="",N($D1878)=0),"",IF($B1878="Venda",1,IF($B1878="Devolução de venda",-1,0))*$D1878*IFERROR(INDEX(Produtos!$L$6:$L$505,MATCH($C1878,Produtos!$B$6:$B$505,0)),0))</f>
        <v/>
      </c>
      <c r="K1878" s="17">
        <f>IF(I1878="","",IF($B1878="Venda",I1878-J1878,IF($B1878="Devolução de venda",-I1878-J1878,0)))</f>
        <v/>
      </c>
      <c r="L1878" s="20">
        <f>IF($A1878="","",IF($G1878&lt;&gt;"",$G1878,$A1878))</f>
        <v/>
      </c>
      <c r="M1878" s="17">
        <f>IF(I1878="","",IF($B1878="Venda",I1878,IF(OR($B1878="Compra",$B1878="Devolução de venda"),-I1878,0)))</f>
        <v/>
      </c>
    </row>
    <row r="1879">
      <c r="A1879" s="22" t="n"/>
      <c r="B1879" s="14" t="n"/>
      <c r="C1879" s="14" t="n"/>
      <c r="D1879" s="14" t="n"/>
      <c r="E1879" s="15" t="n"/>
      <c r="F1879" s="14" t="n"/>
      <c r="G1879" s="22" t="n"/>
      <c r="H1879" s="14" t="n"/>
      <c r="I1879" s="17">
        <f>IF(OR($B1879="",$C1879="",N($D1879)=0),"",IF(OR($B1879="Ajuste para mais",$B1879="Ajuste para menos"),0,$D1879*IF(N($E1879)&lt;&gt;0,$E1879,IF(OR($B1879="Venda",$B1879="Devolução de venda"),IFERROR(INDEX(Produtos!$D$6:$D$505,MATCH($C1879,Produtos!$B$6:$B$505,0)),0),0))))</f>
        <v/>
      </c>
      <c r="J1879" s="17">
        <f>IF(OR($B1879="",$C1879="",N($D1879)=0),"",IF($B1879="Venda",1,IF($B1879="Devolução de venda",-1,0))*$D1879*IFERROR(INDEX(Produtos!$L$6:$L$505,MATCH($C1879,Produtos!$B$6:$B$505,0)),0))</f>
        <v/>
      </c>
      <c r="K1879" s="17">
        <f>IF(I1879="","",IF($B1879="Venda",I1879-J1879,IF($B1879="Devolução de venda",-I1879-J1879,0)))</f>
        <v/>
      </c>
      <c r="L1879" s="20">
        <f>IF($A1879="","",IF($G1879&lt;&gt;"",$G1879,$A1879))</f>
        <v/>
      </c>
      <c r="M1879" s="17">
        <f>IF(I1879="","",IF($B1879="Venda",I1879,IF(OR($B1879="Compra",$B1879="Devolução de venda"),-I1879,0)))</f>
        <v/>
      </c>
    </row>
    <row r="1880">
      <c r="A1880" s="22" t="n"/>
      <c r="B1880" s="14" t="n"/>
      <c r="C1880" s="14" t="n"/>
      <c r="D1880" s="14" t="n"/>
      <c r="E1880" s="15" t="n"/>
      <c r="F1880" s="14" t="n"/>
      <c r="G1880" s="22" t="n"/>
      <c r="H1880" s="14" t="n"/>
      <c r="I1880" s="17">
        <f>IF(OR($B1880="",$C1880="",N($D1880)=0),"",IF(OR($B1880="Ajuste para mais",$B1880="Ajuste para menos"),0,$D1880*IF(N($E1880)&lt;&gt;0,$E1880,IF(OR($B1880="Venda",$B1880="Devolução de venda"),IFERROR(INDEX(Produtos!$D$6:$D$505,MATCH($C1880,Produtos!$B$6:$B$505,0)),0),0))))</f>
        <v/>
      </c>
      <c r="J1880" s="17">
        <f>IF(OR($B1880="",$C1880="",N($D1880)=0),"",IF($B1880="Venda",1,IF($B1880="Devolução de venda",-1,0))*$D1880*IFERROR(INDEX(Produtos!$L$6:$L$505,MATCH($C1880,Produtos!$B$6:$B$505,0)),0))</f>
        <v/>
      </c>
      <c r="K1880" s="17">
        <f>IF(I1880="","",IF($B1880="Venda",I1880-J1880,IF($B1880="Devolução de venda",-I1880-J1880,0)))</f>
        <v/>
      </c>
      <c r="L1880" s="20">
        <f>IF($A1880="","",IF($G1880&lt;&gt;"",$G1880,$A1880))</f>
        <v/>
      </c>
      <c r="M1880" s="17">
        <f>IF(I1880="","",IF($B1880="Venda",I1880,IF(OR($B1880="Compra",$B1880="Devolução de venda"),-I1880,0)))</f>
        <v/>
      </c>
    </row>
    <row r="1881">
      <c r="A1881" s="22" t="n"/>
      <c r="B1881" s="14" t="n"/>
      <c r="C1881" s="14" t="n"/>
      <c r="D1881" s="14" t="n"/>
      <c r="E1881" s="15" t="n"/>
      <c r="F1881" s="14" t="n"/>
      <c r="G1881" s="22" t="n"/>
      <c r="H1881" s="14" t="n"/>
      <c r="I1881" s="17">
        <f>IF(OR($B1881="",$C1881="",N($D1881)=0),"",IF(OR($B1881="Ajuste para mais",$B1881="Ajuste para menos"),0,$D1881*IF(N($E1881)&lt;&gt;0,$E1881,IF(OR($B1881="Venda",$B1881="Devolução de venda"),IFERROR(INDEX(Produtos!$D$6:$D$505,MATCH($C1881,Produtos!$B$6:$B$505,0)),0),0))))</f>
        <v/>
      </c>
      <c r="J1881" s="17">
        <f>IF(OR($B1881="",$C1881="",N($D1881)=0),"",IF($B1881="Venda",1,IF($B1881="Devolução de venda",-1,0))*$D1881*IFERROR(INDEX(Produtos!$L$6:$L$505,MATCH($C1881,Produtos!$B$6:$B$505,0)),0))</f>
        <v/>
      </c>
      <c r="K1881" s="17">
        <f>IF(I1881="","",IF($B1881="Venda",I1881-J1881,IF($B1881="Devolução de venda",-I1881-J1881,0)))</f>
        <v/>
      </c>
      <c r="L1881" s="20">
        <f>IF($A1881="","",IF($G1881&lt;&gt;"",$G1881,$A1881))</f>
        <v/>
      </c>
      <c r="M1881" s="17">
        <f>IF(I1881="","",IF($B1881="Venda",I1881,IF(OR($B1881="Compra",$B1881="Devolução de venda"),-I1881,0)))</f>
        <v/>
      </c>
    </row>
    <row r="1882">
      <c r="A1882" s="22" t="n"/>
      <c r="B1882" s="14" t="n"/>
      <c r="C1882" s="14" t="n"/>
      <c r="D1882" s="14" t="n"/>
      <c r="E1882" s="15" t="n"/>
      <c r="F1882" s="14" t="n"/>
      <c r="G1882" s="22" t="n"/>
      <c r="H1882" s="14" t="n"/>
      <c r="I1882" s="17">
        <f>IF(OR($B1882="",$C1882="",N($D1882)=0),"",IF(OR($B1882="Ajuste para mais",$B1882="Ajuste para menos"),0,$D1882*IF(N($E1882)&lt;&gt;0,$E1882,IF(OR($B1882="Venda",$B1882="Devolução de venda"),IFERROR(INDEX(Produtos!$D$6:$D$505,MATCH($C1882,Produtos!$B$6:$B$505,0)),0),0))))</f>
        <v/>
      </c>
      <c r="J1882" s="17">
        <f>IF(OR($B1882="",$C1882="",N($D1882)=0),"",IF($B1882="Venda",1,IF($B1882="Devolução de venda",-1,0))*$D1882*IFERROR(INDEX(Produtos!$L$6:$L$505,MATCH($C1882,Produtos!$B$6:$B$505,0)),0))</f>
        <v/>
      </c>
      <c r="K1882" s="17">
        <f>IF(I1882="","",IF($B1882="Venda",I1882-J1882,IF($B1882="Devolução de venda",-I1882-J1882,0)))</f>
        <v/>
      </c>
      <c r="L1882" s="20">
        <f>IF($A1882="","",IF($G1882&lt;&gt;"",$G1882,$A1882))</f>
        <v/>
      </c>
      <c r="M1882" s="17">
        <f>IF(I1882="","",IF($B1882="Venda",I1882,IF(OR($B1882="Compra",$B1882="Devolução de venda"),-I1882,0)))</f>
        <v/>
      </c>
    </row>
    <row r="1883">
      <c r="A1883" s="22" t="n"/>
      <c r="B1883" s="14" t="n"/>
      <c r="C1883" s="14" t="n"/>
      <c r="D1883" s="14" t="n"/>
      <c r="E1883" s="15" t="n"/>
      <c r="F1883" s="14" t="n"/>
      <c r="G1883" s="22" t="n"/>
      <c r="H1883" s="14" t="n"/>
      <c r="I1883" s="17">
        <f>IF(OR($B1883="",$C1883="",N($D1883)=0),"",IF(OR($B1883="Ajuste para mais",$B1883="Ajuste para menos"),0,$D1883*IF(N($E1883)&lt;&gt;0,$E1883,IF(OR($B1883="Venda",$B1883="Devolução de venda"),IFERROR(INDEX(Produtos!$D$6:$D$505,MATCH($C1883,Produtos!$B$6:$B$505,0)),0),0))))</f>
        <v/>
      </c>
      <c r="J1883" s="17">
        <f>IF(OR($B1883="",$C1883="",N($D1883)=0),"",IF($B1883="Venda",1,IF($B1883="Devolução de venda",-1,0))*$D1883*IFERROR(INDEX(Produtos!$L$6:$L$505,MATCH($C1883,Produtos!$B$6:$B$505,0)),0))</f>
        <v/>
      </c>
      <c r="K1883" s="17">
        <f>IF(I1883="","",IF($B1883="Venda",I1883-J1883,IF($B1883="Devolução de venda",-I1883-J1883,0)))</f>
        <v/>
      </c>
      <c r="L1883" s="20">
        <f>IF($A1883="","",IF($G1883&lt;&gt;"",$G1883,$A1883))</f>
        <v/>
      </c>
      <c r="M1883" s="17">
        <f>IF(I1883="","",IF($B1883="Venda",I1883,IF(OR($B1883="Compra",$B1883="Devolução de venda"),-I1883,0)))</f>
        <v/>
      </c>
    </row>
    <row r="1884">
      <c r="A1884" s="22" t="n"/>
      <c r="B1884" s="14" t="n"/>
      <c r="C1884" s="14" t="n"/>
      <c r="D1884" s="14" t="n"/>
      <c r="E1884" s="15" t="n"/>
      <c r="F1884" s="14" t="n"/>
      <c r="G1884" s="22" t="n"/>
      <c r="H1884" s="14" t="n"/>
      <c r="I1884" s="17">
        <f>IF(OR($B1884="",$C1884="",N($D1884)=0),"",IF(OR($B1884="Ajuste para mais",$B1884="Ajuste para menos"),0,$D1884*IF(N($E1884)&lt;&gt;0,$E1884,IF(OR($B1884="Venda",$B1884="Devolução de venda"),IFERROR(INDEX(Produtos!$D$6:$D$505,MATCH($C1884,Produtos!$B$6:$B$505,0)),0),0))))</f>
        <v/>
      </c>
      <c r="J1884" s="17">
        <f>IF(OR($B1884="",$C1884="",N($D1884)=0),"",IF($B1884="Venda",1,IF($B1884="Devolução de venda",-1,0))*$D1884*IFERROR(INDEX(Produtos!$L$6:$L$505,MATCH($C1884,Produtos!$B$6:$B$505,0)),0))</f>
        <v/>
      </c>
      <c r="K1884" s="17">
        <f>IF(I1884="","",IF($B1884="Venda",I1884-J1884,IF($B1884="Devolução de venda",-I1884-J1884,0)))</f>
        <v/>
      </c>
      <c r="L1884" s="20">
        <f>IF($A1884="","",IF($G1884&lt;&gt;"",$G1884,$A1884))</f>
        <v/>
      </c>
      <c r="M1884" s="17">
        <f>IF(I1884="","",IF($B1884="Venda",I1884,IF(OR($B1884="Compra",$B1884="Devolução de venda"),-I1884,0)))</f>
        <v/>
      </c>
    </row>
    <row r="1885">
      <c r="A1885" s="22" t="n"/>
      <c r="B1885" s="14" t="n"/>
      <c r="C1885" s="14" t="n"/>
      <c r="D1885" s="14" t="n"/>
      <c r="E1885" s="15" t="n"/>
      <c r="F1885" s="14" t="n"/>
      <c r="G1885" s="22" t="n"/>
      <c r="H1885" s="14" t="n"/>
      <c r="I1885" s="17">
        <f>IF(OR($B1885="",$C1885="",N($D1885)=0),"",IF(OR($B1885="Ajuste para mais",$B1885="Ajuste para menos"),0,$D1885*IF(N($E1885)&lt;&gt;0,$E1885,IF(OR($B1885="Venda",$B1885="Devolução de venda"),IFERROR(INDEX(Produtos!$D$6:$D$505,MATCH($C1885,Produtos!$B$6:$B$505,0)),0),0))))</f>
        <v/>
      </c>
      <c r="J1885" s="17">
        <f>IF(OR($B1885="",$C1885="",N($D1885)=0),"",IF($B1885="Venda",1,IF($B1885="Devolução de venda",-1,0))*$D1885*IFERROR(INDEX(Produtos!$L$6:$L$505,MATCH($C1885,Produtos!$B$6:$B$505,0)),0))</f>
        <v/>
      </c>
      <c r="K1885" s="17">
        <f>IF(I1885="","",IF($B1885="Venda",I1885-J1885,IF($B1885="Devolução de venda",-I1885-J1885,0)))</f>
        <v/>
      </c>
      <c r="L1885" s="20">
        <f>IF($A1885="","",IF($G1885&lt;&gt;"",$G1885,$A1885))</f>
        <v/>
      </c>
      <c r="M1885" s="17">
        <f>IF(I1885="","",IF($B1885="Venda",I1885,IF(OR($B1885="Compra",$B1885="Devolução de venda"),-I1885,0)))</f>
        <v/>
      </c>
    </row>
    <row r="1886">
      <c r="A1886" s="22" t="n"/>
      <c r="B1886" s="14" t="n"/>
      <c r="C1886" s="14" t="n"/>
      <c r="D1886" s="14" t="n"/>
      <c r="E1886" s="15" t="n"/>
      <c r="F1886" s="14" t="n"/>
      <c r="G1886" s="22" t="n"/>
      <c r="H1886" s="14" t="n"/>
      <c r="I1886" s="17">
        <f>IF(OR($B1886="",$C1886="",N($D1886)=0),"",IF(OR($B1886="Ajuste para mais",$B1886="Ajuste para menos"),0,$D1886*IF(N($E1886)&lt;&gt;0,$E1886,IF(OR($B1886="Venda",$B1886="Devolução de venda"),IFERROR(INDEX(Produtos!$D$6:$D$505,MATCH($C1886,Produtos!$B$6:$B$505,0)),0),0))))</f>
        <v/>
      </c>
      <c r="J1886" s="17">
        <f>IF(OR($B1886="",$C1886="",N($D1886)=0),"",IF($B1886="Venda",1,IF($B1886="Devolução de venda",-1,0))*$D1886*IFERROR(INDEX(Produtos!$L$6:$L$505,MATCH($C1886,Produtos!$B$6:$B$505,0)),0))</f>
        <v/>
      </c>
      <c r="K1886" s="17">
        <f>IF(I1886="","",IF($B1886="Venda",I1886-J1886,IF($B1886="Devolução de venda",-I1886-J1886,0)))</f>
        <v/>
      </c>
      <c r="L1886" s="20">
        <f>IF($A1886="","",IF($G1886&lt;&gt;"",$G1886,$A1886))</f>
        <v/>
      </c>
      <c r="M1886" s="17">
        <f>IF(I1886="","",IF($B1886="Venda",I1886,IF(OR($B1886="Compra",$B1886="Devolução de venda"),-I1886,0)))</f>
        <v/>
      </c>
    </row>
    <row r="1887">
      <c r="A1887" s="22" t="n"/>
      <c r="B1887" s="14" t="n"/>
      <c r="C1887" s="14" t="n"/>
      <c r="D1887" s="14" t="n"/>
      <c r="E1887" s="15" t="n"/>
      <c r="F1887" s="14" t="n"/>
      <c r="G1887" s="22" t="n"/>
      <c r="H1887" s="14" t="n"/>
      <c r="I1887" s="17">
        <f>IF(OR($B1887="",$C1887="",N($D1887)=0),"",IF(OR($B1887="Ajuste para mais",$B1887="Ajuste para menos"),0,$D1887*IF(N($E1887)&lt;&gt;0,$E1887,IF(OR($B1887="Venda",$B1887="Devolução de venda"),IFERROR(INDEX(Produtos!$D$6:$D$505,MATCH($C1887,Produtos!$B$6:$B$505,0)),0),0))))</f>
        <v/>
      </c>
      <c r="J1887" s="17">
        <f>IF(OR($B1887="",$C1887="",N($D1887)=0),"",IF($B1887="Venda",1,IF($B1887="Devolução de venda",-1,0))*$D1887*IFERROR(INDEX(Produtos!$L$6:$L$505,MATCH($C1887,Produtos!$B$6:$B$505,0)),0))</f>
        <v/>
      </c>
      <c r="K1887" s="17">
        <f>IF(I1887="","",IF($B1887="Venda",I1887-J1887,IF($B1887="Devolução de venda",-I1887-J1887,0)))</f>
        <v/>
      </c>
      <c r="L1887" s="20">
        <f>IF($A1887="","",IF($G1887&lt;&gt;"",$G1887,$A1887))</f>
        <v/>
      </c>
      <c r="M1887" s="17">
        <f>IF(I1887="","",IF($B1887="Venda",I1887,IF(OR($B1887="Compra",$B1887="Devolução de venda"),-I1887,0)))</f>
        <v/>
      </c>
    </row>
    <row r="1888">
      <c r="A1888" s="22" t="n"/>
      <c r="B1888" s="14" t="n"/>
      <c r="C1888" s="14" t="n"/>
      <c r="D1888" s="14" t="n"/>
      <c r="E1888" s="15" t="n"/>
      <c r="F1888" s="14" t="n"/>
      <c r="G1888" s="22" t="n"/>
      <c r="H1888" s="14" t="n"/>
      <c r="I1888" s="17">
        <f>IF(OR($B1888="",$C1888="",N($D1888)=0),"",IF(OR($B1888="Ajuste para mais",$B1888="Ajuste para menos"),0,$D1888*IF(N($E1888)&lt;&gt;0,$E1888,IF(OR($B1888="Venda",$B1888="Devolução de venda"),IFERROR(INDEX(Produtos!$D$6:$D$505,MATCH($C1888,Produtos!$B$6:$B$505,0)),0),0))))</f>
        <v/>
      </c>
      <c r="J1888" s="17">
        <f>IF(OR($B1888="",$C1888="",N($D1888)=0),"",IF($B1888="Venda",1,IF($B1888="Devolução de venda",-1,0))*$D1888*IFERROR(INDEX(Produtos!$L$6:$L$505,MATCH($C1888,Produtos!$B$6:$B$505,0)),0))</f>
        <v/>
      </c>
      <c r="K1888" s="17">
        <f>IF(I1888="","",IF($B1888="Venda",I1888-J1888,IF($B1888="Devolução de venda",-I1888-J1888,0)))</f>
        <v/>
      </c>
      <c r="L1888" s="20">
        <f>IF($A1888="","",IF($G1888&lt;&gt;"",$G1888,$A1888))</f>
        <v/>
      </c>
      <c r="M1888" s="17">
        <f>IF(I1888="","",IF($B1888="Venda",I1888,IF(OR($B1888="Compra",$B1888="Devolução de venda"),-I1888,0)))</f>
        <v/>
      </c>
    </row>
    <row r="1889">
      <c r="A1889" s="22" t="n"/>
      <c r="B1889" s="14" t="n"/>
      <c r="C1889" s="14" t="n"/>
      <c r="D1889" s="14" t="n"/>
      <c r="E1889" s="15" t="n"/>
      <c r="F1889" s="14" t="n"/>
      <c r="G1889" s="22" t="n"/>
      <c r="H1889" s="14" t="n"/>
      <c r="I1889" s="17">
        <f>IF(OR($B1889="",$C1889="",N($D1889)=0),"",IF(OR($B1889="Ajuste para mais",$B1889="Ajuste para menos"),0,$D1889*IF(N($E1889)&lt;&gt;0,$E1889,IF(OR($B1889="Venda",$B1889="Devolução de venda"),IFERROR(INDEX(Produtos!$D$6:$D$505,MATCH($C1889,Produtos!$B$6:$B$505,0)),0),0))))</f>
        <v/>
      </c>
      <c r="J1889" s="17">
        <f>IF(OR($B1889="",$C1889="",N($D1889)=0),"",IF($B1889="Venda",1,IF($B1889="Devolução de venda",-1,0))*$D1889*IFERROR(INDEX(Produtos!$L$6:$L$505,MATCH($C1889,Produtos!$B$6:$B$505,0)),0))</f>
        <v/>
      </c>
      <c r="K1889" s="17">
        <f>IF(I1889="","",IF($B1889="Venda",I1889-J1889,IF($B1889="Devolução de venda",-I1889-J1889,0)))</f>
        <v/>
      </c>
      <c r="L1889" s="20">
        <f>IF($A1889="","",IF($G1889&lt;&gt;"",$G1889,$A1889))</f>
        <v/>
      </c>
      <c r="M1889" s="17">
        <f>IF(I1889="","",IF($B1889="Venda",I1889,IF(OR($B1889="Compra",$B1889="Devolução de venda"),-I1889,0)))</f>
        <v/>
      </c>
    </row>
    <row r="1890">
      <c r="A1890" s="22" t="n"/>
      <c r="B1890" s="14" t="n"/>
      <c r="C1890" s="14" t="n"/>
      <c r="D1890" s="14" t="n"/>
      <c r="E1890" s="15" t="n"/>
      <c r="F1890" s="14" t="n"/>
      <c r="G1890" s="22" t="n"/>
      <c r="H1890" s="14" t="n"/>
      <c r="I1890" s="17">
        <f>IF(OR($B1890="",$C1890="",N($D1890)=0),"",IF(OR($B1890="Ajuste para mais",$B1890="Ajuste para menos"),0,$D1890*IF(N($E1890)&lt;&gt;0,$E1890,IF(OR($B1890="Venda",$B1890="Devolução de venda"),IFERROR(INDEX(Produtos!$D$6:$D$505,MATCH($C1890,Produtos!$B$6:$B$505,0)),0),0))))</f>
        <v/>
      </c>
      <c r="J1890" s="17">
        <f>IF(OR($B1890="",$C1890="",N($D1890)=0),"",IF($B1890="Venda",1,IF($B1890="Devolução de venda",-1,0))*$D1890*IFERROR(INDEX(Produtos!$L$6:$L$505,MATCH($C1890,Produtos!$B$6:$B$505,0)),0))</f>
        <v/>
      </c>
      <c r="K1890" s="17">
        <f>IF(I1890="","",IF($B1890="Venda",I1890-J1890,IF($B1890="Devolução de venda",-I1890-J1890,0)))</f>
        <v/>
      </c>
      <c r="L1890" s="20">
        <f>IF($A1890="","",IF($G1890&lt;&gt;"",$G1890,$A1890))</f>
        <v/>
      </c>
      <c r="M1890" s="17">
        <f>IF(I1890="","",IF($B1890="Venda",I1890,IF(OR($B1890="Compra",$B1890="Devolução de venda"),-I1890,0)))</f>
        <v/>
      </c>
    </row>
    <row r="1891">
      <c r="A1891" s="22" t="n"/>
      <c r="B1891" s="14" t="n"/>
      <c r="C1891" s="14" t="n"/>
      <c r="D1891" s="14" t="n"/>
      <c r="E1891" s="15" t="n"/>
      <c r="F1891" s="14" t="n"/>
      <c r="G1891" s="22" t="n"/>
      <c r="H1891" s="14" t="n"/>
      <c r="I1891" s="17">
        <f>IF(OR($B1891="",$C1891="",N($D1891)=0),"",IF(OR($B1891="Ajuste para mais",$B1891="Ajuste para menos"),0,$D1891*IF(N($E1891)&lt;&gt;0,$E1891,IF(OR($B1891="Venda",$B1891="Devolução de venda"),IFERROR(INDEX(Produtos!$D$6:$D$505,MATCH($C1891,Produtos!$B$6:$B$505,0)),0),0))))</f>
        <v/>
      </c>
      <c r="J1891" s="17">
        <f>IF(OR($B1891="",$C1891="",N($D1891)=0),"",IF($B1891="Venda",1,IF($B1891="Devolução de venda",-1,0))*$D1891*IFERROR(INDEX(Produtos!$L$6:$L$505,MATCH($C1891,Produtos!$B$6:$B$505,0)),0))</f>
        <v/>
      </c>
      <c r="K1891" s="17">
        <f>IF(I1891="","",IF($B1891="Venda",I1891-J1891,IF($B1891="Devolução de venda",-I1891-J1891,0)))</f>
        <v/>
      </c>
      <c r="L1891" s="20">
        <f>IF($A1891="","",IF($G1891&lt;&gt;"",$G1891,$A1891))</f>
        <v/>
      </c>
      <c r="M1891" s="17">
        <f>IF(I1891="","",IF($B1891="Venda",I1891,IF(OR($B1891="Compra",$B1891="Devolução de venda"),-I1891,0)))</f>
        <v/>
      </c>
    </row>
    <row r="1892">
      <c r="A1892" s="22" t="n"/>
      <c r="B1892" s="14" t="n"/>
      <c r="C1892" s="14" t="n"/>
      <c r="D1892" s="14" t="n"/>
      <c r="E1892" s="15" t="n"/>
      <c r="F1892" s="14" t="n"/>
      <c r="G1892" s="22" t="n"/>
      <c r="H1892" s="14" t="n"/>
      <c r="I1892" s="17">
        <f>IF(OR($B1892="",$C1892="",N($D1892)=0),"",IF(OR($B1892="Ajuste para mais",$B1892="Ajuste para menos"),0,$D1892*IF(N($E1892)&lt;&gt;0,$E1892,IF(OR($B1892="Venda",$B1892="Devolução de venda"),IFERROR(INDEX(Produtos!$D$6:$D$505,MATCH($C1892,Produtos!$B$6:$B$505,0)),0),0))))</f>
        <v/>
      </c>
      <c r="J1892" s="17">
        <f>IF(OR($B1892="",$C1892="",N($D1892)=0),"",IF($B1892="Venda",1,IF($B1892="Devolução de venda",-1,0))*$D1892*IFERROR(INDEX(Produtos!$L$6:$L$505,MATCH($C1892,Produtos!$B$6:$B$505,0)),0))</f>
        <v/>
      </c>
      <c r="K1892" s="17">
        <f>IF(I1892="","",IF($B1892="Venda",I1892-J1892,IF($B1892="Devolução de venda",-I1892-J1892,0)))</f>
        <v/>
      </c>
      <c r="L1892" s="20">
        <f>IF($A1892="","",IF($G1892&lt;&gt;"",$G1892,$A1892))</f>
        <v/>
      </c>
      <c r="M1892" s="17">
        <f>IF(I1892="","",IF($B1892="Venda",I1892,IF(OR($B1892="Compra",$B1892="Devolução de venda"),-I1892,0)))</f>
        <v/>
      </c>
    </row>
    <row r="1893">
      <c r="A1893" s="22" t="n"/>
      <c r="B1893" s="14" t="n"/>
      <c r="C1893" s="14" t="n"/>
      <c r="D1893" s="14" t="n"/>
      <c r="E1893" s="15" t="n"/>
      <c r="F1893" s="14" t="n"/>
      <c r="G1893" s="22" t="n"/>
      <c r="H1893" s="14" t="n"/>
      <c r="I1893" s="17">
        <f>IF(OR($B1893="",$C1893="",N($D1893)=0),"",IF(OR($B1893="Ajuste para mais",$B1893="Ajuste para menos"),0,$D1893*IF(N($E1893)&lt;&gt;0,$E1893,IF(OR($B1893="Venda",$B1893="Devolução de venda"),IFERROR(INDEX(Produtos!$D$6:$D$505,MATCH($C1893,Produtos!$B$6:$B$505,0)),0),0))))</f>
        <v/>
      </c>
      <c r="J1893" s="17">
        <f>IF(OR($B1893="",$C1893="",N($D1893)=0),"",IF($B1893="Venda",1,IF($B1893="Devolução de venda",-1,0))*$D1893*IFERROR(INDEX(Produtos!$L$6:$L$505,MATCH($C1893,Produtos!$B$6:$B$505,0)),0))</f>
        <v/>
      </c>
      <c r="K1893" s="17">
        <f>IF(I1893="","",IF($B1893="Venda",I1893-J1893,IF($B1893="Devolução de venda",-I1893-J1893,0)))</f>
        <v/>
      </c>
      <c r="L1893" s="20">
        <f>IF($A1893="","",IF($G1893&lt;&gt;"",$G1893,$A1893))</f>
        <v/>
      </c>
      <c r="M1893" s="17">
        <f>IF(I1893="","",IF($B1893="Venda",I1893,IF(OR($B1893="Compra",$B1893="Devolução de venda"),-I1893,0)))</f>
        <v/>
      </c>
    </row>
    <row r="1894">
      <c r="A1894" s="22" t="n"/>
      <c r="B1894" s="14" t="n"/>
      <c r="C1894" s="14" t="n"/>
      <c r="D1894" s="14" t="n"/>
      <c r="E1894" s="15" t="n"/>
      <c r="F1894" s="14" t="n"/>
      <c r="G1894" s="22" t="n"/>
      <c r="H1894" s="14" t="n"/>
      <c r="I1894" s="17">
        <f>IF(OR($B1894="",$C1894="",N($D1894)=0),"",IF(OR($B1894="Ajuste para mais",$B1894="Ajuste para menos"),0,$D1894*IF(N($E1894)&lt;&gt;0,$E1894,IF(OR($B1894="Venda",$B1894="Devolução de venda"),IFERROR(INDEX(Produtos!$D$6:$D$505,MATCH($C1894,Produtos!$B$6:$B$505,0)),0),0))))</f>
        <v/>
      </c>
      <c r="J1894" s="17">
        <f>IF(OR($B1894="",$C1894="",N($D1894)=0),"",IF($B1894="Venda",1,IF($B1894="Devolução de venda",-1,0))*$D1894*IFERROR(INDEX(Produtos!$L$6:$L$505,MATCH($C1894,Produtos!$B$6:$B$505,0)),0))</f>
        <v/>
      </c>
      <c r="K1894" s="17">
        <f>IF(I1894="","",IF($B1894="Venda",I1894-J1894,IF($B1894="Devolução de venda",-I1894-J1894,0)))</f>
        <v/>
      </c>
      <c r="L1894" s="20">
        <f>IF($A1894="","",IF($G1894&lt;&gt;"",$G1894,$A1894))</f>
        <v/>
      </c>
      <c r="M1894" s="17">
        <f>IF(I1894="","",IF($B1894="Venda",I1894,IF(OR($B1894="Compra",$B1894="Devolução de venda"),-I1894,0)))</f>
        <v/>
      </c>
    </row>
    <row r="1895">
      <c r="A1895" s="22" t="n"/>
      <c r="B1895" s="14" t="n"/>
      <c r="C1895" s="14" t="n"/>
      <c r="D1895" s="14" t="n"/>
      <c r="E1895" s="15" t="n"/>
      <c r="F1895" s="14" t="n"/>
      <c r="G1895" s="22" t="n"/>
      <c r="H1895" s="14" t="n"/>
      <c r="I1895" s="17">
        <f>IF(OR($B1895="",$C1895="",N($D1895)=0),"",IF(OR($B1895="Ajuste para mais",$B1895="Ajuste para menos"),0,$D1895*IF(N($E1895)&lt;&gt;0,$E1895,IF(OR($B1895="Venda",$B1895="Devolução de venda"),IFERROR(INDEX(Produtos!$D$6:$D$505,MATCH($C1895,Produtos!$B$6:$B$505,0)),0),0))))</f>
        <v/>
      </c>
      <c r="J1895" s="17">
        <f>IF(OR($B1895="",$C1895="",N($D1895)=0),"",IF($B1895="Venda",1,IF($B1895="Devolução de venda",-1,0))*$D1895*IFERROR(INDEX(Produtos!$L$6:$L$505,MATCH($C1895,Produtos!$B$6:$B$505,0)),0))</f>
        <v/>
      </c>
      <c r="K1895" s="17">
        <f>IF(I1895="","",IF($B1895="Venda",I1895-J1895,IF($B1895="Devolução de venda",-I1895-J1895,0)))</f>
        <v/>
      </c>
      <c r="L1895" s="20">
        <f>IF($A1895="","",IF($G1895&lt;&gt;"",$G1895,$A1895))</f>
        <v/>
      </c>
      <c r="M1895" s="17">
        <f>IF(I1895="","",IF($B1895="Venda",I1895,IF(OR($B1895="Compra",$B1895="Devolução de venda"),-I1895,0)))</f>
        <v/>
      </c>
    </row>
    <row r="1896">
      <c r="A1896" s="22" t="n"/>
      <c r="B1896" s="14" t="n"/>
      <c r="C1896" s="14" t="n"/>
      <c r="D1896" s="14" t="n"/>
      <c r="E1896" s="15" t="n"/>
      <c r="F1896" s="14" t="n"/>
      <c r="G1896" s="22" t="n"/>
      <c r="H1896" s="14" t="n"/>
      <c r="I1896" s="17">
        <f>IF(OR($B1896="",$C1896="",N($D1896)=0),"",IF(OR($B1896="Ajuste para mais",$B1896="Ajuste para menos"),0,$D1896*IF(N($E1896)&lt;&gt;0,$E1896,IF(OR($B1896="Venda",$B1896="Devolução de venda"),IFERROR(INDEX(Produtos!$D$6:$D$505,MATCH($C1896,Produtos!$B$6:$B$505,0)),0),0))))</f>
        <v/>
      </c>
      <c r="J1896" s="17">
        <f>IF(OR($B1896="",$C1896="",N($D1896)=0),"",IF($B1896="Venda",1,IF($B1896="Devolução de venda",-1,0))*$D1896*IFERROR(INDEX(Produtos!$L$6:$L$505,MATCH($C1896,Produtos!$B$6:$B$505,0)),0))</f>
        <v/>
      </c>
      <c r="K1896" s="17">
        <f>IF(I1896="","",IF($B1896="Venda",I1896-J1896,IF($B1896="Devolução de venda",-I1896-J1896,0)))</f>
        <v/>
      </c>
      <c r="L1896" s="20">
        <f>IF($A1896="","",IF($G1896&lt;&gt;"",$G1896,$A1896))</f>
        <v/>
      </c>
      <c r="M1896" s="17">
        <f>IF(I1896="","",IF($B1896="Venda",I1896,IF(OR($B1896="Compra",$B1896="Devolução de venda"),-I1896,0)))</f>
        <v/>
      </c>
    </row>
    <row r="1897">
      <c r="A1897" s="22" t="n"/>
      <c r="B1897" s="14" t="n"/>
      <c r="C1897" s="14" t="n"/>
      <c r="D1897" s="14" t="n"/>
      <c r="E1897" s="15" t="n"/>
      <c r="F1897" s="14" t="n"/>
      <c r="G1897" s="22" t="n"/>
      <c r="H1897" s="14" t="n"/>
      <c r="I1897" s="17">
        <f>IF(OR($B1897="",$C1897="",N($D1897)=0),"",IF(OR($B1897="Ajuste para mais",$B1897="Ajuste para menos"),0,$D1897*IF(N($E1897)&lt;&gt;0,$E1897,IF(OR($B1897="Venda",$B1897="Devolução de venda"),IFERROR(INDEX(Produtos!$D$6:$D$505,MATCH($C1897,Produtos!$B$6:$B$505,0)),0),0))))</f>
        <v/>
      </c>
      <c r="J1897" s="17">
        <f>IF(OR($B1897="",$C1897="",N($D1897)=0),"",IF($B1897="Venda",1,IF($B1897="Devolução de venda",-1,0))*$D1897*IFERROR(INDEX(Produtos!$L$6:$L$505,MATCH($C1897,Produtos!$B$6:$B$505,0)),0))</f>
        <v/>
      </c>
      <c r="K1897" s="17">
        <f>IF(I1897="","",IF($B1897="Venda",I1897-J1897,IF($B1897="Devolução de venda",-I1897-J1897,0)))</f>
        <v/>
      </c>
      <c r="L1897" s="20">
        <f>IF($A1897="","",IF($G1897&lt;&gt;"",$G1897,$A1897))</f>
        <v/>
      </c>
      <c r="M1897" s="17">
        <f>IF(I1897="","",IF($B1897="Venda",I1897,IF(OR($B1897="Compra",$B1897="Devolução de venda"),-I1897,0)))</f>
        <v/>
      </c>
    </row>
    <row r="1898">
      <c r="A1898" s="22" t="n"/>
      <c r="B1898" s="14" t="n"/>
      <c r="C1898" s="14" t="n"/>
      <c r="D1898" s="14" t="n"/>
      <c r="E1898" s="15" t="n"/>
      <c r="F1898" s="14" t="n"/>
      <c r="G1898" s="22" t="n"/>
      <c r="H1898" s="14" t="n"/>
      <c r="I1898" s="17">
        <f>IF(OR($B1898="",$C1898="",N($D1898)=0),"",IF(OR($B1898="Ajuste para mais",$B1898="Ajuste para menos"),0,$D1898*IF(N($E1898)&lt;&gt;0,$E1898,IF(OR($B1898="Venda",$B1898="Devolução de venda"),IFERROR(INDEX(Produtos!$D$6:$D$505,MATCH($C1898,Produtos!$B$6:$B$505,0)),0),0))))</f>
        <v/>
      </c>
      <c r="J1898" s="17">
        <f>IF(OR($B1898="",$C1898="",N($D1898)=0),"",IF($B1898="Venda",1,IF($B1898="Devolução de venda",-1,0))*$D1898*IFERROR(INDEX(Produtos!$L$6:$L$505,MATCH($C1898,Produtos!$B$6:$B$505,0)),0))</f>
        <v/>
      </c>
      <c r="K1898" s="17">
        <f>IF(I1898="","",IF($B1898="Venda",I1898-J1898,IF($B1898="Devolução de venda",-I1898-J1898,0)))</f>
        <v/>
      </c>
      <c r="L1898" s="20">
        <f>IF($A1898="","",IF($G1898&lt;&gt;"",$G1898,$A1898))</f>
        <v/>
      </c>
      <c r="M1898" s="17">
        <f>IF(I1898="","",IF($B1898="Venda",I1898,IF(OR($B1898="Compra",$B1898="Devolução de venda"),-I1898,0)))</f>
        <v/>
      </c>
    </row>
    <row r="1899">
      <c r="A1899" s="22" t="n"/>
      <c r="B1899" s="14" t="n"/>
      <c r="C1899" s="14" t="n"/>
      <c r="D1899" s="14" t="n"/>
      <c r="E1899" s="15" t="n"/>
      <c r="F1899" s="14" t="n"/>
      <c r="G1899" s="22" t="n"/>
      <c r="H1899" s="14" t="n"/>
      <c r="I1899" s="17">
        <f>IF(OR($B1899="",$C1899="",N($D1899)=0),"",IF(OR($B1899="Ajuste para mais",$B1899="Ajuste para menos"),0,$D1899*IF(N($E1899)&lt;&gt;0,$E1899,IF(OR($B1899="Venda",$B1899="Devolução de venda"),IFERROR(INDEX(Produtos!$D$6:$D$505,MATCH($C1899,Produtos!$B$6:$B$505,0)),0),0))))</f>
        <v/>
      </c>
      <c r="J1899" s="17">
        <f>IF(OR($B1899="",$C1899="",N($D1899)=0),"",IF($B1899="Venda",1,IF($B1899="Devolução de venda",-1,0))*$D1899*IFERROR(INDEX(Produtos!$L$6:$L$505,MATCH($C1899,Produtos!$B$6:$B$505,0)),0))</f>
        <v/>
      </c>
      <c r="K1899" s="17">
        <f>IF(I1899="","",IF($B1899="Venda",I1899-J1899,IF($B1899="Devolução de venda",-I1899-J1899,0)))</f>
        <v/>
      </c>
      <c r="L1899" s="20">
        <f>IF($A1899="","",IF($G1899&lt;&gt;"",$G1899,$A1899))</f>
        <v/>
      </c>
      <c r="M1899" s="17">
        <f>IF(I1899="","",IF($B1899="Venda",I1899,IF(OR($B1899="Compra",$B1899="Devolução de venda"),-I1899,0)))</f>
        <v/>
      </c>
    </row>
    <row r="1900">
      <c r="A1900" s="22" t="n"/>
      <c r="B1900" s="14" t="n"/>
      <c r="C1900" s="14" t="n"/>
      <c r="D1900" s="14" t="n"/>
      <c r="E1900" s="15" t="n"/>
      <c r="F1900" s="14" t="n"/>
      <c r="G1900" s="22" t="n"/>
      <c r="H1900" s="14" t="n"/>
      <c r="I1900" s="17">
        <f>IF(OR($B1900="",$C1900="",N($D1900)=0),"",IF(OR($B1900="Ajuste para mais",$B1900="Ajuste para menos"),0,$D1900*IF(N($E1900)&lt;&gt;0,$E1900,IF(OR($B1900="Venda",$B1900="Devolução de venda"),IFERROR(INDEX(Produtos!$D$6:$D$505,MATCH($C1900,Produtos!$B$6:$B$505,0)),0),0))))</f>
        <v/>
      </c>
      <c r="J1900" s="17">
        <f>IF(OR($B1900="",$C1900="",N($D1900)=0),"",IF($B1900="Venda",1,IF($B1900="Devolução de venda",-1,0))*$D1900*IFERROR(INDEX(Produtos!$L$6:$L$505,MATCH($C1900,Produtos!$B$6:$B$505,0)),0))</f>
        <v/>
      </c>
      <c r="K1900" s="17">
        <f>IF(I1900="","",IF($B1900="Venda",I1900-J1900,IF($B1900="Devolução de venda",-I1900-J1900,0)))</f>
        <v/>
      </c>
      <c r="L1900" s="20">
        <f>IF($A1900="","",IF($G1900&lt;&gt;"",$G1900,$A1900))</f>
        <v/>
      </c>
      <c r="M1900" s="17">
        <f>IF(I1900="","",IF($B1900="Venda",I1900,IF(OR($B1900="Compra",$B1900="Devolução de venda"),-I1900,0)))</f>
        <v/>
      </c>
    </row>
    <row r="1901">
      <c r="A1901" s="22" t="n"/>
      <c r="B1901" s="14" t="n"/>
      <c r="C1901" s="14" t="n"/>
      <c r="D1901" s="14" t="n"/>
      <c r="E1901" s="15" t="n"/>
      <c r="F1901" s="14" t="n"/>
      <c r="G1901" s="22" t="n"/>
      <c r="H1901" s="14" t="n"/>
      <c r="I1901" s="17">
        <f>IF(OR($B1901="",$C1901="",N($D1901)=0),"",IF(OR($B1901="Ajuste para mais",$B1901="Ajuste para menos"),0,$D1901*IF(N($E1901)&lt;&gt;0,$E1901,IF(OR($B1901="Venda",$B1901="Devolução de venda"),IFERROR(INDEX(Produtos!$D$6:$D$505,MATCH($C1901,Produtos!$B$6:$B$505,0)),0),0))))</f>
        <v/>
      </c>
      <c r="J1901" s="17">
        <f>IF(OR($B1901="",$C1901="",N($D1901)=0),"",IF($B1901="Venda",1,IF($B1901="Devolução de venda",-1,0))*$D1901*IFERROR(INDEX(Produtos!$L$6:$L$505,MATCH($C1901,Produtos!$B$6:$B$505,0)),0))</f>
        <v/>
      </c>
      <c r="K1901" s="17">
        <f>IF(I1901="","",IF($B1901="Venda",I1901-J1901,IF($B1901="Devolução de venda",-I1901-J1901,0)))</f>
        <v/>
      </c>
      <c r="L1901" s="20">
        <f>IF($A1901="","",IF($G1901&lt;&gt;"",$G1901,$A1901))</f>
        <v/>
      </c>
      <c r="M1901" s="17">
        <f>IF(I1901="","",IF($B1901="Venda",I1901,IF(OR($B1901="Compra",$B1901="Devolução de venda"),-I1901,0)))</f>
        <v/>
      </c>
    </row>
    <row r="1902">
      <c r="A1902" s="22" t="n"/>
      <c r="B1902" s="14" t="n"/>
      <c r="C1902" s="14" t="n"/>
      <c r="D1902" s="14" t="n"/>
      <c r="E1902" s="15" t="n"/>
      <c r="F1902" s="14" t="n"/>
      <c r="G1902" s="22" t="n"/>
      <c r="H1902" s="14" t="n"/>
      <c r="I1902" s="17">
        <f>IF(OR($B1902="",$C1902="",N($D1902)=0),"",IF(OR($B1902="Ajuste para mais",$B1902="Ajuste para menos"),0,$D1902*IF(N($E1902)&lt;&gt;0,$E1902,IF(OR($B1902="Venda",$B1902="Devolução de venda"),IFERROR(INDEX(Produtos!$D$6:$D$505,MATCH($C1902,Produtos!$B$6:$B$505,0)),0),0))))</f>
        <v/>
      </c>
      <c r="J1902" s="17">
        <f>IF(OR($B1902="",$C1902="",N($D1902)=0),"",IF($B1902="Venda",1,IF($B1902="Devolução de venda",-1,0))*$D1902*IFERROR(INDEX(Produtos!$L$6:$L$505,MATCH($C1902,Produtos!$B$6:$B$505,0)),0))</f>
        <v/>
      </c>
      <c r="K1902" s="17">
        <f>IF(I1902="","",IF($B1902="Venda",I1902-J1902,IF($B1902="Devolução de venda",-I1902-J1902,0)))</f>
        <v/>
      </c>
      <c r="L1902" s="20">
        <f>IF($A1902="","",IF($G1902&lt;&gt;"",$G1902,$A1902))</f>
        <v/>
      </c>
      <c r="M1902" s="17">
        <f>IF(I1902="","",IF($B1902="Venda",I1902,IF(OR($B1902="Compra",$B1902="Devolução de venda"),-I1902,0)))</f>
        <v/>
      </c>
    </row>
    <row r="1903">
      <c r="A1903" s="22" t="n"/>
      <c r="B1903" s="14" t="n"/>
      <c r="C1903" s="14" t="n"/>
      <c r="D1903" s="14" t="n"/>
      <c r="E1903" s="15" t="n"/>
      <c r="F1903" s="14" t="n"/>
      <c r="G1903" s="22" t="n"/>
      <c r="H1903" s="14" t="n"/>
      <c r="I1903" s="17">
        <f>IF(OR($B1903="",$C1903="",N($D1903)=0),"",IF(OR($B1903="Ajuste para mais",$B1903="Ajuste para menos"),0,$D1903*IF(N($E1903)&lt;&gt;0,$E1903,IF(OR($B1903="Venda",$B1903="Devolução de venda"),IFERROR(INDEX(Produtos!$D$6:$D$505,MATCH($C1903,Produtos!$B$6:$B$505,0)),0),0))))</f>
        <v/>
      </c>
      <c r="J1903" s="17">
        <f>IF(OR($B1903="",$C1903="",N($D1903)=0),"",IF($B1903="Venda",1,IF($B1903="Devolução de venda",-1,0))*$D1903*IFERROR(INDEX(Produtos!$L$6:$L$505,MATCH($C1903,Produtos!$B$6:$B$505,0)),0))</f>
        <v/>
      </c>
      <c r="K1903" s="17">
        <f>IF(I1903="","",IF($B1903="Venda",I1903-J1903,IF($B1903="Devolução de venda",-I1903-J1903,0)))</f>
        <v/>
      </c>
      <c r="L1903" s="20">
        <f>IF($A1903="","",IF($G1903&lt;&gt;"",$G1903,$A1903))</f>
        <v/>
      </c>
      <c r="M1903" s="17">
        <f>IF(I1903="","",IF($B1903="Venda",I1903,IF(OR($B1903="Compra",$B1903="Devolução de venda"),-I1903,0)))</f>
        <v/>
      </c>
    </row>
    <row r="1904">
      <c r="A1904" s="22" t="n"/>
      <c r="B1904" s="14" t="n"/>
      <c r="C1904" s="14" t="n"/>
      <c r="D1904" s="14" t="n"/>
      <c r="E1904" s="15" t="n"/>
      <c r="F1904" s="14" t="n"/>
      <c r="G1904" s="22" t="n"/>
      <c r="H1904" s="14" t="n"/>
      <c r="I1904" s="17">
        <f>IF(OR($B1904="",$C1904="",N($D1904)=0),"",IF(OR($B1904="Ajuste para mais",$B1904="Ajuste para menos"),0,$D1904*IF(N($E1904)&lt;&gt;0,$E1904,IF(OR($B1904="Venda",$B1904="Devolução de venda"),IFERROR(INDEX(Produtos!$D$6:$D$505,MATCH($C1904,Produtos!$B$6:$B$505,0)),0),0))))</f>
        <v/>
      </c>
      <c r="J1904" s="17">
        <f>IF(OR($B1904="",$C1904="",N($D1904)=0),"",IF($B1904="Venda",1,IF($B1904="Devolução de venda",-1,0))*$D1904*IFERROR(INDEX(Produtos!$L$6:$L$505,MATCH($C1904,Produtos!$B$6:$B$505,0)),0))</f>
        <v/>
      </c>
      <c r="K1904" s="17">
        <f>IF(I1904="","",IF($B1904="Venda",I1904-J1904,IF($B1904="Devolução de venda",-I1904-J1904,0)))</f>
        <v/>
      </c>
      <c r="L1904" s="20">
        <f>IF($A1904="","",IF($G1904&lt;&gt;"",$G1904,$A1904))</f>
        <v/>
      </c>
      <c r="M1904" s="17">
        <f>IF(I1904="","",IF($B1904="Venda",I1904,IF(OR($B1904="Compra",$B1904="Devolução de venda"),-I1904,0)))</f>
        <v/>
      </c>
    </row>
    <row r="1905">
      <c r="A1905" s="22" t="n"/>
      <c r="B1905" s="14" t="n"/>
      <c r="C1905" s="14" t="n"/>
      <c r="D1905" s="14" t="n"/>
      <c r="E1905" s="15" t="n"/>
      <c r="F1905" s="14" t="n"/>
      <c r="G1905" s="22" t="n"/>
      <c r="H1905" s="14" t="n"/>
      <c r="I1905" s="17">
        <f>IF(OR($B1905="",$C1905="",N($D1905)=0),"",IF(OR($B1905="Ajuste para mais",$B1905="Ajuste para menos"),0,$D1905*IF(N($E1905)&lt;&gt;0,$E1905,IF(OR($B1905="Venda",$B1905="Devolução de venda"),IFERROR(INDEX(Produtos!$D$6:$D$505,MATCH($C1905,Produtos!$B$6:$B$505,0)),0),0))))</f>
        <v/>
      </c>
      <c r="J1905" s="17">
        <f>IF(OR($B1905="",$C1905="",N($D1905)=0),"",IF($B1905="Venda",1,IF($B1905="Devolução de venda",-1,0))*$D1905*IFERROR(INDEX(Produtos!$L$6:$L$505,MATCH($C1905,Produtos!$B$6:$B$505,0)),0))</f>
        <v/>
      </c>
      <c r="K1905" s="17">
        <f>IF(I1905="","",IF($B1905="Venda",I1905-J1905,IF($B1905="Devolução de venda",-I1905-J1905,0)))</f>
        <v/>
      </c>
      <c r="L1905" s="20">
        <f>IF($A1905="","",IF($G1905&lt;&gt;"",$G1905,$A1905))</f>
        <v/>
      </c>
      <c r="M1905" s="17">
        <f>IF(I1905="","",IF($B1905="Venda",I1905,IF(OR($B1905="Compra",$B1905="Devolução de venda"),-I1905,0)))</f>
        <v/>
      </c>
    </row>
    <row r="1906">
      <c r="A1906" s="22" t="n"/>
      <c r="B1906" s="14" t="n"/>
      <c r="C1906" s="14" t="n"/>
      <c r="D1906" s="14" t="n"/>
      <c r="E1906" s="15" t="n"/>
      <c r="F1906" s="14" t="n"/>
      <c r="G1906" s="22" t="n"/>
      <c r="H1906" s="14" t="n"/>
      <c r="I1906" s="17">
        <f>IF(OR($B1906="",$C1906="",N($D1906)=0),"",IF(OR($B1906="Ajuste para mais",$B1906="Ajuste para menos"),0,$D1906*IF(N($E1906)&lt;&gt;0,$E1906,IF(OR($B1906="Venda",$B1906="Devolução de venda"),IFERROR(INDEX(Produtos!$D$6:$D$505,MATCH($C1906,Produtos!$B$6:$B$505,0)),0),0))))</f>
        <v/>
      </c>
      <c r="J1906" s="17">
        <f>IF(OR($B1906="",$C1906="",N($D1906)=0),"",IF($B1906="Venda",1,IF($B1906="Devolução de venda",-1,0))*$D1906*IFERROR(INDEX(Produtos!$L$6:$L$505,MATCH($C1906,Produtos!$B$6:$B$505,0)),0))</f>
        <v/>
      </c>
      <c r="K1906" s="17">
        <f>IF(I1906="","",IF($B1906="Venda",I1906-J1906,IF($B1906="Devolução de venda",-I1906-J1906,0)))</f>
        <v/>
      </c>
      <c r="L1906" s="20">
        <f>IF($A1906="","",IF($G1906&lt;&gt;"",$G1906,$A1906))</f>
        <v/>
      </c>
      <c r="M1906" s="17">
        <f>IF(I1906="","",IF($B1906="Venda",I1906,IF(OR($B1906="Compra",$B1906="Devolução de venda"),-I1906,0)))</f>
        <v/>
      </c>
    </row>
    <row r="1907">
      <c r="A1907" s="22" t="n"/>
      <c r="B1907" s="14" t="n"/>
      <c r="C1907" s="14" t="n"/>
      <c r="D1907" s="14" t="n"/>
      <c r="E1907" s="15" t="n"/>
      <c r="F1907" s="14" t="n"/>
      <c r="G1907" s="22" t="n"/>
      <c r="H1907" s="14" t="n"/>
      <c r="I1907" s="17">
        <f>IF(OR($B1907="",$C1907="",N($D1907)=0),"",IF(OR($B1907="Ajuste para mais",$B1907="Ajuste para menos"),0,$D1907*IF(N($E1907)&lt;&gt;0,$E1907,IF(OR($B1907="Venda",$B1907="Devolução de venda"),IFERROR(INDEX(Produtos!$D$6:$D$505,MATCH($C1907,Produtos!$B$6:$B$505,0)),0),0))))</f>
        <v/>
      </c>
      <c r="J1907" s="17">
        <f>IF(OR($B1907="",$C1907="",N($D1907)=0),"",IF($B1907="Venda",1,IF($B1907="Devolução de venda",-1,0))*$D1907*IFERROR(INDEX(Produtos!$L$6:$L$505,MATCH($C1907,Produtos!$B$6:$B$505,0)),0))</f>
        <v/>
      </c>
      <c r="K1907" s="17">
        <f>IF(I1907="","",IF($B1907="Venda",I1907-J1907,IF($B1907="Devolução de venda",-I1907-J1907,0)))</f>
        <v/>
      </c>
      <c r="L1907" s="20">
        <f>IF($A1907="","",IF($G1907&lt;&gt;"",$G1907,$A1907))</f>
        <v/>
      </c>
      <c r="M1907" s="17">
        <f>IF(I1907="","",IF($B1907="Venda",I1907,IF(OR($B1907="Compra",$B1907="Devolução de venda"),-I1907,0)))</f>
        <v/>
      </c>
    </row>
    <row r="1908">
      <c r="A1908" s="22" t="n"/>
      <c r="B1908" s="14" t="n"/>
      <c r="C1908" s="14" t="n"/>
      <c r="D1908" s="14" t="n"/>
      <c r="E1908" s="15" t="n"/>
      <c r="F1908" s="14" t="n"/>
      <c r="G1908" s="22" t="n"/>
      <c r="H1908" s="14" t="n"/>
      <c r="I1908" s="17">
        <f>IF(OR($B1908="",$C1908="",N($D1908)=0),"",IF(OR($B1908="Ajuste para mais",$B1908="Ajuste para menos"),0,$D1908*IF(N($E1908)&lt;&gt;0,$E1908,IF(OR($B1908="Venda",$B1908="Devolução de venda"),IFERROR(INDEX(Produtos!$D$6:$D$505,MATCH($C1908,Produtos!$B$6:$B$505,0)),0),0))))</f>
        <v/>
      </c>
      <c r="J1908" s="17">
        <f>IF(OR($B1908="",$C1908="",N($D1908)=0),"",IF($B1908="Venda",1,IF($B1908="Devolução de venda",-1,0))*$D1908*IFERROR(INDEX(Produtos!$L$6:$L$505,MATCH($C1908,Produtos!$B$6:$B$505,0)),0))</f>
        <v/>
      </c>
      <c r="K1908" s="17">
        <f>IF(I1908="","",IF($B1908="Venda",I1908-J1908,IF($B1908="Devolução de venda",-I1908-J1908,0)))</f>
        <v/>
      </c>
      <c r="L1908" s="20">
        <f>IF($A1908="","",IF($G1908&lt;&gt;"",$G1908,$A1908))</f>
        <v/>
      </c>
      <c r="M1908" s="17">
        <f>IF(I1908="","",IF($B1908="Venda",I1908,IF(OR($B1908="Compra",$B1908="Devolução de venda"),-I1908,0)))</f>
        <v/>
      </c>
    </row>
    <row r="1909">
      <c r="A1909" s="22" t="n"/>
      <c r="B1909" s="14" t="n"/>
      <c r="C1909" s="14" t="n"/>
      <c r="D1909" s="14" t="n"/>
      <c r="E1909" s="15" t="n"/>
      <c r="F1909" s="14" t="n"/>
      <c r="G1909" s="22" t="n"/>
      <c r="H1909" s="14" t="n"/>
      <c r="I1909" s="17">
        <f>IF(OR($B1909="",$C1909="",N($D1909)=0),"",IF(OR($B1909="Ajuste para mais",$B1909="Ajuste para menos"),0,$D1909*IF(N($E1909)&lt;&gt;0,$E1909,IF(OR($B1909="Venda",$B1909="Devolução de venda"),IFERROR(INDEX(Produtos!$D$6:$D$505,MATCH($C1909,Produtos!$B$6:$B$505,0)),0),0))))</f>
        <v/>
      </c>
      <c r="J1909" s="17">
        <f>IF(OR($B1909="",$C1909="",N($D1909)=0),"",IF($B1909="Venda",1,IF($B1909="Devolução de venda",-1,0))*$D1909*IFERROR(INDEX(Produtos!$L$6:$L$505,MATCH($C1909,Produtos!$B$6:$B$505,0)),0))</f>
        <v/>
      </c>
      <c r="K1909" s="17">
        <f>IF(I1909="","",IF($B1909="Venda",I1909-J1909,IF($B1909="Devolução de venda",-I1909-J1909,0)))</f>
        <v/>
      </c>
      <c r="L1909" s="20">
        <f>IF($A1909="","",IF($G1909&lt;&gt;"",$G1909,$A1909))</f>
        <v/>
      </c>
      <c r="M1909" s="17">
        <f>IF(I1909="","",IF($B1909="Venda",I1909,IF(OR($B1909="Compra",$B1909="Devolução de venda"),-I1909,0)))</f>
        <v/>
      </c>
    </row>
    <row r="1910">
      <c r="A1910" s="22" t="n"/>
      <c r="B1910" s="14" t="n"/>
      <c r="C1910" s="14" t="n"/>
      <c r="D1910" s="14" t="n"/>
      <c r="E1910" s="15" t="n"/>
      <c r="F1910" s="14" t="n"/>
      <c r="G1910" s="22" t="n"/>
      <c r="H1910" s="14" t="n"/>
      <c r="I1910" s="17">
        <f>IF(OR($B1910="",$C1910="",N($D1910)=0),"",IF(OR($B1910="Ajuste para mais",$B1910="Ajuste para menos"),0,$D1910*IF(N($E1910)&lt;&gt;0,$E1910,IF(OR($B1910="Venda",$B1910="Devolução de venda"),IFERROR(INDEX(Produtos!$D$6:$D$505,MATCH($C1910,Produtos!$B$6:$B$505,0)),0),0))))</f>
        <v/>
      </c>
      <c r="J1910" s="17">
        <f>IF(OR($B1910="",$C1910="",N($D1910)=0),"",IF($B1910="Venda",1,IF($B1910="Devolução de venda",-1,0))*$D1910*IFERROR(INDEX(Produtos!$L$6:$L$505,MATCH($C1910,Produtos!$B$6:$B$505,0)),0))</f>
        <v/>
      </c>
      <c r="K1910" s="17">
        <f>IF(I1910="","",IF($B1910="Venda",I1910-J1910,IF($B1910="Devolução de venda",-I1910-J1910,0)))</f>
        <v/>
      </c>
      <c r="L1910" s="20">
        <f>IF($A1910="","",IF($G1910&lt;&gt;"",$G1910,$A1910))</f>
        <v/>
      </c>
      <c r="M1910" s="17">
        <f>IF(I1910="","",IF($B1910="Venda",I1910,IF(OR($B1910="Compra",$B1910="Devolução de venda"),-I1910,0)))</f>
        <v/>
      </c>
    </row>
    <row r="1911">
      <c r="A1911" s="22" t="n"/>
      <c r="B1911" s="14" t="n"/>
      <c r="C1911" s="14" t="n"/>
      <c r="D1911" s="14" t="n"/>
      <c r="E1911" s="15" t="n"/>
      <c r="F1911" s="14" t="n"/>
      <c r="G1911" s="22" t="n"/>
      <c r="H1911" s="14" t="n"/>
      <c r="I1911" s="17">
        <f>IF(OR($B1911="",$C1911="",N($D1911)=0),"",IF(OR($B1911="Ajuste para mais",$B1911="Ajuste para menos"),0,$D1911*IF(N($E1911)&lt;&gt;0,$E1911,IF(OR($B1911="Venda",$B1911="Devolução de venda"),IFERROR(INDEX(Produtos!$D$6:$D$505,MATCH($C1911,Produtos!$B$6:$B$505,0)),0),0))))</f>
        <v/>
      </c>
      <c r="J1911" s="17">
        <f>IF(OR($B1911="",$C1911="",N($D1911)=0),"",IF($B1911="Venda",1,IF($B1911="Devolução de venda",-1,0))*$D1911*IFERROR(INDEX(Produtos!$L$6:$L$505,MATCH($C1911,Produtos!$B$6:$B$505,0)),0))</f>
        <v/>
      </c>
      <c r="K1911" s="17">
        <f>IF(I1911="","",IF($B1911="Venda",I1911-J1911,IF($B1911="Devolução de venda",-I1911-J1911,0)))</f>
        <v/>
      </c>
      <c r="L1911" s="20">
        <f>IF($A1911="","",IF($G1911&lt;&gt;"",$G1911,$A1911))</f>
        <v/>
      </c>
      <c r="M1911" s="17">
        <f>IF(I1911="","",IF($B1911="Venda",I1911,IF(OR($B1911="Compra",$B1911="Devolução de venda"),-I1911,0)))</f>
        <v/>
      </c>
    </row>
    <row r="1912">
      <c r="A1912" s="22" t="n"/>
      <c r="B1912" s="14" t="n"/>
      <c r="C1912" s="14" t="n"/>
      <c r="D1912" s="14" t="n"/>
      <c r="E1912" s="15" t="n"/>
      <c r="F1912" s="14" t="n"/>
      <c r="G1912" s="22" t="n"/>
      <c r="H1912" s="14" t="n"/>
      <c r="I1912" s="17">
        <f>IF(OR($B1912="",$C1912="",N($D1912)=0),"",IF(OR($B1912="Ajuste para mais",$B1912="Ajuste para menos"),0,$D1912*IF(N($E1912)&lt;&gt;0,$E1912,IF(OR($B1912="Venda",$B1912="Devolução de venda"),IFERROR(INDEX(Produtos!$D$6:$D$505,MATCH($C1912,Produtos!$B$6:$B$505,0)),0),0))))</f>
        <v/>
      </c>
      <c r="J1912" s="17">
        <f>IF(OR($B1912="",$C1912="",N($D1912)=0),"",IF($B1912="Venda",1,IF($B1912="Devolução de venda",-1,0))*$D1912*IFERROR(INDEX(Produtos!$L$6:$L$505,MATCH($C1912,Produtos!$B$6:$B$505,0)),0))</f>
        <v/>
      </c>
      <c r="K1912" s="17">
        <f>IF(I1912="","",IF($B1912="Venda",I1912-J1912,IF($B1912="Devolução de venda",-I1912-J1912,0)))</f>
        <v/>
      </c>
      <c r="L1912" s="20">
        <f>IF($A1912="","",IF($G1912&lt;&gt;"",$G1912,$A1912))</f>
        <v/>
      </c>
      <c r="M1912" s="17">
        <f>IF(I1912="","",IF($B1912="Venda",I1912,IF(OR($B1912="Compra",$B1912="Devolução de venda"),-I1912,0)))</f>
        <v/>
      </c>
    </row>
    <row r="1913">
      <c r="A1913" s="22" t="n"/>
      <c r="B1913" s="14" t="n"/>
      <c r="C1913" s="14" t="n"/>
      <c r="D1913" s="14" t="n"/>
      <c r="E1913" s="15" t="n"/>
      <c r="F1913" s="14" t="n"/>
      <c r="G1913" s="22" t="n"/>
      <c r="H1913" s="14" t="n"/>
      <c r="I1913" s="17">
        <f>IF(OR($B1913="",$C1913="",N($D1913)=0),"",IF(OR($B1913="Ajuste para mais",$B1913="Ajuste para menos"),0,$D1913*IF(N($E1913)&lt;&gt;0,$E1913,IF(OR($B1913="Venda",$B1913="Devolução de venda"),IFERROR(INDEX(Produtos!$D$6:$D$505,MATCH($C1913,Produtos!$B$6:$B$505,0)),0),0))))</f>
        <v/>
      </c>
      <c r="J1913" s="17">
        <f>IF(OR($B1913="",$C1913="",N($D1913)=0),"",IF($B1913="Venda",1,IF($B1913="Devolução de venda",-1,0))*$D1913*IFERROR(INDEX(Produtos!$L$6:$L$505,MATCH($C1913,Produtos!$B$6:$B$505,0)),0))</f>
        <v/>
      </c>
      <c r="K1913" s="17">
        <f>IF(I1913="","",IF($B1913="Venda",I1913-J1913,IF($B1913="Devolução de venda",-I1913-J1913,0)))</f>
        <v/>
      </c>
      <c r="L1913" s="20">
        <f>IF($A1913="","",IF($G1913&lt;&gt;"",$G1913,$A1913))</f>
        <v/>
      </c>
      <c r="M1913" s="17">
        <f>IF(I1913="","",IF($B1913="Venda",I1913,IF(OR($B1913="Compra",$B1913="Devolução de venda"),-I1913,0)))</f>
        <v/>
      </c>
    </row>
    <row r="1914">
      <c r="A1914" s="22" t="n"/>
      <c r="B1914" s="14" t="n"/>
      <c r="C1914" s="14" t="n"/>
      <c r="D1914" s="14" t="n"/>
      <c r="E1914" s="15" t="n"/>
      <c r="F1914" s="14" t="n"/>
      <c r="G1914" s="22" t="n"/>
      <c r="H1914" s="14" t="n"/>
      <c r="I1914" s="17">
        <f>IF(OR($B1914="",$C1914="",N($D1914)=0),"",IF(OR($B1914="Ajuste para mais",$B1914="Ajuste para menos"),0,$D1914*IF(N($E1914)&lt;&gt;0,$E1914,IF(OR($B1914="Venda",$B1914="Devolução de venda"),IFERROR(INDEX(Produtos!$D$6:$D$505,MATCH($C1914,Produtos!$B$6:$B$505,0)),0),0))))</f>
        <v/>
      </c>
      <c r="J1914" s="17">
        <f>IF(OR($B1914="",$C1914="",N($D1914)=0),"",IF($B1914="Venda",1,IF($B1914="Devolução de venda",-1,0))*$D1914*IFERROR(INDEX(Produtos!$L$6:$L$505,MATCH($C1914,Produtos!$B$6:$B$505,0)),0))</f>
        <v/>
      </c>
      <c r="K1914" s="17">
        <f>IF(I1914="","",IF($B1914="Venda",I1914-J1914,IF($B1914="Devolução de venda",-I1914-J1914,0)))</f>
        <v/>
      </c>
      <c r="L1914" s="20">
        <f>IF($A1914="","",IF($G1914&lt;&gt;"",$G1914,$A1914))</f>
        <v/>
      </c>
      <c r="M1914" s="17">
        <f>IF(I1914="","",IF($B1914="Venda",I1914,IF(OR($B1914="Compra",$B1914="Devolução de venda"),-I1914,0)))</f>
        <v/>
      </c>
    </row>
    <row r="1915">
      <c r="A1915" s="22" t="n"/>
      <c r="B1915" s="14" t="n"/>
      <c r="C1915" s="14" t="n"/>
      <c r="D1915" s="14" t="n"/>
      <c r="E1915" s="15" t="n"/>
      <c r="F1915" s="14" t="n"/>
      <c r="G1915" s="22" t="n"/>
      <c r="H1915" s="14" t="n"/>
      <c r="I1915" s="17">
        <f>IF(OR($B1915="",$C1915="",N($D1915)=0),"",IF(OR($B1915="Ajuste para mais",$B1915="Ajuste para menos"),0,$D1915*IF(N($E1915)&lt;&gt;0,$E1915,IF(OR($B1915="Venda",$B1915="Devolução de venda"),IFERROR(INDEX(Produtos!$D$6:$D$505,MATCH($C1915,Produtos!$B$6:$B$505,0)),0),0))))</f>
        <v/>
      </c>
      <c r="J1915" s="17">
        <f>IF(OR($B1915="",$C1915="",N($D1915)=0),"",IF($B1915="Venda",1,IF($B1915="Devolução de venda",-1,0))*$D1915*IFERROR(INDEX(Produtos!$L$6:$L$505,MATCH($C1915,Produtos!$B$6:$B$505,0)),0))</f>
        <v/>
      </c>
      <c r="K1915" s="17">
        <f>IF(I1915="","",IF($B1915="Venda",I1915-J1915,IF($B1915="Devolução de venda",-I1915-J1915,0)))</f>
        <v/>
      </c>
      <c r="L1915" s="20">
        <f>IF($A1915="","",IF($G1915&lt;&gt;"",$G1915,$A1915))</f>
        <v/>
      </c>
      <c r="M1915" s="17">
        <f>IF(I1915="","",IF($B1915="Venda",I1915,IF(OR($B1915="Compra",$B1915="Devolução de venda"),-I1915,0)))</f>
        <v/>
      </c>
    </row>
    <row r="1916">
      <c r="A1916" s="22" t="n"/>
      <c r="B1916" s="14" t="n"/>
      <c r="C1916" s="14" t="n"/>
      <c r="D1916" s="14" t="n"/>
      <c r="E1916" s="15" t="n"/>
      <c r="F1916" s="14" t="n"/>
      <c r="G1916" s="22" t="n"/>
      <c r="H1916" s="14" t="n"/>
      <c r="I1916" s="17">
        <f>IF(OR($B1916="",$C1916="",N($D1916)=0),"",IF(OR($B1916="Ajuste para mais",$B1916="Ajuste para menos"),0,$D1916*IF(N($E1916)&lt;&gt;0,$E1916,IF(OR($B1916="Venda",$B1916="Devolução de venda"),IFERROR(INDEX(Produtos!$D$6:$D$505,MATCH($C1916,Produtos!$B$6:$B$505,0)),0),0))))</f>
        <v/>
      </c>
      <c r="J1916" s="17">
        <f>IF(OR($B1916="",$C1916="",N($D1916)=0),"",IF($B1916="Venda",1,IF($B1916="Devolução de venda",-1,0))*$D1916*IFERROR(INDEX(Produtos!$L$6:$L$505,MATCH($C1916,Produtos!$B$6:$B$505,0)),0))</f>
        <v/>
      </c>
      <c r="K1916" s="17">
        <f>IF(I1916="","",IF($B1916="Venda",I1916-J1916,IF($B1916="Devolução de venda",-I1916-J1916,0)))</f>
        <v/>
      </c>
      <c r="L1916" s="20">
        <f>IF($A1916="","",IF($G1916&lt;&gt;"",$G1916,$A1916))</f>
        <v/>
      </c>
      <c r="M1916" s="17">
        <f>IF(I1916="","",IF($B1916="Venda",I1916,IF(OR($B1916="Compra",$B1916="Devolução de venda"),-I1916,0)))</f>
        <v/>
      </c>
    </row>
    <row r="1917">
      <c r="A1917" s="22" t="n"/>
      <c r="B1917" s="14" t="n"/>
      <c r="C1917" s="14" t="n"/>
      <c r="D1917" s="14" t="n"/>
      <c r="E1917" s="15" t="n"/>
      <c r="F1917" s="14" t="n"/>
      <c r="G1917" s="22" t="n"/>
      <c r="H1917" s="14" t="n"/>
      <c r="I1917" s="17">
        <f>IF(OR($B1917="",$C1917="",N($D1917)=0),"",IF(OR($B1917="Ajuste para mais",$B1917="Ajuste para menos"),0,$D1917*IF(N($E1917)&lt;&gt;0,$E1917,IF(OR($B1917="Venda",$B1917="Devolução de venda"),IFERROR(INDEX(Produtos!$D$6:$D$505,MATCH($C1917,Produtos!$B$6:$B$505,0)),0),0))))</f>
        <v/>
      </c>
      <c r="J1917" s="17">
        <f>IF(OR($B1917="",$C1917="",N($D1917)=0),"",IF($B1917="Venda",1,IF($B1917="Devolução de venda",-1,0))*$D1917*IFERROR(INDEX(Produtos!$L$6:$L$505,MATCH($C1917,Produtos!$B$6:$B$505,0)),0))</f>
        <v/>
      </c>
      <c r="K1917" s="17">
        <f>IF(I1917="","",IF($B1917="Venda",I1917-J1917,IF($B1917="Devolução de venda",-I1917-J1917,0)))</f>
        <v/>
      </c>
      <c r="L1917" s="20">
        <f>IF($A1917="","",IF($G1917&lt;&gt;"",$G1917,$A1917))</f>
        <v/>
      </c>
      <c r="M1917" s="17">
        <f>IF(I1917="","",IF($B1917="Venda",I1917,IF(OR($B1917="Compra",$B1917="Devolução de venda"),-I1917,0)))</f>
        <v/>
      </c>
    </row>
    <row r="1918">
      <c r="A1918" s="22" t="n"/>
      <c r="B1918" s="14" t="n"/>
      <c r="C1918" s="14" t="n"/>
      <c r="D1918" s="14" t="n"/>
      <c r="E1918" s="15" t="n"/>
      <c r="F1918" s="14" t="n"/>
      <c r="G1918" s="22" t="n"/>
      <c r="H1918" s="14" t="n"/>
      <c r="I1918" s="17">
        <f>IF(OR($B1918="",$C1918="",N($D1918)=0),"",IF(OR($B1918="Ajuste para mais",$B1918="Ajuste para menos"),0,$D1918*IF(N($E1918)&lt;&gt;0,$E1918,IF(OR($B1918="Venda",$B1918="Devolução de venda"),IFERROR(INDEX(Produtos!$D$6:$D$505,MATCH($C1918,Produtos!$B$6:$B$505,0)),0),0))))</f>
        <v/>
      </c>
      <c r="J1918" s="17">
        <f>IF(OR($B1918="",$C1918="",N($D1918)=0),"",IF($B1918="Venda",1,IF($B1918="Devolução de venda",-1,0))*$D1918*IFERROR(INDEX(Produtos!$L$6:$L$505,MATCH($C1918,Produtos!$B$6:$B$505,0)),0))</f>
        <v/>
      </c>
      <c r="K1918" s="17">
        <f>IF(I1918="","",IF($B1918="Venda",I1918-J1918,IF($B1918="Devolução de venda",-I1918-J1918,0)))</f>
        <v/>
      </c>
      <c r="L1918" s="20">
        <f>IF($A1918="","",IF($G1918&lt;&gt;"",$G1918,$A1918))</f>
        <v/>
      </c>
      <c r="M1918" s="17">
        <f>IF(I1918="","",IF($B1918="Venda",I1918,IF(OR($B1918="Compra",$B1918="Devolução de venda"),-I1918,0)))</f>
        <v/>
      </c>
    </row>
    <row r="1919">
      <c r="A1919" s="22" t="n"/>
      <c r="B1919" s="14" t="n"/>
      <c r="C1919" s="14" t="n"/>
      <c r="D1919" s="14" t="n"/>
      <c r="E1919" s="15" t="n"/>
      <c r="F1919" s="14" t="n"/>
      <c r="G1919" s="22" t="n"/>
      <c r="H1919" s="14" t="n"/>
      <c r="I1919" s="17">
        <f>IF(OR($B1919="",$C1919="",N($D1919)=0),"",IF(OR($B1919="Ajuste para mais",$B1919="Ajuste para menos"),0,$D1919*IF(N($E1919)&lt;&gt;0,$E1919,IF(OR($B1919="Venda",$B1919="Devolução de venda"),IFERROR(INDEX(Produtos!$D$6:$D$505,MATCH($C1919,Produtos!$B$6:$B$505,0)),0),0))))</f>
        <v/>
      </c>
      <c r="J1919" s="17">
        <f>IF(OR($B1919="",$C1919="",N($D1919)=0),"",IF($B1919="Venda",1,IF($B1919="Devolução de venda",-1,0))*$D1919*IFERROR(INDEX(Produtos!$L$6:$L$505,MATCH($C1919,Produtos!$B$6:$B$505,0)),0))</f>
        <v/>
      </c>
      <c r="K1919" s="17">
        <f>IF(I1919="","",IF($B1919="Venda",I1919-J1919,IF($B1919="Devolução de venda",-I1919-J1919,0)))</f>
        <v/>
      </c>
      <c r="L1919" s="20">
        <f>IF($A1919="","",IF($G1919&lt;&gt;"",$G1919,$A1919))</f>
        <v/>
      </c>
      <c r="M1919" s="17">
        <f>IF(I1919="","",IF($B1919="Venda",I1919,IF(OR($B1919="Compra",$B1919="Devolução de venda"),-I1919,0)))</f>
        <v/>
      </c>
    </row>
    <row r="1920">
      <c r="A1920" s="22" t="n"/>
      <c r="B1920" s="14" t="n"/>
      <c r="C1920" s="14" t="n"/>
      <c r="D1920" s="14" t="n"/>
      <c r="E1920" s="15" t="n"/>
      <c r="F1920" s="14" t="n"/>
      <c r="G1920" s="22" t="n"/>
      <c r="H1920" s="14" t="n"/>
      <c r="I1920" s="17">
        <f>IF(OR($B1920="",$C1920="",N($D1920)=0),"",IF(OR($B1920="Ajuste para mais",$B1920="Ajuste para menos"),0,$D1920*IF(N($E1920)&lt;&gt;0,$E1920,IF(OR($B1920="Venda",$B1920="Devolução de venda"),IFERROR(INDEX(Produtos!$D$6:$D$505,MATCH($C1920,Produtos!$B$6:$B$505,0)),0),0))))</f>
        <v/>
      </c>
      <c r="J1920" s="17">
        <f>IF(OR($B1920="",$C1920="",N($D1920)=0),"",IF($B1920="Venda",1,IF($B1920="Devolução de venda",-1,0))*$D1920*IFERROR(INDEX(Produtos!$L$6:$L$505,MATCH($C1920,Produtos!$B$6:$B$505,0)),0))</f>
        <v/>
      </c>
      <c r="K1920" s="17">
        <f>IF(I1920="","",IF($B1920="Venda",I1920-J1920,IF($B1920="Devolução de venda",-I1920-J1920,0)))</f>
        <v/>
      </c>
      <c r="L1920" s="20">
        <f>IF($A1920="","",IF($G1920&lt;&gt;"",$G1920,$A1920))</f>
        <v/>
      </c>
      <c r="M1920" s="17">
        <f>IF(I1920="","",IF($B1920="Venda",I1920,IF(OR($B1920="Compra",$B1920="Devolução de venda"),-I1920,0)))</f>
        <v/>
      </c>
    </row>
    <row r="1921">
      <c r="A1921" s="22" t="n"/>
      <c r="B1921" s="14" t="n"/>
      <c r="C1921" s="14" t="n"/>
      <c r="D1921" s="14" t="n"/>
      <c r="E1921" s="15" t="n"/>
      <c r="F1921" s="14" t="n"/>
      <c r="G1921" s="22" t="n"/>
      <c r="H1921" s="14" t="n"/>
      <c r="I1921" s="17">
        <f>IF(OR($B1921="",$C1921="",N($D1921)=0),"",IF(OR($B1921="Ajuste para mais",$B1921="Ajuste para menos"),0,$D1921*IF(N($E1921)&lt;&gt;0,$E1921,IF(OR($B1921="Venda",$B1921="Devolução de venda"),IFERROR(INDEX(Produtos!$D$6:$D$505,MATCH($C1921,Produtos!$B$6:$B$505,0)),0),0))))</f>
        <v/>
      </c>
      <c r="J1921" s="17">
        <f>IF(OR($B1921="",$C1921="",N($D1921)=0),"",IF($B1921="Venda",1,IF($B1921="Devolução de venda",-1,0))*$D1921*IFERROR(INDEX(Produtos!$L$6:$L$505,MATCH($C1921,Produtos!$B$6:$B$505,0)),0))</f>
        <v/>
      </c>
      <c r="K1921" s="17">
        <f>IF(I1921="","",IF($B1921="Venda",I1921-J1921,IF($B1921="Devolução de venda",-I1921-J1921,0)))</f>
        <v/>
      </c>
      <c r="L1921" s="20">
        <f>IF($A1921="","",IF($G1921&lt;&gt;"",$G1921,$A1921))</f>
        <v/>
      </c>
      <c r="M1921" s="17">
        <f>IF(I1921="","",IF($B1921="Venda",I1921,IF(OR($B1921="Compra",$B1921="Devolução de venda"),-I1921,0)))</f>
        <v/>
      </c>
    </row>
    <row r="1922">
      <c r="A1922" s="22" t="n"/>
      <c r="B1922" s="14" t="n"/>
      <c r="C1922" s="14" t="n"/>
      <c r="D1922" s="14" t="n"/>
      <c r="E1922" s="15" t="n"/>
      <c r="F1922" s="14" t="n"/>
      <c r="G1922" s="22" t="n"/>
      <c r="H1922" s="14" t="n"/>
      <c r="I1922" s="17">
        <f>IF(OR($B1922="",$C1922="",N($D1922)=0),"",IF(OR($B1922="Ajuste para mais",$B1922="Ajuste para menos"),0,$D1922*IF(N($E1922)&lt;&gt;0,$E1922,IF(OR($B1922="Venda",$B1922="Devolução de venda"),IFERROR(INDEX(Produtos!$D$6:$D$505,MATCH($C1922,Produtos!$B$6:$B$505,0)),0),0))))</f>
        <v/>
      </c>
      <c r="J1922" s="17">
        <f>IF(OR($B1922="",$C1922="",N($D1922)=0),"",IF($B1922="Venda",1,IF($B1922="Devolução de venda",-1,0))*$D1922*IFERROR(INDEX(Produtos!$L$6:$L$505,MATCH($C1922,Produtos!$B$6:$B$505,0)),0))</f>
        <v/>
      </c>
      <c r="K1922" s="17">
        <f>IF(I1922="","",IF($B1922="Venda",I1922-J1922,IF($B1922="Devolução de venda",-I1922-J1922,0)))</f>
        <v/>
      </c>
      <c r="L1922" s="20">
        <f>IF($A1922="","",IF($G1922&lt;&gt;"",$G1922,$A1922))</f>
        <v/>
      </c>
      <c r="M1922" s="17">
        <f>IF(I1922="","",IF($B1922="Venda",I1922,IF(OR($B1922="Compra",$B1922="Devolução de venda"),-I1922,0)))</f>
        <v/>
      </c>
    </row>
    <row r="1923">
      <c r="A1923" s="22" t="n"/>
      <c r="B1923" s="14" t="n"/>
      <c r="C1923" s="14" t="n"/>
      <c r="D1923" s="14" t="n"/>
      <c r="E1923" s="15" t="n"/>
      <c r="F1923" s="14" t="n"/>
      <c r="G1923" s="22" t="n"/>
      <c r="H1923" s="14" t="n"/>
      <c r="I1923" s="17">
        <f>IF(OR($B1923="",$C1923="",N($D1923)=0),"",IF(OR($B1923="Ajuste para mais",$B1923="Ajuste para menos"),0,$D1923*IF(N($E1923)&lt;&gt;0,$E1923,IF(OR($B1923="Venda",$B1923="Devolução de venda"),IFERROR(INDEX(Produtos!$D$6:$D$505,MATCH($C1923,Produtos!$B$6:$B$505,0)),0),0))))</f>
        <v/>
      </c>
      <c r="J1923" s="17">
        <f>IF(OR($B1923="",$C1923="",N($D1923)=0),"",IF($B1923="Venda",1,IF($B1923="Devolução de venda",-1,0))*$D1923*IFERROR(INDEX(Produtos!$L$6:$L$505,MATCH($C1923,Produtos!$B$6:$B$505,0)),0))</f>
        <v/>
      </c>
      <c r="K1923" s="17">
        <f>IF(I1923="","",IF($B1923="Venda",I1923-J1923,IF($B1923="Devolução de venda",-I1923-J1923,0)))</f>
        <v/>
      </c>
      <c r="L1923" s="20">
        <f>IF($A1923="","",IF($G1923&lt;&gt;"",$G1923,$A1923))</f>
        <v/>
      </c>
      <c r="M1923" s="17">
        <f>IF(I1923="","",IF($B1923="Venda",I1923,IF(OR($B1923="Compra",$B1923="Devolução de venda"),-I1923,0)))</f>
        <v/>
      </c>
    </row>
    <row r="1924">
      <c r="A1924" s="22" t="n"/>
      <c r="B1924" s="14" t="n"/>
      <c r="C1924" s="14" t="n"/>
      <c r="D1924" s="14" t="n"/>
      <c r="E1924" s="15" t="n"/>
      <c r="F1924" s="14" t="n"/>
      <c r="G1924" s="22" t="n"/>
      <c r="H1924" s="14" t="n"/>
      <c r="I1924" s="17">
        <f>IF(OR($B1924="",$C1924="",N($D1924)=0),"",IF(OR($B1924="Ajuste para mais",$B1924="Ajuste para menos"),0,$D1924*IF(N($E1924)&lt;&gt;0,$E1924,IF(OR($B1924="Venda",$B1924="Devolução de venda"),IFERROR(INDEX(Produtos!$D$6:$D$505,MATCH($C1924,Produtos!$B$6:$B$505,0)),0),0))))</f>
        <v/>
      </c>
      <c r="J1924" s="17">
        <f>IF(OR($B1924="",$C1924="",N($D1924)=0),"",IF($B1924="Venda",1,IF($B1924="Devolução de venda",-1,0))*$D1924*IFERROR(INDEX(Produtos!$L$6:$L$505,MATCH($C1924,Produtos!$B$6:$B$505,0)),0))</f>
        <v/>
      </c>
      <c r="K1924" s="17">
        <f>IF(I1924="","",IF($B1924="Venda",I1924-J1924,IF($B1924="Devolução de venda",-I1924-J1924,0)))</f>
        <v/>
      </c>
      <c r="L1924" s="20">
        <f>IF($A1924="","",IF($G1924&lt;&gt;"",$G1924,$A1924))</f>
        <v/>
      </c>
      <c r="M1924" s="17">
        <f>IF(I1924="","",IF($B1924="Venda",I1924,IF(OR($B1924="Compra",$B1924="Devolução de venda"),-I1924,0)))</f>
        <v/>
      </c>
    </row>
    <row r="1925">
      <c r="A1925" s="22" t="n"/>
      <c r="B1925" s="14" t="n"/>
      <c r="C1925" s="14" t="n"/>
      <c r="D1925" s="14" t="n"/>
      <c r="E1925" s="15" t="n"/>
      <c r="F1925" s="14" t="n"/>
      <c r="G1925" s="22" t="n"/>
      <c r="H1925" s="14" t="n"/>
      <c r="I1925" s="17">
        <f>IF(OR($B1925="",$C1925="",N($D1925)=0),"",IF(OR($B1925="Ajuste para mais",$B1925="Ajuste para menos"),0,$D1925*IF(N($E1925)&lt;&gt;0,$E1925,IF(OR($B1925="Venda",$B1925="Devolução de venda"),IFERROR(INDEX(Produtos!$D$6:$D$505,MATCH($C1925,Produtos!$B$6:$B$505,0)),0),0))))</f>
        <v/>
      </c>
      <c r="J1925" s="17">
        <f>IF(OR($B1925="",$C1925="",N($D1925)=0),"",IF($B1925="Venda",1,IF($B1925="Devolução de venda",-1,0))*$D1925*IFERROR(INDEX(Produtos!$L$6:$L$505,MATCH($C1925,Produtos!$B$6:$B$505,0)),0))</f>
        <v/>
      </c>
      <c r="K1925" s="17">
        <f>IF(I1925="","",IF($B1925="Venda",I1925-J1925,IF($B1925="Devolução de venda",-I1925-J1925,0)))</f>
        <v/>
      </c>
      <c r="L1925" s="20">
        <f>IF($A1925="","",IF($G1925&lt;&gt;"",$G1925,$A1925))</f>
        <v/>
      </c>
      <c r="M1925" s="17">
        <f>IF(I1925="","",IF($B1925="Venda",I1925,IF(OR($B1925="Compra",$B1925="Devolução de venda"),-I1925,0)))</f>
        <v/>
      </c>
    </row>
    <row r="1926">
      <c r="A1926" s="22" t="n"/>
      <c r="B1926" s="14" t="n"/>
      <c r="C1926" s="14" t="n"/>
      <c r="D1926" s="14" t="n"/>
      <c r="E1926" s="15" t="n"/>
      <c r="F1926" s="14" t="n"/>
      <c r="G1926" s="22" t="n"/>
      <c r="H1926" s="14" t="n"/>
      <c r="I1926" s="17">
        <f>IF(OR($B1926="",$C1926="",N($D1926)=0),"",IF(OR($B1926="Ajuste para mais",$B1926="Ajuste para menos"),0,$D1926*IF(N($E1926)&lt;&gt;0,$E1926,IF(OR($B1926="Venda",$B1926="Devolução de venda"),IFERROR(INDEX(Produtos!$D$6:$D$505,MATCH($C1926,Produtos!$B$6:$B$505,0)),0),0))))</f>
        <v/>
      </c>
      <c r="J1926" s="17">
        <f>IF(OR($B1926="",$C1926="",N($D1926)=0),"",IF($B1926="Venda",1,IF($B1926="Devolução de venda",-1,0))*$D1926*IFERROR(INDEX(Produtos!$L$6:$L$505,MATCH($C1926,Produtos!$B$6:$B$505,0)),0))</f>
        <v/>
      </c>
      <c r="K1926" s="17">
        <f>IF(I1926="","",IF($B1926="Venda",I1926-J1926,IF($B1926="Devolução de venda",-I1926-J1926,0)))</f>
        <v/>
      </c>
      <c r="L1926" s="20">
        <f>IF($A1926="","",IF($G1926&lt;&gt;"",$G1926,$A1926))</f>
        <v/>
      </c>
      <c r="M1926" s="17">
        <f>IF(I1926="","",IF($B1926="Venda",I1926,IF(OR($B1926="Compra",$B1926="Devolução de venda"),-I1926,0)))</f>
        <v/>
      </c>
    </row>
    <row r="1927">
      <c r="A1927" s="22" t="n"/>
      <c r="B1927" s="14" t="n"/>
      <c r="C1927" s="14" t="n"/>
      <c r="D1927" s="14" t="n"/>
      <c r="E1927" s="15" t="n"/>
      <c r="F1927" s="14" t="n"/>
      <c r="G1927" s="22" t="n"/>
      <c r="H1927" s="14" t="n"/>
      <c r="I1927" s="17">
        <f>IF(OR($B1927="",$C1927="",N($D1927)=0),"",IF(OR($B1927="Ajuste para mais",$B1927="Ajuste para menos"),0,$D1927*IF(N($E1927)&lt;&gt;0,$E1927,IF(OR($B1927="Venda",$B1927="Devolução de venda"),IFERROR(INDEX(Produtos!$D$6:$D$505,MATCH($C1927,Produtos!$B$6:$B$505,0)),0),0))))</f>
        <v/>
      </c>
      <c r="J1927" s="17">
        <f>IF(OR($B1927="",$C1927="",N($D1927)=0),"",IF($B1927="Venda",1,IF($B1927="Devolução de venda",-1,0))*$D1927*IFERROR(INDEX(Produtos!$L$6:$L$505,MATCH($C1927,Produtos!$B$6:$B$505,0)),0))</f>
        <v/>
      </c>
      <c r="K1927" s="17">
        <f>IF(I1927="","",IF($B1927="Venda",I1927-J1927,IF($B1927="Devolução de venda",-I1927-J1927,0)))</f>
        <v/>
      </c>
      <c r="L1927" s="20">
        <f>IF($A1927="","",IF($G1927&lt;&gt;"",$G1927,$A1927))</f>
        <v/>
      </c>
      <c r="M1927" s="17">
        <f>IF(I1927="","",IF($B1927="Venda",I1927,IF(OR($B1927="Compra",$B1927="Devolução de venda"),-I1927,0)))</f>
        <v/>
      </c>
    </row>
    <row r="1928">
      <c r="A1928" s="22" t="n"/>
      <c r="B1928" s="14" t="n"/>
      <c r="C1928" s="14" t="n"/>
      <c r="D1928" s="14" t="n"/>
      <c r="E1928" s="15" t="n"/>
      <c r="F1928" s="14" t="n"/>
      <c r="G1928" s="22" t="n"/>
      <c r="H1928" s="14" t="n"/>
      <c r="I1928" s="17">
        <f>IF(OR($B1928="",$C1928="",N($D1928)=0),"",IF(OR($B1928="Ajuste para mais",$B1928="Ajuste para menos"),0,$D1928*IF(N($E1928)&lt;&gt;0,$E1928,IF(OR($B1928="Venda",$B1928="Devolução de venda"),IFERROR(INDEX(Produtos!$D$6:$D$505,MATCH($C1928,Produtos!$B$6:$B$505,0)),0),0))))</f>
        <v/>
      </c>
      <c r="J1928" s="17">
        <f>IF(OR($B1928="",$C1928="",N($D1928)=0),"",IF($B1928="Venda",1,IF($B1928="Devolução de venda",-1,0))*$D1928*IFERROR(INDEX(Produtos!$L$6:$L$505,MATCH($C1928,Produtos!$B$6:$B$505,0)),0))</f>
        <v/>
      </c>
      <c r="K1928" s="17">
        <f>IF(I1928="","",IF($B1928="Venda",I1928-J1928,IF($B1928="Devolução de venda",-I1928-J1928,0)))</f>
        <v/>
      </c>
      <c r="L1928" s="20">
        <f>IF($A1928="","",IF($G1928&lt;&gt;"",$G1928,$A1928))</f>
        <v/>
      </c>
      <c r="M1928" s="17">
        <f>IF(I1928="","",IF($B1928="Venda",I1928,IF(OR($B1928="Compra",$B1928="Devolução de venda"),-I1928,0)))</f>
        <v/>
      </c>
    </row>
    <row r="1929">
      <c r="A1929" s="22" t="n"/>
      <c r="B1929" s="14" t="n"/>
      <c r="C1929" s="14" t="n"/>
      <c r="D1929" s="14" t="n"/>
      <c r="E1929" s="15" t="n"/>
      <c r="F1929" s="14" t="n"/>
      <c r="G1929" s="22" t="n"/>
      <c r="H1929" s="14" t="n"/>
      <c r="I1929" s="17">
        <f>IF(OR($B1929="",$C1929="",N($D1929)=0),"",IF(OR($B1929="Ajuste para mais",$B1929="Ajuste para menos"),0,$D1929*IF(N($E1929)&lt;&gt;0,$E1929,IF(OR($B1929="Venda",$B1929="Devolução de venda"),IFERROR(INDEX(Produtos!$D$6:$D$505,MATCH($C1929,Produtos!$B$6:$B$505,0)),0),0))))</f>
        <v/>
      </c>
      <c r="J1929" s="17">
        <f>IF(OR($B1929="",$C1929="",N($D1929)=0),"",IF($B1929="Venda",1,IF($B1929="Devolução de venda",-1,0))*$D1929*IFERROR(INDEX(Produtos!$L$6:$L$505,MATCH($C1929,Produtos!$B$6:$B$505,0)),0))</f>
        <v/>
      </c>
      <c r="K1929" s="17">
        <f>IF(I1929="","",IF($B1929="Venda",I1929-J1929,IF($B1929="Devolução de venda",-I1929-J1929,0)))</f>
        <v/>
      </c>
      <c r="L1929" s="20">
        <f>IF($A1929="","",IF($G1929&lt;&gt;"",$G1929,$A1929))</f>
        <v/>
      </c>
      <c r="M1929" s="17">
        <f>IF(I1929="","",IF($B1929="Venda",I1929,IF(OR($B1929="Compra",$B1929="Devolução de venda"),-I1929,0)))</f>
        <v/>
      </c>
    </row>
    <row r="1930">
      <c r="A1930" s="22" t="n"/>
      <c r="B1930" s="14" t="n"/>
      <c r="C1930" s="14" t="n"/>
      <c r="D1930" s="14" t="n"/>
      <c r="E1930" s="15" t="n"/>
      <c r="F1930" s="14" t="n"/>
      <c r="G1930" s="22" t="n"/>
      <c r="H1930" s="14" t="n"/>
      <c r="I1930" s="17">
        <f>IF(OR($B1930="",$C1930="",N($D1930)=0),"",IF(OR($B1930="Ajuste para mais",$B1930="Ajuste para menos"),0,$D1930*IF(N($E1930)&lt;&gt;0,$E1930,IF(OR($B1930="Venda",$B1930="Devolução de venda"),IFERROR(INDEX(Produtos!$D$6:$D$505,MATCH($C1930,Produtos!$B$6:$B$505,0)),0),0))))</f>
        <v/>
      </c>
      <c r="J1930" s="17">
        <f>IF(OR($B1930="",$C1930="",N($D1930)=0),"",IF($B1930="Venda",1,IF($B1930="Devolução de venda",-1,0))*$D1930*IFERROR(INDEX(Produtos!$L$6:$L$505,MATCH($C1930,Produtos!$B$6:$B$505,0)),0))</f>
        <v/>
      </c>
      <c r="K1930" s="17">
        <f>IF(I1930="","",IF($B1930="Venda",I1930-J1930,IF($B1930="Devolução de venda",-I1930-J1930,0)))</f>
        <v/>
      </c>
      <c r="L1930" s="20">
        <f>IF($A1930="","",IF($G1930&lt;&gt;"",$G1930,$A1930))</f>
        <v/>
      </c>
      <c r="M1930" s="17">
        <f>IF(I1930="","",IF($B1930="Venda",I1930,IF(OR($B1930="Compra",$B1930="Devolução de venda"),-I1930,0)))</f>
        <v/>
      </c>
    </row>
    <row r="1931">
      <c r="A1931" s="22" t="n"/>
      <c r="B1931" s="14" t="n"/>
      <c r="C1931" s="14" t="n"/>
      <c r="D1931" s="14" t="n"/>
      <c r="E1931" s="15" t="n"/>
      <c r="F1931" s="14" t="n"/>
      <c r="G1931" s="22" t="n"/>
      <c r="H1931" s="14" t="n"/>
      <c r="I1931" s="17">
        <f>IF(OR($B1931="",$C1931="",N($D1931)=0),"",IF(OR($B1931="Ajuste para mais",$B1931="Ajuste para menos"),0,$D1931*IF(N($E1931)&lt;&gt;0,$E1931,IF(OR($B1931="Venda",$B1931="Devolução de venda"),IFERROR(INDEX(Produtos!$D$6:$D$505,MATCH($C1931,Produtos!$B$6:$B$505,0)),0),0))))</f>
        <v/>
      </c>
      <c r="J1931" s="17">
        <f>IF(OR($B1931="",$C1931="",N($D1931)=0),"",IF($B1931="Venda",1,IF($B1931="Devolução de venda",-1,0))*$D1931*IFERROR(INDEX(Produtos!$L$6:$L$505,MATCH($C1931,Produtos!$B$6:$B$505,0)),0))</f>
        <v/>
      </c>
      <c r="K1931" s="17">
        <f>IF(I1931="","",IF($B1931="Venda",I1931-J1931,IF($B1931="Devolução de venda",-I1931-J1931,0)))</f>
        <v/>
      </c>
      <c r="L1931" s="20">
        <f>IF($A1931="","",IF($G1931&lt;&gt;"",$G1931,$A1931))</f>
        <v/>
      </c>
      <c r="M1931" s="17">
        <f>IF(I1931="","",IF($B1931="Venda",I1931,IF(OR($B1931="Compra",$B1931="Devolução de venda"),-I1931,0)))</f>
        <v/>
      </c>
    </row>
    <row r="1932">
      <c r="A1932" s="22" t="n"/>
      <c r="B1932" s="14" t="n"/>
      <c r="C1932" s="14" t="n"/>
      <c r="D1932" s="14" t="n"/>
      <c r="E1932" s="15" t="n"/>
      <c r="F1932" s="14" t="n"/>
      <c r="G1932" s="22" t="n"/>
      <c r="H1932" s="14" t="n"/>
      <c r="I1932" s="17">
        <f>IF(OR($B1932="",$C1932="",N($D1932)=0),"",IF(OR($B1932="Ajuste para mais",$B1932="Ajuste para menos"),0,$D1932*IF(N($E1932)&lt;&gt;0,$E1932,IF(OR($B1932="Venda",$B1932="Devolução de venda"),IFERROR(INDEX(Produtos!$D$6:$D$505,MATCH($C1932,Produtos!$B$6:$B$505,0)),0),0))))</f>
        <v/>
      </c>
      <c r="J1932" s="17">
        <f>IF(OR($B1932="",$C1932="",N($D1932)=0),"",IF($B1932="Venda",1,IF($B1932="Devolução de venda",-1,0))*$D1932*IFERROR(INDEX(Produtos!$L$6:$L$505,MATCH($C1932,Produtos!$B$6:$B$505,0)),0))</f>
        <v/>
      </c>
      <c r="K1932" s="17">
        <f>IF(I1932="","",IF($B1932="Venda",I1932-J1932,IF($B1932="Devolução de venda",-I1932-J1932,0)))</f>
        <v/>
      </c>
      <c r="L1932" s="20">
        <f>IF($A1932="","",IF($G1932&lt;&gt;"",$G1932,$A1932))</f>
        <v/>
      </c>
      <c r="M1932" s="17">
        <f>IF(I1932="","",IF($B1932="Venda",I1932,IF(OR($B1932="Compra",$B1932="Devolução de venda"),-I1932,0)))</f>
        <v/>
      </c>
    </row>
    <row r="1933">
      <c r="A1933" s="22" t="n"/>
      <c r="B1933" s="14" t="n"/>
      <c r="C1933" s="14" t="n"/>
      <c r="D1933" s="14" t="n"/>
      <c r="E1933" s="15" t="n"/>
      <c r="F1933" s="14" t="n"/>
      <c r="G1933" s="22" t="n"/>
      <c r="H1933" s="14" t="n"/>
      <c r="I1933" s="17">
        <f>IF(OR($B1933="",$C1933="",N($D1933)=0),"",IF(OR($B1933="Ajuste para mais",$B1933="Ajuste para menos"),0,$D1933*IF(N($E1933)&lt;&gt;0,$E1933,IF(OR($B1933="Venda",$B1933="Devolução de venda"),IFERROR(INDEX(Produtos!$D$6:$D$505,MATCH($C1933,Produtos!$B$6:$B$505,0)),0),0))))</f>
        <v/>
      </c>
      <c r="J1933" s="17">
        <f>IF(OR($B1933="",$C1933="",N($D1933)=0),"",IF($B1933="Venda",1,IF($B1933="Devolução de venda",-1,0))*$D1933*IFERROR(INDEX(Produtos!$L$6:$L$505,MATCH($C1933,Produtos!$B$6:$B$505,0)),0))</f>
        <v/>
      </c>
      <c r="K1933" s="17">
        <f>IF(I1933="","",IF($B1933="Venda",I1933-J1933,IF($B1933="Devolução de venda",-I1933-J1933,0)))</f>
        <v/>
      </c>
      <c r="L1933" s="20">
        <f>IF($A1933="","",IF($G1933&lt;&gt;"",$G1933,$A1933))</f>
        <v/>
      </c>
      <c r="M1933" s="17">
        <f>IF(I1933="","",IF($B1933="Venda",I1933,IF(OR($B1933="Compra",$B1933="Devolução de venda"),-I1933,0)))</f>
        <v/>
      </c>
    </row>
    <row r="1934">
      <c r="A1934" s="22" t="n"/>
      <c r="B1934" s="14" t="n"/>
      <c r="C1934" s="14" t="n"/>
      <c r="D1934" s="14" t="n"/>
      <c r="E1934" s="15" t="n"/>
      <c r="F1934" s="14" t="n"/>
      <c r="G1934" s="22" t="n"/>
      <c r="H1934" s="14" t="n"/>
      <c r="I1934" s="17">
        <f>IF(OR($B1934="",$C1934="",N($D1934)=0),"",IF(OR($B1934="Ajuste para mais",$B1934="Ajuste para menos"),0,$D1934*IF(N($E1934)&lt;&gt;0,$E1934,IF(OR($B1934="Venda",$B1934="Devolução de venda"),IFERROR(INDEX(Produtos!$D$6:$D$505,MATCH($C1934,Produtos!$B$6:$B$505,0)),0),0))))</f>
        <v/>
      </c>
      <c r="J1934" s="17">
        <f>IF(OR($B1934="",$C1934="",N($D1934)=0),"",IF($B1934="Venda",1,IF($B1934="Devolução de venda",-1,0))*$D1934*IFERROR(INDEX(Produtos!$L$6:$L$505,MATCH($C1934,Produtos!$B$6:$B$505,0)),0))</f>
        <v/>
      </c>
      <c r="K1934" s="17">
        <f>IF(I1934="","",IF($B1934="Venda",I1934-J1934,IF($B1934="Devolução de venda",-I1934-J1934,0)))</f>
        <v/>
      </c>
      <c r="L1934" s="20">
        <f>IF($A1934="","",IF($G1934&lt;&gt;"",$G1934,$A1934))</f>
        <v/>
      </c>
      <c r="M1934" s="17">
        <f>IF(I1934="","",IF($B1934="Venda",I1934,IF(OR($B1934="Compra",$B1934="Devolução de venda"),-I1934,0)))</f>
        <v/>
      </c>
    </row>
    <row r="1935">
      <c r="A1935" s="22" t="n"/>
      <c r="B1935" s="14" t="n"/>
      <c r="C1935" s="14" t="n"/>
      <c r="D1935" s="14" t="n"/>
      <c r="E1935" s="15" t="n"/>
      <c r="F1935" s="14" t="n"/>
      <c r="G1935" s="22" t="n"/>
      <c r="H1935" s="14" t="n"/>
      <c r="I1935" s="17">
        <f>IF(OR($B1935="",$C1935="",N($D1935)=0),"",IF(OR($B1935="Ajuste para mais",$B1935="Ajuste para menos"),0,$D1935*IF(N($E1935)&lt;&gt;0,$E1935,IF(OR($B1935="Venda",$B1935="Devolução de venda"),IFERROR(INDEX(Produtos!$D$6:$D$505,MATCH($C1935,Produtos!$B$6:$B$505,0)),0),0))))</f>
        <v/>
      </c>
      <c r="J1935" s="17">
        <f>IF(OR($B1935="",$C1935="",N($D1935)=0),"",IF($B1935="Venda",1,IF($B1935="Devolução de venda",-1,0))*$D1935*IFERROR(INDEX(Produtos!$L$6:$L$505,MATCH($C1935,Produtos!$B$6:$B$505,0)),0))</f>
        <v/>
      </c>
      <c r="K1935" s="17">
        <f>IF(I1935="","",IF($B1935="Venda",I1935-J1935,IF($B1935="Devolução de venda",-I1935-J1935,0)))</f>
        <v/>
      </c>
      <c r="L1935" s="20">
        <f>IF($A1935="","",IF($G1935&lt;&gt;"",$G1935,$A1935))</f>
        <v/>
      </c>
      <c r="M1935" s="17">
        <f>IF(I1935="","",IF($B1935="Venda",I1935,IF(OR($B1935="Compra",$B1935="Devolução de venda"),-I1935,0)))</f>
        <v/>
      </c>
    </row>
    <row r="1936">
      <c r="A1936" s="22" t="n"/>
      <c r="B1936" s="14" t="n"/>
      <c r="C1936" s="14" t="n"/>
      <c r="D1936" s="14" t="n"/>
      <c r="E1936" s="15" t="n"/>
      <c r="F1936" s="14" t="n"/>
      <c r="G1936" s="22" t="n"/>
      <c r="H1936" s="14" t="n"/>
      <c r="I1936" s="17">
        <f>IF(OR($B1936="",$C1936="",N($D1936)=0),"",IF(OR($B1936="Ajuste para mais",$B1936="Ajuste para menos"),0,$D1936*IF(N($E1936)&lt;&gt;0,$E1936,IF(OR($B1936="Venda",$B1936="Devolução de venda"),IFERROR(INDEX(Produtos!$D$6:$D$505,MATCH($C1936,Produtos!$B$6:$B$505,0)),0),0))))</f>
        <v/>
      </c>
      <c r="J1936" s="17">
        <f>IF(OR($B1936="",$C1936="",N($D1936)=0),"",IF($B1936="Venda",1,IF($B1936="Devolução de venda",-1,0))*$D1936*IFERROR(INDEX(Produtos!$L$6:$L$505,MATCH($C1936,Produtos!$B$6:$B$505,0)),0))</f>
        <v/>
      </c>
      <c r="K1936" s="17">
        <f>IF(I1936="","",IF($B1936="Venda",I1936-J1936,IF($B1936="Devolução de venda",-I1936-J1936,0)))</f>
        <v/>
      </c>
      <c r="L1936" s="20">
        <f>IF($A1936="","",IF($G1936&lt;&gt;"",$G1936,$A1936))</f>
        <v/>
      </c>
      <c r="M1936" s="17">
        <f>IF(I1936="","",IF($B1936="Venda",I1936,IF(OR($B1936="Compra",$B1936="Devolução de venda"),-I1936,0)))</f>
        <v/>
      </c>
    </row>
    <row r="1937">
      <c r="A1937" s="22" t="n"/>
      <c r="B1937" s="14" t="n"/>
      <c r="C1937" s="14" t="n"/>
      <c r="D1937" s="14" t="n"/>
      <c r="E1937" s="15" t="n"/>
      <c r="F1937" s="14" t="n"/>
      <c r="G1937" s="22" t="n"/>
      <c r="H1937" s="14" t="n"/>
      <c r="I1937" s="17">
        <f>IF(OR($B1937="",$C1937="",N($D1937)=0),"",IF(OR($B1937="Ajuste para mais",$B1937="Ajuste para menos"),0,$D1937*IF(N($E1937)&lt;&gt;0,$E1937,IF(OR($B1937="Venda",$B1937="Devolução de venda"),IFERROR(INDEX(Produtos!$D$6:$D$505,MATCH($C1937,Produtos!$B$6:$B$505,0)),0),0))))</f>
        <v/>
      </c>
      <c r="J1937" s="17">
        <f>IF(OR($B1937="",$C1937="",N($D1937)=0),"",IF($B1937="Venda",1,IF($B1937="Devolução de venda",-1,0))*$D1937*IFERROR(INDEX(Produtos!$L$6:$L$505,MATCH($C1937,Produtos!$B$6:$B$505,0)),0))</f>
        <v/>
      </c>
      <c r="K1937" s="17">
        <f>IF(I1937="","",IF($B1937="Venda",I1937-J1937,IF($B1937="Devolução de venda",-I1937-J1937,0)))</f>
        <v/>
      </c>
      <c r="L1937" s="20">
        <f>IF($A1937="","",IF($G1937&lt;&gt;"",$G1937,$A1937))</f>
        <v/>
      </c>
      <c r="M1937" s="17">
        <f>IF(I1937="","",IF($B1937="Venda",I1937,IF(OR($B1937="Compra",$B1937="Devolução de venda"),-I1937,0)))</f>
        <v/>
      </c>
    </row>
    <row r="1938">
      <c r="A1938" s="22" t="n"/>
      <c r="B1938" s="14" t="n"/>
      <c r="C1938" s="14" t="n"/>
      <c r="D1938" s="14" t="n"/>
      <c r="E1938" s="15" t="n"/>
      <c r="F1938" s="14" t="n"/>
      <c r="G1938" s="22" t="n"/>
      <c r="H1938" s="14" t="n"/>
      <c r="I1938" s="17">
        <f>IF(OR($B1938="",$C1938="",N($D1938)=0),"",IF(OR($B1938="Ajuste para mais",$B1938="Ajuste para menos"),0,$D1938*IF(N($E1938)&lt;&gt;0,$E1938,IF(OR($B1938="Venda",$B1938="Devolução de venda"),IFERROR(INDEX(Produtos!$D$6:$D$505,MATCH($C1938,Produtos!$B$6:$B$505,0)),0),0))))</f>
        <v/>
      </c>
      <c r="J1938" s="17">
        <f>IF(OR($B1938="",$C1938="",N($D1938)=0),"",IF($B1938="Venda",1,IF($B1938="Devolução de venda",-1,0))*$D1938*IFERROR(INDEX(Produtos!$L$6:$L$505,MATCH($C1938,Produtos!$B$6:$B$505,0)),0))</f>
        <v/>
      </c>
      <c r="K1938" s="17">
        <f>IF(I1938="","",IF($B1938="Venda",I1938-J1938,IF($B1938="Devolução de venda",-I1938-J1938,0)))</f>
        <v/>
      </c>
      <c r="L1938" s="20">
        <f>IF($A1938="","",IF($G1938&lt;&gt;"",$G1938,$A1938))</f>
        <v/>
      </c>
      <c r="M1938" s="17">
        <f>IF(I1938="","",IF($B1938="Venda",I1938,IF(OR($B1938="Compra",$B1938="Devolução de venda"),-I1938,0)))</f>
        <v/>
      </c>
    </row>
    <row r="1939">
      <c r="A1939" s="22" t="n"/>
      <c r="B1939" s="14" t="n"/>
      <c r="C1939" s="14" t="n"/>
      <c r="D1939" s="14" t="n"/>
      <c r="E1939" s="15" t="n"/>
      <c r="F1939" s="14" t="n"/>
      <c r="G1939" s="22" t="n"/>
      <c r="H1939" s="14" t="n"/>
      <c r="I1939" s="17">
        <f>IF(OR($B1939="",$C1939="",N($D1939)=0),"",IF(OR($B1939="Ajuste para mais",$B1939="Ajuste para menos"),0,$D1939*IF(N($E1939)&lt;&gt;0,$E1939,IF(OR($B1939="Venda",$B1939="Devolução de venda"),IFERROR(INDEX(Produtos!$D$6:$D$505,MATCH($C1939,Produtos!$B$6:$B$505,0)),0),0))))</f>
        <v/>
      </c>
      <c r="J1939" s="17">
        <f>IF(OR($B1939="",$C1939="",N($D1939)=0),"",IF($B1939="Venda",1,IF($B1939="Devolução de venda",-1,0))*$D1939*IFERROR(INDEX(Produtos!$L$6:$L$505,MATCH($C1939,Produtos!$B$6:$B$505,0)),0))</f>
        <v/>
      </c>
      <c r="K1939" s="17">
        <f>IF(I1939="","",IF($B1939="Venda",I1939-J1939,IF($B1939="Devolução de venda",-I1939-J1939,0)))</f>
        <v/>
      </c>
      <c r="L1939" s="20">
        <f>IF($A1939="","",IF($G1939&lt;&gt;"",$G1939,$A1939))</f>
        <v/>
      </c>
      <c r="M1939" s="17">
        <f>IF(I1939="","",IF($B1939="Venda",I1939,IF(OR($B1939="Compra",$B1939="Devolução de venda"),-I1939,0)))</f>
        <v/>
      </c>
    </row>
    <row r="1940">
      <c r="A1940" s="22" t="n"/>
      <c r="B1940" s="14" t="n"/>
      <c r="C1940" s="14" t="n"/>
      <c r="D1940" s="14" t="n"/>
      <c r="E1940" s="15" t="n"/>
      <c r="F1940" s="14" t="n"/>
      <c r="G1940" s="22" t="n"/>
      <c r="H1940" s="14" t="n"/>
      <c r="I1940" s="17">
        <f>IF(OR($B1940="",$C1940="",N($D1940)=0),"",IF(OR($B1940="Ajuste para mais",$B1940="Ajuste para menos"),0,$D1940*IF(N($E1940)&lt;&gt;0,$E1940,IF(OR($B1940="Venda",$B1940="Devolução de venda"),IFERROR(INDEX(Produtos!$D$6:$D$505,MATCH($C1940,Produtos!$B$6:$B$505,0)),0),0))))</f>
        <v/>
      </c>
      <c r="J1940" s="17">
        <f>IF(OR($B1940="",$C1940="",N($D1940)=0),"",IF($B1940="Venda",1,IF($B1940="Devolução de venda",-1,0))*$D1940*IFERROR(INDEX(Produtos!$L$6:$L$505,MATCH($C1940,Produtos!$B$6:$B$505,0)),0))</f>
        <v/>
      </c>
      <c r="K1940" s="17">
        <f>IF(I1940="","",IF($B1940="Venda",I1940-J1940,IF($B1940="Devolução de venda",-I1940-J1940,0)))</f>
        <v/>
      </c>
      <c r="L1940" s="20">
        <f>IF($A1940="","",IF($G1940&lt;&gt;"",$G1940,$A1940))</f>
        <v/>
      </c>
      <c r="M1940" s="17">
        <f>IF(I1940="","",IF($B1940="Venda",I1940,IF(OR($B1940="Compra",$B1940="Devolução de venda"),-I1940,0)))</f>
        <v/>
      </c>
    </row>
    <row r="1941">
      <c r="A1941" s="22" t="n"/>
      <c r="B1941" s="14" t="n"/>
      <c r="C1941" s="14" t="n"/>
      <c r="D1941" s="14" t="n"/>
      <c r="E1941" s="15" t="n"/>
      <c r="F1941" s="14" t="n"/>
      <c r="G1941" s="22" t="n"/>
      <c r="H1941" s="14" t="n"/>
      <c r="I1941" s="17">
        <f>IF(OR($B1941="",$C1941="",N($D1941)=0),"",IF(OR($B1941="Ajuste para mais",$B1941="Ajuste para menos"),0,$D1941*IF(N($E1941)&lt;&gt;0,$E1941,IF(OR($B1941="Venda",$B1941="Devolução de venda"),IFERROR(INDEX(Produtos!$D$6:$D$505,MATCH($C1941,Produtos!$B$6:$B$505,0)),0),0))))</f>
        <v/>
      </c>
      <c r="J1941" s="17">
        <f>IF(OR($B1941="",$C1941="",N($D1941)=0),"",IF($B1941="Venda",1,IF($B1941="Devolução de venda",-1,0))*$D1941*IFERROR(INDEX(Produtos!$L$6:$L$505,MATCH($C1941,Produtos!$B$6:$B$505,0)),0))</f>
        <v/>
      </c>
      <c r="K1941" s="17">
        <f>IF(I1941="","",IF($B1941="Venda",I1941-J1941,IF($B1941="Devolução de venda",-I1941-J1941,0)))</f>
        <v/>
      </c>
      <c r="L1941" s="20">
        <f>IF($A1941="","",IF($G1941&lt;&gt;"",$G1941,$A1941))</f>
        <v/>
      </c>
      <c r="M1941" s="17">
        <f>IF(I1941="","",IF($B1941="Venda",I1941,IF(OR($B1941="Compra",$B1941="Devolução de venda"),-I1941,0)))</f>
        <v/>
      </c>
    </row>
    <row r="1942">
      <c r="A1942" s="22" t="n"/>
      <c r="B1942" s="14" t="n"/>
      <c r="C1942" s="14" t="n"/>
      <c r="D1942" s="14" t="n"/>
      <c r="E1942" s="15" t="n"/>
      <c r="F1942" s="14" t="n"/>
      <c r="G1942" s="22" t="n"/>
      <c r="H1942" s="14" t="n"/>
      <c r="I1942" s="17">
        <f>IF(OR($B1942="",$C1942="",N($D1942)=0),"",IF(OR($B1942="Ajuste para mais",$B1942="Ajuste para menos"),0,$D1942*IF(N($E1942)&lt;&gt;0,$E1942,IF(OR($B1942="Venda",$B1942="Devolução de venda"),IFERROR(INDEX(Produtos!$D$6:$D$505,MATCH($C1942,Produtos!$B$6:$B$505,0)),0),0))))</f>
        <v/>
      </c>
      <c r="J1942" s="17">
        <f>IF(OR($B1942="",$C1942="",N($D1942)=0),"",IF($B1942="Venda",1,IF($B1942="Devolução de venda",-1,0))*$D1942*IFERROR(INDEX(Produtos!$L$6:$L$505,MATCH($C1942,Produtos!$B$6:$B$505,0)),0))</f>
        <v/>
      </c>
      <c r="K1942" s="17">
        <f>IF(I1942="","",IF($B1942="Venda",I1942-J1942,IF($B1942="Devolução de venda",-I1942-J1942,0)))</f>
        <v/>
      </c>
      <c r="L1942" s="20">
        <f>IF($A1942="","",IF($G1942&lt;&gt;"",$G1942,$A1942))</f>
        <v/>
      </c>
      <c r="M1942" s="17">
        <f>IF(I1942="","",IF($B1942="Venda",I1942,IF(OR($B1942="Compra",$B1942="Devolução de venda"),-I1942,0)))</f>
        <v/>
      </c>
    </row>
    <row r="1943">
      <c r="A1943" s="22" t="n"/>
      <c r="B1943" s="14" t="n"/>
      <c r="C1943" s="14" t="n"/>
      <c r="D1943" s="14" t="n"/>
      <c r="E1943" s="15" t="n"/>
      <c r="F1943" s="14" t="n"/>
      <c r="G1943" s="22" t="n"/>
      <c r="H1943" s="14" t="n"/>
      <c r="I1943" s="17">
        <f>IF(OR($B1943="",$C1943="",N($D1943)=0),"",IF(OR($B1943="Ajuste para mais",$B1943="Ajuste para menos"),0,$D1943*IF(N($E1943)&lt;&gt;0,$E1943,IF(OR($B1943="Venda",$B1943="Devolução de venda"),IFERROR(INDEX(Produtos!$D$6:$D$505,MATCH($C1943,Produtos!$B$6:$B$505,0)),0),0))))</f>
        <v/>
      </c>
      <c r="J1943" s="17">
        <f>IF(OR($B1943="",$C1943="",N($D1943)=0),"",IF($B1943="Venda",1,IF($B1943="Devolução de venda",-1,0))*$D1943*IFERROR(INDEX(Produtos!$L$6:$L$505,MATCH($C1943,Produtos!$B$6:$B$505,0)),0))</f>
        <v/>
      </c>
      <c r="K1943" s="17">
        <f>IF(I1943="","",IF($B1943="Venda",I1943-J1943,IF($B1943="Devolução de venda",-I1943-J1943,0)))</f>
        <v/>
      </c>
      <c r="L1943" s="20">
        <f>IF($A1943="","",IF($G1943&lt;&gt;"",$G1943,$A1943))</f>
        <v/>
      </c>
      <c r="M1943" s="17">
        <f>IF(I1943="","",IF($B1943="Venda",I1943,IF(OR($B1943="Compra",$B1943="Devolução de venda"),-I1943,0)))</f>
        <v/>
      </c>
    </row>
    <row r="1944">
      <c r="A1944" s="22" t="n"/>
      <c r="B1944" s="14" t="n"/>
      <c r="C1944" s="14" t="n"/>
      <c r="D1944" s="14" t="n"/>
      <c r="E1944" s="15" t="n"/>
      <c r="F1944" s="14" t="n"/>
      <c r="G1944" s="22" t="n"/>
      <c r="H1944" s="14" t="n"/>
      <c r="I1944" s="17">
        <f>IF(OR($B1944="",$C1944="",N($D1944)=0),"",IF(OR($B1944="Ajuste para mais",$B1944="Ajuste para menos"),0,$D1944*IF(N($E1944)&lt;&gt;0,$E1944,IF(OR($B1944="Venda",$B1944="Devolução de venda"),IFERROR(INDEX(Produtos!$D$6:$D$505,MATCH($C1944,Produtos!$B$6:$B$505,0)),0),0))))</f>
        <v/>
      </c>
      <c r="J1944" s="17">
        <f>IF(OR($B1944="",$C1944="",N($D1944)=0),"",IF($B1944="Venda",1,IF($B1944="Devolução de venda",-1,0))*$D1944*IFERROR(INDEX(Produtos!$L$6:$L$505,MATCH($C1944,Produtos!$B$6:$B$505,0)),0))</f>
        <v/>
      </c>
      <c r="K1944" s="17">
        <f>IF(I1944="","",IF($B1944="Venda",I1944-J1944,IF($B1944="Devolução de venda",-I1944-J1944,0)))</f>
        <v/>
      </c>
      <c r="L1944" s="20">
        <f>IF($A1944="","",IF($G1944&lt;&gt;"",$G1944,$A1944))</f>
        <v/>
      </c>
      <c r="M1944" s="17">
        <f>IF(I1944="","",IF($B1944="Venda",I1944,IF(OR($B1944="Compra",$B1944="Devolução de venda"),-I1944,0)))</f>
        <v/>
      </c>
    </row>
    <row r="1945">
      <c r="A1945" s="22" t="n"/>
      <c r="B1945" s="14" t="n"/>
      <c r="C1945" s="14" t="n"/>
      <c r="D1945" s="14" t="n"/>
      <c r="E1945" s="15" t="n"/>
      <c r="F1945" s="14" t="n"/>
      <c r="G1945" s="22" t="n"/>
      <c r="H1945" s="14" t="n"/>
      <c r="I1945" s="17">
        <f>IF(OR($B1945="",$C1945="",N($D1945)=0),"",IF(OR($B1945="Ajuste para mais",$B1945="Ajuste para menos"),0,$D1945*IF(N($E1945)&lt;&gt;0,$E1945,IF(OR($B1945="Venda",$B1945="Devolução de venda"),IFERROR(INDEX(Produtos!$D$6:$D$505,MATCH($C1945,Produtos!$B$6:$B$505,0)),0),0))))</f>
        <v/>
      </c>
      <c r="J1945" s="17">
        <f>IF(OR($B1945="",$C1945="",N($D1945)=0),"",IF($B1945="Venda",1,IF($B1945="Devolução de venda",-1,0))*$D1945*IFERROR(INDEX(Produtos!$L$6:$L$505,MATCH($C1945,Produtos!$B$6:$B$505,0)),0))</f>
        <v/>
      </c>
      <c r="K1945" s="17">
        <f>IF(I1945="","",IF($B1945="Venda",I1945-J1945,IF($B1945="Devolução de venda",-I1945-J1945,0)))</f>
        <v/>
      </c>
      <c r="L1945" s="20">
        <f>IF($A1945="","",IF($G1945&lt;&gt;"",$G1945,$A1945))</f>
        <v/>
      </c>
      <c r="M1945" s="17">
        <f>IF(I1945="","",IF($B1945="Venda",I1945,IF(OR($B1945="Compra",$B1945="Devolução de venda"),-I1945,0)))</f>
        <v/>
      </c>
    </row>
    <row r="1946">
      <c r="A1946" s="22" t="n"/>
      <c r="B1946" s="14" t="n"/>
      <c r="C1946" s="14" t="n"/>
      <c r="D1946" s="14" t="n"/>
      <c r="E1946" s="15" t="n"/>
      <c r="F1946" s="14" t="n"/>
      <c r="G1946" s="22" t="n"/>
      <c r="H1946" s="14" t="n"/>
      <c r="I1946" s="17">
        <f>IF(OR($B1946="",$C1946="",N($D1946)=0),"",IF(OR($B1946="Ajuste para mais",$B1946="Ajuste para menos"),0,$D1946*IF(N($E1946)&lt;&gt;0,$E1946,IF(OR($B1946="Venda",$B1946="Devolução de venda"),IFERROR(INDEX(Produtos!$D$6:$D$505,MATCH($C1946,Produtos!$B$6:$B$505,0)),0),0))))</f>
        <v/>
      </c>
      <c r="J1946" s="17">
        <f>IF(OR($B1946="",$C1946="",N($D1946)=0),"",IF($B1946="Venda",1,IF($B1946="Devolução de venda",-1,0))*$D1946*IFERROR(INDEX(Produtos!$L$6:$L$505,MATCH($C1946,Produtos!$B$6:$B$505,0)),0))</f>
        <v/>
      </c>
      <c r="K1946" s="17">
        <f>IF(I1946="","",IF($B1946="Venda",I1946-J1946,IF($B1946="Devolução de venda",-I1946-J1946,0)))</f>
        <v/>
      </c>
      <c r="L1946" s="20">
        <f>IF($A1946="","",IF($G1946&lt;&gt;"",$G1946,$A1946))</f>
        <v/>
      </c>
      <c r="M1946" s="17">
        <f>IF(I1946="","",IF($B1946="Venda",I1946,IF(OR($B1946="Compra",$B1946="Devolução de venda"),-I1946,0)))</f>
        <v/>
      </c>
    </row>
    <row r="1947">
      <c r="A1947" s="22" t="n"/>
      <c r="B1947" s="14" t="n"/>
      <c r="C1947" s="14" t="n"/>
      <c r="D1947" s="14" t="n"/>
      <c r="E1947" s="15" t="n"/>
      <c r="F1947" s="14" t="n"/>
      <c r="G1947" s="22" t="n"/>
      <c r="H1947" s="14" t="n"/>
      <c r="I1947" s="17">
        <f>IF(OR($B1947="",$C1947="",N($D1947)=0),"",IF(OR($B1947="Ajuste para mais",$B1947="Ajuste para menos"),0,$D1947*IF(N($E1947)&lt;&gt;0,$E1947,IF(OR($B1947="Venda",$B1947="Devolução de venda"),IFERROR(INDEX(Produtos!$D$6:$D$505,MATCH($C1947,Produtos!$B$6:$B$505,0)),0),0))))</f>
        <v/>
      </c>
      <c r="J1947" s="17">
        <f>IF(OR($B1947="",$C1947="",N($D1947)=0),"",IF($B1947="Venda",1,IF($B1947="Devolução de venda",-1,0))*$D1947*IFERROR(INDEX(Produtos!$L$6:$L$505,MATCH($C1947,Produtos!$B$6:$B$505,0)),0))</f>
        <v/>
      </c>
      <c r="K1947" s="17">
        <f>IF(I1947="","",IF($B1947="Venda",I1947-J1947,IF($B1947="Devolução de venda",-I1947-J1947,0)))</f>
        <v/>
      </c>
      <c r="L1947" s="20">
        <f>IF($A1947="","",IF($G1947&lt;&gt;"",$G1947,$A1947))</f>
        <v/>
      </c>
      <c r="M1947" s="17">
        <f>IF(I1947="","",IF($B1947="Venda",I1947,IF(OR($B1947="Compra",$B1947="Devolução de venda"),-I1947,0)))</f>
        <v/>
      </c>
    </row>
    <row r="1948">
      <c r="A1948" s="22" t="n"/>
      <c r="B1948" s="14" t="n"/>
      <c r="C1948" s="14" t="n"/>
      <c r="D1948" s="14" t="n"/>
      <c r="E1948" s="15" t="n"/>
      <c r="F1948" s="14" t="n"/>
      <c r="G1948" s="22" t="n"/>
      <c r="H1948" s="14" t="n"/>
      <c r="I1948" s="17">
        <f>IF(OR($B1948="",$C1948="",N($D1948)=0),"",IF(OR($B1948="Ajuste para mais",$B1948="Ajuste para menos"),0,$D1948*IF(N($E1948)&lt;&gt;0,$E1948,IF(OR($B1948="Venda",$B1948="Devolução de venda"),IFERROR(INDEX(Produtos!$D$6:$D$505,MATCH($C1948,Produtos!$B$6:$B$505,0)),0),0))))</f>
        <v/>
      </c>
      <c r="J1948" s="17">
        <f>IF(OR($B1948="",$C1948="",N($D1948)=0),"",IF($B1948="Venda",1,IF($B1948="Devolução de venda",-1,0))*$D1948*IFERROR(INDEX(Produtos!$L$6:$L$505,MATCH($C1948,Produtos!$B$6:$B$505,0)),0))</f>
        <v/>
      </c>
      <c r="K1948" s="17">
        <f>IF(I1948="","",IF($B1948="Venda",I1948-J1948,IF($B1948="Devolução de venda",-I1948-J1948,0)))</f>
        <v/>
      </c>
      <c r="L1948" s="20">
        <f>IF($A1948="","",IF($G1948&lt;&gt;"",$G1948,$A1948))</f>
        <v/>
      </c>
      <c r="M1948" s="17">
        <f>IF(I1948="","",IF($B1948="Venda",I1948,IF(OR($B1948="Compra",$B1948="Devolução de venda"),-I1948,0)))</f>
        <v/>
      </c>
    </row>
    <row r="1949">
      <c r="A1949" s="22" t="n"/>
      <c r="B1949" s="14" t="n"/>
      <c r="C1949" s="14" t="n"/>
      <c r="D1949" s="14" t="n"/>
      <c r="E1949" s="15" t="n"/>
      <c r="F1949" s="14" t="n"/>
      <c r="G1949" s="22" t="n"/>
      <c r="H1949" s="14" t="n"/>
      <c r="I1949" s="17">
        <f>IF(OR($B1949="",$C1949="",N($D1949)=0),"",IF(OR($B1949="Ajuste para mais",$B1949="Ajuste para menos"),0,$D1949*IF(N($E1949)&lt;&gt;0,$E1949,IF(OR($B1949="Venda",$B1949="Devolução de venda"),IFERROR(INDEX(Produtos!$D$6:$D$505,MATCH($C1949,Produtos!$B$6:$B$505,0)),0),0))))</f>
        <v/>
      </c>
      <c r="J1949" s="17">
        <f>IF(OR($B1949="",$C1949="",N($D1949)=0),"",IF($B1949="Venda",1,IF($B1949="Devolução de venda",-1,0))*$D1949*IFERROR(INDEX(Produtos!$L$6:$L$505,MATCH($C1949,Produtos!$B$6:$B$505,0)),0))</f>
        <v/>
      </c>
      <c r="K1949" s="17">
        <f>IF(I1949="","",IF($B1949="Venda",I1949-J1949,IF($B1949="Devolução de venda",-I1949-J1949,0)))</f>
        <v/>
      </c>
      <c r="L1949" s="20">
        <f>IF($A1949="","",IF($G1949&lt;&gt;"",$G1949,$A1949))</f>
        <v/>
      </c>
      <c r="M1949" s="17">
        <f>IF(I1949="","",IF($B1949="Venda",I1949,IF(OR($B1949="Compra",$B1949="Devolução de venda"),-I1949,0)))</f>
        <v/>
      </c>
    </row>
    <row r="1950">
      <c r="A1950" s="22" t="n"/>
      <c r="B1950" s="14" t="n"/>
      <c r="C1950" s="14" t="n"/>
      <c r="D1950" s="14" t="n"/>
      <c r="E1950" s="15" t="n"/>
      <c r="F1950" s="14" t="n"/>
      <c r="G1950" s="22" t="n"/>
      <c r="H1950" s="14" t="n"/>
      <c r="I1950" s="17">
        <f>IF(OR($B1950="",$C1950="",N($D1950)=0),"",IF(OR($B1950="Ajuste para mais",$B1950="Ajuste para menos"),0,$D1950*IF(N($E1950)&lt;&gt;0,$E1950,IF(OR($B1950="Venda",$B1950="Devolução de venda"),IFERROR(INDEX(Produtos!$D$6:$D$505,MATCH($C1950,Produtos!$B$6:$B$505,0)),0),0))))</f>
        <v/>
      </c>
      <c r="J1950" s="17">
        <f>IF(OR($B1950="",$C1950="",N($D1950)=0),"",IF($B1950="Venda",1,IF($B1950="Devolução de venda",-1,0))*$D1950*IFERROR(INDEX(Produtos!$L$6:$L$505,MATCH($C1950,Produtos!$B$6:$B$505,0)),0))</f>
        <v/>
      </c>
      <c r="K1950" s="17">
        <f>IF(I1950="","",IF($B1950="Venda",I1950-J1950,IF($B1950="Devolução de venda",-I1950-J1950,0)))</f>
        <v/>
      </c>
      <c r="L1950" s="20">
        <f>IF($A1950="","",IF($G1950&lt;&gt;"",$G1950,$A1950))</f>
        <v/>
      </c>
      <c r="M1950" s="17">
        <f>IF(I1950="","",IF($B1950="Venda",I1950,IF(OR($B1950="Compra",$B1950="Devolução de venda"),-I1950,0)))</f>
        <v/>
      </c>
    </row>
    <row r="1951">
      <c r="A1951" s="22" t="n"/>
      <c r="B1951" s="14" t="n"/>
      <c r="C1951" s="14" t="n"/>
      <c r="D1951" s="14" t="n"/>
      <c r="E1951" s="15" t="n"/>
      <c r="F1951" s="14" t="n"/>
      <c r="G1951" s="22" t="n"/>
      <c r="H1951" s="14" t="n"/>
      <c r="I1951" s="17">
        <f>IF(OR($B1951="",$C1951="",N($D1951)=0),"",IF(OR($B1951="Ajuste para mais",$B1951="Ajuste para menos"),0,$D1951*IF(N($E1951)&lt;&gt;0,$E1951,IF(OR($B1951="Venda",$B1951="Devolução de venda"),IFERROR(INDEX(Produtos!$D$6:$D$505,MATCH($C1951,Produtos!$B$6:$B$505,0)),0),0))))</f>
        <v/>
      </c>
      <c r="J1951" s="17">
        <f>IF(OR($B1951="",$C1951="",N($D1951)=0),"",IF($B1951="Venda",1,IF($B1951="Devolução de venda",-1,0))*$D1951*IFERROR(INDEX(Produtos!$L$6:$L$505,MATCH($C1951,Produtos!$B$6:$B$505,0)),0))</f>
        <v/>
      </c>
      <c r="K1951" s="17">
        <f>IF(I1951="","",IF($B1951="Venda",I1951-J1951,IF($B1951="Devolução de venda",-I1951-J1951,0)))</f>
        <v/>
      </c>
      <c r="L1951" s="20">
        <f>IF($A1951="","",IF($G1951&lt;&gt;"",$G1951,$A1951))</f>
        <v/>
      </c>
      <c r="M1951" s="17">
        <f>IF(I1951="","",IF($B1951="Venda",I1951,IF(OR($B1951="Compra",$B1951="Devolução de venda"),-I1951,0)))</f>
        <v/>
      </c>
    </row>
    <row r="1952">
      <c r="A1952" s="22" t="n"/>
      <c r="B1952" s="14" t="n"/>
      <c r="C1952" s="14" t="n"/>
      <c r="D1952" s="14" t="n"/>
      <c r="E1952" s="15" t="n"/>
      <c r="F1952" s="14" t="n"/>
      <c r="G1952" s="22" t="n"/>
      <c r="H1952" s="14" t="n"/>
      <c r="I1952" s="17">
        <f>IF(OR($B1952="",$C1952="",N($D1952)=0),"",IF(OR($B1952="Ajuste para mais",$B1952="Ajuste para menos"),0,$D1952*IF(N($E1952)&lt;&gt;0,$E1952,IF(OR($B1952="Venda",$B1952="Devolução de venda"),IFERROR(INDEX(Produtos!$D$6:$D$505,MATCH($C1952,Produtos!$B$6:$B$505,0)),0),0))))</f>
        <v/>
      </c>
      <c r="J1952" s="17">
        <f>IF(OR($B1952="",$C1952="",N($D1952)=0),"",IF($B1952="Venda",1,IF($B1952="Devolução de venda",-1,0))*$D1952*IFERROR(INDEX(Produtos!$L$6:$L$505,MATCH($C1952,Produtos!$B$6:$B$505,0)),0))</f>
        <v/>
      </c>
      <c r="K1952" s="17">
        <f>IF(I1952="","",IF($B1952="Venda",I1952-J1952,IF($B1952="Devolução de venda",-I1952-J1952,0)))</f>
        <v/>
      </c>
      <c r="L1952" s="20">
        <f>IF($A1952="","",IF($G1952&lt;&gt;"",$G1952,$A1952))</f>
        <v/>
      </c>
      <c r="M1952" s="17">
        <f>IF(I1952="","",IF($B1952="Venda",I1952,IF(OR($B1952="Compra",$B1952="Devolução de venda"),-I1952,0)))</f>
        <v/>
      </c>
    </row>
    <row r="1953">
      <c r="A1953" s="22" t="n"/>
      <c r="B1953" s="14" t="n"/>
      <c r="C1953" s="14" t="n"/>
      <c r="D1953" s="14" t="n"/>
      <c r="E1953" s="15" t="n"/>
      <c r="F1953" s="14" t="n"/>
      <c r="G1953" s="22" t="n"/>
      <c r="H1953" s="14" t="n"/>
      <c r="I1953" s="17">
        <f>IF(OR($B1953="",$C1953="",N($D1953)=0),"",IF(OR($B1953="Ajuste para mais",$B1953="Ajuste para menos"),0,$D1953*IF(N($E1953)&lt;&gt;0,$E1953,IF(OR($B1953="Venda",$B1953="Devolução de venda"),IFERROR(INDEX(Produtos!$D$6:$D$505,MATCH($C1953,Produtos!$B$6:$B$505,0)),0),0))))</f>
        <v/>
      </c>
      <c r="J1953" s="17">
        <f>IF(OR($B1953="",$C1953="",N($D1953)=0),"",IF($B1953="Venda",1,IF($B1953="Devolução de venda",-1,0))*$D1953*IFERROR(INDEX(Produtos!$L$6:$L$505,MATCH($C1953,Produtos!$B$6:$B$505,0)),0))</f>
        <v/>
      </c>
      <c r="K1953" s="17">
        <f>IF(I1953="","",IF($B1953="Venda",I1953-J1953,IF($B1953="Devolução de venda",-I1953-J1953,0)))</f>
        <v/>
      </c>
      <c r="L1953" s="20">
        <f>IF($A1953="","",IF($G1953&lt;&gt;"",$G1953,$A1953))</f>
        <v/>
      </c>
      <c r="M1953" s="17">
        <f>IF(I1953="","",IF($B1953="Venda",I1953,IF(OR($B1953="Compra",$B1953="Devolução de venda"),-I1953,0)))</f>
        <v/>
      </c>
    </row>
    <row r="1954">
      <c r="A1954" s="22" t="n"/>
      <c r="B1954" s="14" t="n"/>
      <c r="C1954" s="14" t="n"/>
      <c r="D1954" s="14" t="n"/>
      <c r="E1954" s="15" t="n"/>
      <c r="F1954" s="14" t="n"/>
      <c r="G1954" s="22" t="n"/>
      <c r="H1954" s="14" t="n"/>
      <c r="I1954" s="17">
        <f>IF(OR($B1954="",$C1954="",N($D1954)=0),"",IF(OR($B1954="Ajuste para mais",$B1954="Ajuste para menos"),0,$D1954*IF(N($E1954)&lt;&gt;0,$E1954,IF(OR($B1954="Venda",$B1954="Devolução de venda"),IFERROR(INDEX(Produtos!$D$6:$D$505,MATCH($C1954,Produtos!$B$6:$B$505,0)),0),0))))</f>
        <v/>
      </c>
      <c r="J1954" s="17">
        <f>IF(OR($B1954="",$C1954="",N($D1954)=0),"",IF($B1954="Venda",1,IF($B1954="Devolução de venda",-1,0))*$D1954*IFERROR(INDEX(Produtos!$L$6:$L$505,MATCH($C1954,Produtos!$B$6:$B$505,0)),0))</f>
        <v/>
      </c>
      <c r="K1954" s="17">
        <f>IF(I1954="","",IF($B1954="Venda",I1954-J1954,IF($B1954="Devolução de venda",-I1954-J1954,0)))</f>
        <v/>
      </c>
      <c r="L1954" s="20">
        <f>IF($A1954="","",IF($G1954&lt;&gt;"",$G1954,$A1954))</f>
        <v/>
      </c>
      <c r="M1954" s="17">
        <f>IF(I1954="","",IF($B1954="Venda",I1954,IF(OR($B1954="Compra",$B1954="Devolução de venda"),-I1954,0)))</f>
        <v/>
      </c>
    </row>
    <row r="1955">
      <c r="A1955" s="22" t="n"/>
      <c r="B1955" s="14" t="n"/>
      <c r="C1955" s="14" t="n"/>
      <c r="D1955" s="14" t="n"/>
      <c r="E1955" s="15" t="n"/>
      <c r="F1955" s="14" t="n"/>
      <c r="G1955" s="22" t="n"/>
      <c r="H1955" s="14" t="n"/>
      <c r="I1955" s="17">
        <f>IF(OR($B1955="",$C1955="",N($D1955)=0),"",IF(OR($B1955="Ajuste para mais",$B1955="Ajuste para menos"),0,$D1955*IF(N($E1955)&lt;&gt;0,$E1955,IF(OR($B1955="Venda",$B1955="Devolução de venda"),IFERROR(INDEX(Produtos!$D$6:$D$505,MATCH($C1955,Produtos!$B$6:$B$505,0)),0),0))))</f>
        <v/>
      </c>
      <c r="J1955" s="17">
        <f>IF(OR($B1955="",$C1955="",N($D1955)=0),"",IF($B1955="Venda",1,IF($B1955="Devolução de venda",-1,0))*$D1955*IFERROR(INDEX(Produtos!$L$6:$L$505,MATCH($C1955,Produtos!$B$6:$B$505,0)),0))</f>
        <v/>
      </c>
      <c r="K1955" s="17">
        <f>IF(I1955="","",IF($B1955="Venda",I1955-J1955,IF($B1955="Devolução de venda",-I1955-J1955,0)))</f>
        <v/>
      </c>
      <c r="L1955" s="20">
        <f>IF($A1955="","",IF($G1955&lt;&gt;"",$G1955,$A1955))</f>
        <v/>
      </c>
      <c r="M1955" s="17">
        <f>IF(I1955="","",IF($B1955="Venda",I1955,IF(OR($B1955="Compra",$B1955="Devolução de venda"),-I1955,0)))</f>
        <v/>
      </c>
    </row>
    <row r="1956">
      <c r="A1956" s="22" t="n"/>
      <c r="B1956" s="14" t="n"/>
      <c r="C1956" s="14" t="n"/>
      <c r="D1956" s="14" t="n"/>
      <c r="E1956" s="15" t="n"/>
      <c r="F1956" s="14" t="n"/>
      <c r="G1956" s="22" t="n"/>
      <c r="H1956" s="14" t="n"/>
      <c r="I1956" s="17">
        <f>IF(OR($B1956="",$C1956="",N($D1956)=0),"",IF(OR($B1956="Ajuste para mais",$B1956="Ajuste para menos"),0,$D1956*IF(N($E1956)&lt;&gt;0,$E1956,IF(OR($B1956="Venda",$B1956="Devolução de venda"),IFERROR(INDEX(Produtos!$D$6:$D$505,MATCH($C1956,Produtos!$B$6:$B$505,0)),0),0))))</f>
        <v/>
      </c>
      <c r="J1956" s="17">
        <f>IF(OR($B1956="",$C1956="",N($D1956)=0),"",IF($B1956="Venda",1,IF($B1956="Devolução de venda",-1,0))*$D1956*IFERROR(INDEX(Produtos!$L$6:$L$505,MATCH($C1956,Produtos!$B$6:$B$505,0)),0))</f>
        <v/>
      </c>
      <c r="K1956" s="17">
        <f>IF(I1956="","",IF($B1956="Venda",I1956-J1956,IF($B1956="Devolução de venda",-I1956-J1956,0)))</f>
        <v/>
      </c>
      <c r="L1956" s="20">
        <f>IF($A1956="","",IF($G1956&lt;&gt;"",$G1956,$A1956))</f>
        <v/>
      </c>
      <c r="M1956" s="17">
        <f>IF(I1956="","",IF($B1956="Venda",I1956,IF(OR($B1956="Compra",$B1956="Devolução de venda"),-I1956,0)))</f>
        <v/>
      </c>
    </row>
    <row r="1957">
      <c r="A1957" s="22" t="n"/>
      <c r="B1957" s="14" t="n"/>
      <c r="C1957" s="14" t="n"/>
      <c r="D1957" s="14" t="n"/>
      <c r="E1957" s="15" t="n"/>
      <c r="F1957" s="14" t="n"/>
      <c r="G1957" s="22" t="n"/>
      <c r="H1957" s="14" t="n"/>
      <c r="I1957" s="17">
        <f>IF(OR($B1957="",$C1957="",N($D1957)=0),"",IF(OR($B1957="Ajuste para mais",$B1957="Ajuste para menos"),0,$D1957*IF(N($E1957)&lt;&gt;0,$E1957,IF(OR($B1957="Venda",$B1957="Devolução de venda"),IFERROR(INDEX(Produtos!$D$6:$D$505,MATCH($C1957,Produtos!$B$6:$B$505,0)),0),0))))</f>
        <v/>
      </c>
      <c r="J1957" s="17">
        <f>IF(OR($B1957="",$C1957="",N($D1957)=0),"",IF($B1957="Venda",1,IF($B1957="Devolução de venda",-1,0))*$D1957*IFERROR(INDEX(Produtos!$L$6:$L$505,MATCH($C1957,Produtos!$B$6:$B$505,0)),0))</f>
        <v/>
      </c>
      <c r="K1957" s="17">
        <f>IF(I1957="","",IF($B1957="Venda",I1957-J1957,IF($B1957="Devolução de venda",-I1957-J1957,0)))</f>
        <v/>
      </c>
      <c r="L1957" s="20">
        <f>IF($A1957="","",IF($G1957&lt;&gt;"",$G1957,$A1957))</f>
        <v/>
      </c>
      <c r="M1957" s="17">
        <f>IF(I1957="","",IF($B1957="Venda",I1957,IF(OR($B1957="Compra",$B1957="Devolução de venda"),-I1957,0)))</f>
        <v/>
      </c>
    </row>
    <row r="1958">
      <c r="A1958" s="22" t="n"/>
      <c r="B1958" s="14" t="n"/>
      <c r="C1958" s="14" t="n"/>
      <c r="D1958" s="14" t="n"/>
      <c r="E1958" s="15" t="n"/>
      <c r="F1958" s="14" t="n"/>
      <c r="G1958" s="22" t="n"/>
      <c r="H1958" s="14" t="n"/>
      <c r="I1958" s="17">
        <f>IF(OR($B1958="",$C1958="",N($D1958)=0),"",IF(OR($B1958="Ajuste para mais",$B1958="Ajuste para menos"),0,$D1958*IF(N($E1958)&lt;&gt;0,$E1958,IF(OR($B1958="Venda",$B1958="Devolução de venda"),IFERROR(INDEX(Produtos!$D$6:$D$505,MATCH($C1958,Produtos!$B$6:$B$505,0)),0),0))))</f>
        <v/>
      </c>
      <c r="J1958" s="17">
        <f>IF(OR($B1958="",$C1958="",N($D1958)=0),"",IF($B1958="Venda",1,IF($B1958="Devolução de venda",-1,0))*$D1958*IFERROR(INDEX(Produtos!$L$6:$L$505,MATCH($C1958,Produtos!$B$6:$B$505,0)),0))</f>
        <v/>
      </c>
      <c r="K1958" s="17">
        <f>IF(I1958="","",IF($B1958="Venda",I1958-J1958,IF($B1958="Devolução de venda",-I1958-J1958,0)))</f>
        <v/>
      </c>
      <c r="L1958" s="20">
        <f>IF($A1958="","",IF($G1958&lt;&gt;"",$G1958,$A1958))</f>
        <v/>
      </c>
      <c r="M1958" s="17">
        <f>IF(I1958="","",IF($B1958="Venda",I1958,IF(OR($B1958="Compra",$B1958="Devolução de venda"),-I1958,0)))</f>
        <v/>
      </c>
    </row>
    <row r="1959">
      <c r="A1959" s="22" t="n"/>
      <c r="B1959" s="14" t="n"/>
      <c r="C1959" s="14" t="n"/>
      <c r="D1959" s="14" t="n"/>
      <c r="E1959" s="15" t="n"/>
      <c r="F1959" s="14" t="n"/>
      <c r="G1959" s="22" t="n"/>
      <c r="H1959" s="14" t="n"/>
      <c r="I1959" s="17">
        <f>IF(OR($B1959="",$C1959="",N($D1959)=0),"",IF(OR($B1959="Ajuste para mais",$B1959="Ajuste para menos"),0,$D1959*IF(N($E1959)&lt;&gt;0,$E1959,IF(OR($B1959="Venda",$B1959="Devolução de venda"),IFERROR(INDEX(Produtos!$D$6:$D$505,MATCH($C1959,Produtos!$B$6:$B$505,0)),0),0))))</f>
        <v/>
      </c>
      <c r="J1959" s="17">
        <f>IF(OR($B1959="",$C1959="",N($D1959)=0),"",IF($B1959="Venda",1,IF($B1959="Devolução de venda",-1,0))*$D1959*IFERROR(INDEX(Produtos!$L$6:$L$505,MATCH($C1959,Produtos!$B$6:$B$505,0)),0))</f>
        <v/>
      </c>
      <c r="K1959" s="17">
        <f>IF(I1959="","",IF($B1959="Venda",I1959-J1959,IF($B1959="Devolução de venda",-I1959-J1959,0)))</f>
        <v/>
      </c>
      <c r="L1959" s="20">
        <f>IF($A1959="","",IF($G1959&lt;&gt;"",$G1959,$A1959))</f>
        <v/>
      </c>
      <c r="M1959" s="17">
        <f>IF(I1959="","",IF($B1959="Venda",I1959,IF(OR($B1959="Compra",$B1959="Devolução de venda"),-I1959,0)))</f>
        <v/>
      </c>
    </row>
    <row r="1960">
      <c r="A1960" s="22" t="n"/>
      <c r="B1960" s="14" t="n"/>
      <c r="C1960" s="14" t="n"/>
      <c r="D1960" s="14" t="n"/>
      <c r="E1960" s="15" t="n"/>
      <c r="F1960" s="14" t="n"/>
      <c r="G1960" s="22" t="n"/>
      <c r="H1960" s="14" t="n"/>
      <c r="I1960" s="17">
        <f>IF(OR($B1960="",$C1960="",N($D1960)=0),"",IF(OR($B1960="Ajuste para mais",$B1960="Ajuste para menos"),0,$D1960*IF(N($E1960)&lt;&gt;0,$E1960,IF(OR($B1960="Venda",$B1960="Devolução de venda"),IFERROR(INDEX(Produtos!$D$6:$D$505,MATCH($C1960,Produtos!$B$6:$B$505,0)),0),0))))</f>
        <v/>
      </c>
      <c r="J1960" s="17">
        <f>IF(OR($B1960="",$C1960="",N($D1960)=0),"",IF($B1960="Venda",1,IF($B1960="Devolução de venda",-1,0))*$D1960*IFERROR(INDEX(Produtos!$L$6:$L$505,MATCH($C1960,Produtos!$B$6:$B$505,0)),0))</f>
        <v/>
      </c>
      <c r="K1960" s="17">
        <f>IF(I1960="","",IF($B1960="Venda",I1960-J1960,IF($B1960="Devolução de venda",-I1960-J1960,0)))</f>
        <v/>
      </c>
      <c r="L1960" s="20">
        <f>IF($A1960="","",IF($G1960&lt;&gt;"",$G1960,$A1960))</f>
        <v/>
      </c>
      <c r="M1960" s="17">
        <f>IF(I1960="","",IF($B1960="Venda",I1960,IF(OR($B1960="Compra",$B1960="Devolução de venda"),-I1960,0)))</f>
        <v/>
      </c>
    </row>
    <row r="1961">
      <c r="A1961" s="22" t="n"/>
      <c r="B1961" s="14" t="n"/>
      <c r="C1961" s="14" t="n"/>
      <c r="D1961" s="14" t="n"/>
      <c r="E1961" s="15" t="n"/>
      <c r="F1961" s="14" t="n"/>
      <c r="G1961" s="22" t="n"/>
      <c r="H1961" s="14" t="n"/>
      <c r="I1961" s="17">
        <f>IF(OR($B1961="",$C1961="",N($D1961)=0),"",IF(OR($B1961="Ajuste para mais",$B1961="Ajuste para menos"),0,$D1961*IF(N($E1961)&lt;&gt;0,$E1961,IF(OR($B1961="Venda",$B1961="Devolução de venda"),IFERROR(INDEX(Produtos!$D$6:$D$505,MATCH($C1961,Produtos!$B$6:$B$505,0)),0),0))))</f>
        <v/>
      </c>
      <c r="J1961" s="17">
        <f>IF(OR($B1961="",$C1961="",N($D1961)=0),"",IF($B1961="Venda",1,IF($B1961="Devolução de venda",-1,0))*$D1961*IFERROR(INDEX(Produtos!$L$6:$L$505,MATCH($C1961,Produtos!$B$6:$B$505,0)),0))</f>
        <v/>
      </c>
      <c r="K1961" s="17">
        <f>IF(I1961="","",IF($B1961="Venda",I1961-J1961,IF($B1961="Devolução de venda",-I1961-J1961,0)))</f>
        <v/>
      </c>
      <c r="L1961" s="20">
        <f>IF($A1961="","",IF($G1961&lt;&gt;"",$G1961,$A1961))</f>
        <v/>
      </c>
      <c r="M1961" s="17">
        <f>IF(I1961="","",IF($B1961="Venda",I1961,IF(OR($B1961="Compra",$B1961="Devolução de venda"),-I1961,0)))</f>
        <v/>
      </c>
    </row>
    <row r="1962">
      <c r="A1962" s="22" t="n"/>
      <c r="B1962" s="14" t="n"/>
      <c r="C1962" s="14" t="n"/>
      <c r="D1962" s="14" t="n"/>
      <c r="E1962" s="15" t="n"/>
      <c r="F1962" s="14" t="n"/>
      <c r="G1962" s="22" t="n"/>
      <c r="H1962" s="14" t="n"/>
      <c r="I1962" s="17">
        <f>IF(OR($B1962="",$C1962="",N($D1962)=0),"",IF(OR($B1962="Ajuste para mais",$B1962="Ajuste para menos"),0,$D1962*IF(N($E1962)&lt;&gt;0,$E1962,IF(OR($B1962="Venda",$B1962="Devolução de venda"),IFERROR(INDEX(Produtos!$D$6:$D$505,MATCH($C1962,Produtos!$B$6:$B$505,0)),0),0))))</f>
        <v/>
      </c>
      <c r="J1962" s="17">
        <f>IF(OR($B1962="",$C1962="",N($D1962)=0),"",IF($B1962="Venda",1,IF($B1962="Devolução de venda",-1,0))*$D1962*IFERROR(INDEX(Produtos!$L$6:$L$505,MATCH($C1962,Produtos!$B$6:$B$505,0)),0))</f>
        <v/>
      </c>
      <c r="K1962" s="17">
        <f>IF(I1962="","",IF($B1962="Venda",I1962-J1962,IF($B1962="Devolução de venda",-I1962-J1962,0)))</f>
        <v/>
      </c>
      <c r="L1962" s="20">
        <f>IF($A1962="","",IF($G1962&lt;&gt;"",$G1962,$A1962))</f>
        <v/>
      </c>
      <c r="M1962" s="17">
        <f>IF(I1962="","",IF($B1962="Venda",I1962,IF(OR($B1962="Compra",$B1962="Devolução de venda"),-I1962,0)))</f>
        <v/>
      </c>
    </row>
    <row r="1963">
      <c r="A1963" s="22" t="n"/>
      <c r="B1963" s="14" t="n"/>
      <c r="C1963" s="14" t="n"/>
      <c r="D1963" s="14" t="n"/>
      <c r="E1963" s="15" t="n"/>
      <c r="F1963" s="14" t="n"/>
      <c r="G1963" s="22" t="n"/>
      <c r="H1963" s="14" t="n"/>
      <c r="I1963" s="17">
        <f>IF(OR($B1963="",$C1963="",N($D1963)=0),"",IF(OR($B1963="Ajuste para mais",$B1963="Ajuste para menos"),0,$D1963*IF(N($E1963)&lt;&gt;0,$E1963,IF(OR($B1963="Venda",$B1963="Devolução de venda"),IFERROR(INDEX(Produtos!$D$6:$D$505,MATCH($C1963,Produtos!$B$6:$B$505,0)),0),0))))</f>
        <v/>
      </c>
      <c r="J1963" s="17">
        <f>IF(OR($B1963="",$C1963="",N($D1963)=0),"",IF($B1963="Venda",1,IF($B1963="Devolução de venda",-1,0))*$D1963*IFERROR(INDEX(Produtos!$L$6:$L$505,MATCH($C1963,Produtos!$B$6:$B$505,0)),0))</f>
        <v/>
      </c>
      <c r="K1963" s="17">
        <f>IF(I1963="","",IF($B1963="Venda",I1963-J1963,IF($B1963="Devolução de venda",-I1963-J1963,0)))</f>
        <v/>
      </c>
      <c r="L1963" s="20">
        <f>IF($A1963="","",IF($G1963&lt;&gt;"",$G1963,$A1963))</f>
        <v/>
      </c>
      <c r="M1963" s="17">
        <f>IF(I1963="","",IF($B1963="Venda",I1963,IF(OR($B1963="Compra",$B1963="Devolução de venda"),-I1963,0)))</f>
        <v/>
      </c>
    </row>
    <row r="1964">
      <c r="A1964" s="22" t="n"/>
      <c r="B1964" s="14" t="n"/>
      <c r="C1964" s="14" t="n"/>
      <c r="D1964" s="14" t="n"/>
      <c r="E1964" s="15" t="n"/>
      <c r="F1964" s="14" t="n"/>
      <c r="G1964" s="22" t="n"/>
      <c r="H1964" s="14" t="n"/>
      <c r="I1964" s="17">
        <f>IF(OR($B1964="",$C1964="",N($D1964)=0),"",IF(OR($B1964="Ajuste para mais",$B1964="Ajuste para menos"),0,$D1964*IF(N($E1964)&lt;&gt;0,$E1964,IF(OR($B1964="Venda",$B1964="Devolução de venda"),IFERROR(INDEX(Produtos!$D$6:$D$505,MATCH($C1964,Produtos!$B$6:$B$505,0)),0),0))))</f>
        <v/>
      </c>
      <c r="J1964" s="17">
        <f>IF(OR($B1964="",$C1964="",N($D1964)=0),"",IF($B1964="Venda",1,IF($B1964="Devolução de venda",-1,0))*$D1964*IFERROR(INDEX(Produtos!$L$6:$L$505,MATCH($C1964,Produtos!$B$6:$B$505,0)),0))</f>
        <v/>
      </c>
      <c r="K1964" s="17">
        <f>IF(I1964="","",IF($B1964="Venda",I1964-J1964,IF($B1964="Devolução de venda",-I1964-J1964,0)))</f>
        <v/>
      </c>
      <c r="L1964" s="20">
        <f>IF($A1964="","",IF($G1964&lt;&gt;"",$G1964,$A1964))</f>
        <v/>
      </c>
      <c r="M1964" s="17">
        <f>IF(I1964="","",IF($B1964="Venda",I1964,IF(OR($B1964="Compra",$B1964="Devolução de venda"),-I1964,0)))</f>
        <v/>
      </c>
    </row>
    <row r="1965">
      <c r="A1965" s="22" t="n"/>
      <c r="B1965" s="14" t="n"/>
      <c r="C1965" s="14" t="n"/>
      <c r="D1965" s="14" t="n"/>
      <c r="E1965" s="15" t="n"/>
      <c r="F1965" s="14" t="n"/>
      <c r="G1965" s="22" t="n"/>
      <c r="H1965" s="14" t="n"/>
      <c r="I1965" s="17">
        <f>IF(OR($B1965="",$C1965="",N($D1965)=0),"",IF(OR($B1965="Ajuste para mais",$B1965="Ajuste para menos"),0,$D1965*IF(N($E1965)&lt;&gt;0,$E1965,IF(OR($B1965="Venda",$B1965="Devolução de venda"),IFERROR(INDEX(Produtos!$D$6:$D$505,MATCH($C1965,Produtos!$B$6:$B$505,0)),0),0))))</f>
        <v/>
      </c>
      <c r="J1965" s="17">
        <f>IF(OR($B1965="",$C1965="",N($D1965)=0),"",IF($B1965="Venda",1,IF($B1965="Devolução de venda",-1,0))*$D1965*IFERROR(INDEX(Produtos!$L$6:$L$505,MATCH($C1965,Produtos!$B$6:$B$505,0)),0))</f>
        <v/>
      </c>
      <c r="K1965" s="17">
        <f>IF(I1965="","",IF($B1965="Venda",I1965-J1965,IF($B1965="Devolução de venda",-I1965-J1965,0)))</f>
        <v/>
      </c>
      <c r="L1965" s="20">
        <f>IF($A1965="","",IF($G1965&lt;&gt;"",$G1965,$A1965))</f>
        <v/>
      </c>
      <c r="M1965" s="17">
        <f>IF(I1965="","",IF($B1965="Venda",I1965,IF(OR($B1965="Compra",$B1965="Devolução de venda"),-I1965,0)))</f>
        <v/>
      </c>
    </row>
    <row r="1966">
      <c r="A1966" s="22" t="n"/>
      <c r="B1966" s="14" t="n"/>
      <c r="C1966" s="14" t="n"/>
      <c r="D1966" s="14" t="n"/>
      <c r="E1966" s="15" t="n"/>
      <c r="F1966" s="14" t="n"/>
      <c r="G1966" s="22" t="n"/>
      <c r="H1966" s="14" t="n"/>
      <c r="I1966" s="17">
        <f>IF(OR($B1966="",$C1966="",N($D1966)=0),"",IF(OR($B1966="Ajuste para mais",$B1966="Ajuste para menos"),0,$D1966*IF(N($E1966)&lt;&gt;0,$E1966,IF(OR($B1966="Venda",$B1966="Devolução de venda"),IFERROR(INDEX(Produtos!$D$6:$D$505,MATCH($C1966,Produtos!$B$6:$B$505,0)),0),0))))</f>
        <v/>
      </c>
      <c r="J1966" s="17">
        <f>IF(OR($B1966="",$C1966="",N($D1966)=0),"",IF($B1966="Venda",1,IF($B1966="Devolução de venda",-1,0))*$D1966*IFERROR(INDEX(Produtos!$L$6:$L$505,MATCH($C1966,Produtos!$B$6:$B$505,0)),0))</f>
        <v/>
      </c>
      <c r="K1966" s="17">
        <f>IF(I1966="","",IF($B1966="Venda",I1966-J1966,IF($B1966="Devolução de venda",-I1966-J1966,0)))</f>
        <v/>
      </c>
      <c r="L1966" s="20">
        <f>IF($A1966="","",IF($G1966&lt;&gt;"",$G1966,$A1966))</f>
        <v/>
      </c>
      <c r="M1966" s="17">
        <f>IF(I1966="","",IF($B1966="Venda",I1966,IF(OR($B1966="Compra",$B1966="Devolução de venda"),-I1966,0)))</f>
        <v/>
      </c>
    </row>
    <row r="1967">
      <c r="A1967" s="22" t="n"/>
      <c r="B1967" s="14" t="n"/>
      <c r="C1967" s="14" t="n"/>
      <c r="D1967" s="14" t="n"/>
      <c r="E1967" s="15" t="n"/>
      <c r="F1967" s="14" t="n"/>
      <c r="G1967" s="22" t="n"/>
      <c r="H1967" s="14" t="n"/>
      <c r="I1967" s="17">
        <f>IF(OR($B1967="",$C1967="",N($D1967)=0),"",IF(OR($B1967="Ajuste para mais",$B1967="Ajuste para menos"),0,$D1967*IF(N($E1967)&lt;&gt;0,$E1967,IF(OR($B1967="Venda",$B1967="Devolução de venda"),IFERROR(INDEX(Produtos!$D$6:$D$505,MATCH($C1967,Produtos!$B$6:$B$505,0)),0),0))))</f>
        <v/>
      </c>
      <c r="J1967" s="17">
        <f>IF(OR($B1967="",$C1967="",N($D1967)=0),"",IF($B1967="Venda",1,IF($B1967="Devolução de venda",-1,0))*$D1967*IFERROR(INDEX(Produtos!$L$6:$L$505,MATCH($C1967,Produtos!$B$6:$B$505,0)),0))</f>
        <v/>
      </c>
      <c r="K1967" s="17">
        <f>IF(I1967="","",IF($B1967="Venda",I1967-J1967,IF($B1967="Devolução de venda",-I1967-J1967,0)))</f>
        <v/>
      </c>
      <c r="L1967" s="20">
        <f>IF($A1967="","",IF($G1967&lt;&gt;"",$G1967,$A1967))</f>
        <v/>
      </c>
      <c r="M1967" s="17">
        <f>IF(I1967="","",IF($B1967="Venda",I1967,IF(OR($B1967="Compra",$B1967="Devolução de venda"),-I1967,0)))</f>
        <v/>
      </c>
    </row>
    <row r="1968">
      <c r="A1968" s="22" t="n"/>
      <c r="B1968" s="14" t="n"/>
      <c r="C1968" s="14" t="n"/>
      <c r="D1968" s="14" t="n"/>
      <c r="E1968" s="15" t="n"/>
      <c r="F1968" s="14" t="n"/>
      <c r="G1968" s="22" t="n"/>
      <c r="H1968" s="14" t="n"/>
      <c r="I1968" s="17">
        <f>IF(OR($B1968="",$C1968="",N($D1968)=0),"",IF(OR($B1968="Ajuste para mais",$B1968="Ajuste para menos"),0,$D1968*IF(N($E1968)&lt;&gt;0,$E1968,IF(OR($B1968="Venda",$B1968="Devolução de venda"),IFERROR(INDEX(Produtos!$D$6:$D$505,MATCH($C1968,Produtos!$B$6:$B$505,0)),0),0))))</f>
        <v/>
      </c>
      <c r="J1968" s="17">
        <f>IF(OR($B1968="",$C1968="",N($D1968)=0),"",IF($B1968="Venda",1,IF($B1968="Devolução de venda",-1,0))*$D1968*IFERROR(INDEX(Produtos!$L$6:$L$505,MATCH($C1968,Produtos!$B$6:$B$505,0)),0))</f>
        <v/>
      </c>
      <c r="K1968" s="17">
        <f>IF(I1968="","",IF($B1968="Venda",I1968-J1968,IF($B1968="Devolução de venda",-I1968-J1968,0)))</f>
        <v/>
      </c>
      <c r="L1968" s="20">
        <f>IF($A1968="","",IF($G1968&lt;&gt;"",$G1968,$A1968))</f>
        <v/>
      </c>
      <c r="M1968" s="17">
        <f>IF(I1968="","",IF($B1968="Venda",I1968,IF(OR($B1968="Compra",$B1968="Devolução de venda"),-I1968,0)))</f>
        <v/>
      </c>
    </row>
    <row r="1969">
      <c r="A1969" s="22" t="n"/>
      <c r="B1969" s="14" t="n"/>
      <c r="C1969" s="14" t="n"/>
      <c r="D1969" s="14" t="n"/>
      <c r="E1969" s="15" t="n"/>
      <c r="F1969" s="14" t="n"/>
      <c r="G1969" s="22" t="n"/>
      <c r="H1969" s="14" t="n"/>
      <c r="I1969" s="17">
        <f>IF(OR($B1969="",$C1969="",N($D1969)=0),"",IF(OR($B1969="Ajuste para mais",$B1969="Ajuste para menos"),0,$D1969*IF(N($E1969)&lt;&gt;0,$E1969,IF(OR($B1969="Venda",$B1969="Devolução de venda"),IFERROR(INDEX(Produtos!$D$6:$D$505,MATCH($C1969,Produtos!$B$6:$B$505,0)),0),0))))</f>
        <v/>
      </c>
      <c r="J1969" s="17">
        <f>IF(OR($B1969="",$C1969="",N($D1969)=0),"",IF($B1969="Venda",1,IF($B1969="Devolução de venda",-1,0))*$D1969*IFERROR(INDEX(Produtos!$L$6:$L$505,MATCH($C1969,Produtos!$B$6:$B$505,0)),0))</f>
        <v/>
      </c>
      <c r="K1969" s="17">
        <f>IF(I1969="","",IF($B1969="Venda",I1969-J1969,IF($B1969="Devolução de venda",-I1969-J1969,0)))</f>
        <v/>
      </c>
      <c r="L1969" s="20">
        <f>IF($A1969="","",IF($G1969&lt;&gt;"",$G1969,$A1969))</f>
        <v/>
      </c>
      <c r="M1969" s="17">
        <f>IF(I1969="","",IF($B1969="Venda",I1969,IF(OR($B1969="Compra",$B1969="Devolução de venda"),-I1969,0)))</f>
        <v/>
      </c>
    </row>
    <row r="1970">
      <c r="A1970" s="22" t="n"/>
      <c r="B1970" s="14" t="n"/>
      <c r="C1970" s="14" t="n"/>
      <c r="D1970" s="14" t="n"/>
      <c r="E1970" s="15" t="n"/>
      <c r="F1970" s="14" t="n"/>
      <c r="G1970" s="22" t="n"/>
      <c r="H1970" s="14" t="n"/>
      <c r="I1970" s="17">
        <f>IF(OR($B1970="",$C1970="",N($D1970)=0),"",IF(OR($B1970="Ajuste para mais",$B1970="Ajuste para menos"),0,$D1970*IF(N($E1970)&lt;&gt;0,$E1970,IF(OR($B1970="Venda",$B1970="Devolução de venda"),IFERROR(INDEX(Produtos!$D$6:$D$505,MATCH($C1970,Produtos!$B$6:$B$505,0)),0),0))))</f>
        <v/>
      </c>
      <c r="J1970" s="17">
        <f>IF(OR($B1970="",$C1970="",N($D1970)=0),"",IF($B1970="Venda",1,IF($B1970="Devolução de venda",-1,0))*$D1970*IFERROR(INDEX(Produtos!$L$6:$L$505,MATCH($C1970,Produtos!$B$6:$B$505,0)),0))</f>
        <v/>
      </c>
      <c r="K1970" s="17">
        <f>IF(I1970="","",IF($B1970="Venda",I1970-J1970,IF($B1970="Devolução de venda",-I1970-J1970,0)))</f>
        <v/>
      </c>
      <c r="L1970" s="20">
        <f>IF($A1970="","",IF($G1970&lt;&gt;"",$G1970,$A1970))</f>
        <v/>
      </c>
      <c r="M1970" s="17">
        <f>IF(I1970="","",IF($B1970="Venda",I1970,IF(OR($B1970="Compra",$B1970="Devolução de venda"),-I1970,0)))</f>
        <v/>
      </c>
    </row>
    <row r="1971">
      <c r="A1971" s="22" t="n"/>
      <c r="B1971" s="14" t="n"/>
      <c r="C1971" s="14" t="n"/>
      <c r="D1971" s="14" t="n"/>
      <c r="E1971" s="15" t="n"/>
      <c r="F1971" s="14" t="n"/>
      <c r="G1971" s="22" t="n"/>
      <c r="H1971" s="14" t="n"/>
      <c r="I1971" s="17">
        <f>IF(OR($B1971="",$C1971="",N($D1971)=0),"",IF(OR($B1971="Ajuste para mais",$B1971="Ajuste para menos"),0,$D1971*IF(N($E1971)&lt;&gt;0,$E1971,IF(OR($B1971="Venda",$B1971="Devolução de venda"),IFERROR(INDEX(Produtos!$D$6:$D$505,MATCH($C1971,Produtos!$B$6:$B$505,0)),0),0))))</f>
        <v/>
      </c>
      <c r="J1971" s="17">
        <f>IF(OR($B1971="",$C1971="",N($D1971)=0),"",IF($B1971="Venda",1,IF($B1971="Devolução de venda",-1,0))*$D1971*IFERROR(INDEX(Produtos!$L$6:$L$505,MATCH($C1971,Produtos!$B$6:$B$505,0)),0))</f>
        <v/>
      </c>
      <c r="K1971" s="17">
        <f>IF(I1971="","",IF($B1971="Venda",I1971-J1971,IF($B1971="Devolução de venda",-I1971-J1971,0)))</f>
        <v/>
      </c>
      <c r="L1971" s="20">
        <f>IF($A1971="","",IF($G1971&lt;&gt;"",$G1971,$A1971))</f>
        <v/>
      </c>
      <c r="M1971" s="17">
        <f>IF(I1971="","",IF($B1971="Venda",I1971,IF(OR($B1971="Compra",$B1971="Devolução de venda"),-I1971,0)))</f>
        <v/>
      </c>
    </row>
    <row r="1972">
      <c r="A1972" s="22" t="n"/>
      <c r="B1972" s="14" t="n"/>
      <c r="C1972" s="14" t="n"/>
      <c r="D1972" s="14" t="n"/>
      <c r="E1972" s="15" t="n"/>
      <c r="F1972" s="14" t="n"/>
      <c r="G1972" s="22" t="n"/>
      <c r="H1972" s="14" t="n"/>
      <c r="I1972" s="17">
        <f>IF(OR($B1972="",$C1972="",N($D1972)=0),"",IF(OR($B1972="Ajuste para mais",$B1972="Ajuste para menos"),0,$D1972*IF(N($E1972)&lt;&gt;0,$E1972,IF(OR($B1972="Venda",$B1972="Devolução de venda"),IFERROR(INDEX(Produtos!$D$6:$D$505,MATCH($C1972,Produtos!$B$6:$B$505,0)),0),0))))</f>
        <v/>
      </c>
      <c r="J1972" s="17">
        <f>IF(OR($B1972="",$C1972="",N($D1972)=0),"",IF($B1972="Venda",1,IF($B1972="Devolução de venda",-1,0))*$D1972*IFERROR(INDEX(Produtos!$L$6:$L$505,MATCH($C1972,Produtos!$B$6:$B$505,0)),0))</f>
        <v/>
      </c>
      <c r="K1972" s="17">
        <f>IF(I1972="","",IF($B1972="Venda",I1972-J1972,IF($B1972="Devolução de venda",-I1972-J1972,0)))</f>
        <v/>
      </c>
      <c r="L1972" s="20">
        <f>IF($A1972="","",IF($G1972&lt;&gt;"",$G1972,$A1972))</f>
        <v/>
      </c>
      <c r="M1972" s="17">
        <f>IF(I1972="","",IF($B1972="Venda",I1972,IF(OR($B1972="Compra",$B1972="Devolução de venda"),-I1972,0)))</f>
        <v/>
      </c>
    </row>
    <row r="1973">
      <c r="A1973" s="22" t="n"/>
      <c r="B1973" s="14" t="n"/>
      <c r="C1973" s="14" t="n"/>
      <c r="D1973" s="14" t="n"/>
      <c r="E1973" s="15" t="n"/>
      <c r="F1973" s="14" t="n"/>
      <c r="G1973" s="22" t="n"/>
      <c r="H1973" s="14" t="n"/>
      <c r="I1973" s="17">
        <f>IF(OR($B1973="",$C1973="",N($D1973)=0),"",IF(OR($B1973="Ajuste para mais",$B1973="Ajuste para menos"),0,$D1973*IF(N($E1973)&lt;&gt;0,$E1973,IF(OR($B1973="Venda",$B1973="Devolução de venda"),IFERROR(INDEX(Produtos!$D$6:$D$505,MATCH($C1973,Produtos!$B$6:$B$505,0)),0),0))))</f>
        <v/>
      </c>
      <c r="J1973" s="17">
        <f>IF(OR($B1973="",$C1973="",N($D1973)=0),"",IF($B1973="Venda",1,IF($B1973="Devolução de venda",-1,0))*$D1973*IFERROR(INDEX(Produtos!$L$6:$L$505,MATCH($C1973,Produtos!$B$6:$B$505,0)),0))</f>
        <v/>
      </c>
      <c r="K1973" s="17">
        <f>IF(I1973="","",IF($B1973="Venda",I1973-J1973,IF($B1973="Devolução de venda",-I1973-J1973,0)))</f>
        <v/>
      </c>
      <c r="L1973" s="20">
        <f>IF($A1973="","",IF($G1973&lt;&gt;"",$G1973,$A1973))</f>
        <v/>
      </c>
      <c r="M1973" s="17">
        <f>IF(I1973="","",IF($B1973="Venda",I1973,IF(OR($B1973="Compra",$B1973="Devolução de venda"),-I1973,0)))</f>
        <v/>
      </c>
    </row>
    <row r="1974">
      <c r="A1974" s="22" t="n"/>
      <c r="B1974" s="14" t="n"/>
      <c r="C1974" s="14" t="n"/>
      <c r="D1974" s="14" t="n"/>
      <c r="E1974" s="15" t="n"/>
      <c r="F1974" s="14" t="n"/>
      <c r="G1974" s="22" t="n"/>
      <c r="H1974" s="14" t="n"/>
      <c r="I1974" s="17">
        <f>IF(OR($B1974="",$C1974="",N($D1974)=0),"",IF(OR($B1974="Ajuste para mais",$B1974="Ajuste para menos"),0,$D1974*IF(N($E1974)&lt;&gt;0,$E1974,IF(OR($B1974="Venda",$B1974="Devolução de venda"),IFERROR(INDEX(Produtos!$D$6:$D$505,MATCH($C1974,Produtos!$B$6:$B$505,0)),0),0))))</f>
        <v/>
      </c>
      <c r="J1974" s="17">
        <f>IF(OR($B1974="",$C1974="",N($D1974)=0),"",IF($B1974="Venda",1,IF($B1974="Devolução de venda",-1,0))*$D1974*IFERROR(INDEX(Produtos!$L$6:$L$505,MATCH($C1974,Produtos!$B$6:$B$505,0)),0))</f>
        <v/>
      </c>
      <c r="K1974" s="17">
        <f>IF(I1974="","",IF($B1974="Venda",I1974-J1974,IF($B1974="Devolução de venda",-I1974-J1974,0)))</f>
        <v/>
      </c>
      <c r="L1974" s="20">
        <f>IF($A1974="","",IF($G1974&lt;&gt;"",$G1974,$A1974))</f>
        <v/>
      </c>
      <c r="M1974" s="17">
        <f>IF(I1974="","",IF($B1974="Venda",I1974,IF(OR($B1974="Compra",$B1974="Devolução de venda"),-I1974,0)))</f>
        <v/>
      </c>
    </row>
    <row r="1975">
      <c r="A1975" s="22" t="n"/>
      <c r="B1975" s="14" t="n"/>
      <c r="C1975" s="14" t="n"/>
      <c r="D1975" s="14" t="n"/>
      <c r="E1975" s="15" t="n"/>
      <c r="F1975" s="14" t="n"/>
      <c r="G1975" s="22" t="n"/>
      <c r="H1975" s="14" t="n"/>
      <c r="I1975" s="17">
        <f>IF(OR($B1975="",$C1975="",N($D1975)=0),"",IF(OR($B1975="Ajuste para mais",$B1975="Ajuste para menos"),0,$D1975*IF(N($E1975)&lt;&gt;0,$E1975,IF(OR($B1975="Venda",$B1975="Devolução de venda"),IFERROR(INDEX(Produtos!$D$6:$D$505,MATCH($C1975,Produtos!$B$6:$B$505,0)),0),0))))</f>
        <v/>
      </c>
      <c r="J1975" s="17">
        <f>IF(OR($B1975="",$C1975="",N($D1975)=0),"",IF($B1975="Venda",1,IF($B1975="Devolução de venda",-1,0))*$D1975*IFERROR(INDEX(Produtos!$L$6:$L$505,MATCH($C1975,Produtos!$B$6:$B$505,0)),0))</f>
        <v/>
      </c>
      <c r="K1975" s="17">
        <f>IF(I1975="","",IF($B1975="Venda",I1975-J1975,IF($B1975="Devolução de venda",-I1975-J1975,0)))</f>
        <v/>
      </c>
      <c r="L1975" s="20">
        <f>IF($A1975="","",IF($G1975&lt;&gt;"",$G1975,$A1975))</f>
        <v/>
      </c>
      <c r="M1975" s="17">
        <f>IF(I1975="","",IF($B1975="Venda",I1975,IF(OR($B1975="Compra",$B1975="Devolução de venda"),-I1975,0)))</f>
        <v/>
      </c>
    </row>
    <row r="1976">
      <c r="A1976" s="22" t="n"/>
      <c r="B1976" s="14" t="n"/>
      <c r="C1976" s="14" t="n"/>
      <c r="D1976" s="14" t="n"/>
      <c r="E1976" s="15" t="n"/>
      <c r="F1976" s="14" t="n"/>
      <c r="G1976" s="22" t="n"/>
      <c r="H1976" s="14" t="n"/>
      <c r="I1976" s="17">
        <f>IF(OR($B1976="",$C1976="",N($D1976)=0),"",IF(OR($B1976="Ajuste para mais",$B1976="Ajuste para menos"),0,$D1976*IF(N($E1976)&lt;&gt;0,$E1976,IF(OR($B1976="Venda",$B1976="Devolução de venda"),IFERROR(INDEX(Produtos!$D$6:$D$505,MATCH($C1976,Produtos!$B$6:$B$505,0)),0),0))))</f>
        <v/>
      </c>
      <c r="J1976" s="17">
        <f>IF(OR($B1976="",$C1976="",N($D1976)=0),"",IF($B1976="Venda",1,IF($B1976="Devolução de venda",-1,0))*$D1976*IFERROR(INDEX(Produtos!$L$6:$L$505,MATCH($C1976,Produtos!$B$6:$B$505,0)),0))</f>
        <v/>
      </c>
      <c r="K1976" s="17">
        <f>IF(I1976="","",IF($B1976="Venda",I1976-J1976,IF($B1976="Devolução de venda",-I1976-J1976,0)))</f>
        <v/>
      </c>
      <c r="L1976" s="20">
        <f>IF($A1976="","",IF($G1976&lt;&gt;"",$G1976,$A1976))</f>
        <v/>
      </c>
      <c r="M1976" s="17">
        <f>IF(I1976="","",IF($B1976="Venda",I1976,IF(OR($B1976="Compra",$B1976="Devolução de venda"),-I1976,0)))</f>
        <v/>
      </c>
    </row>
    <row r="1977">
      <c r="A1977" s="22" t="n"/>
      <c r="B1977" s="14" t="n"/>
      <c r="C1977" s="14" t="n"/>
      <c r="D1977" s="14" t="n"/>
      <c r="E1977" s="15" t="n"/>
      <c r="F1977" s="14" t="n"/>
      <c r="G1977" s="22" t="n"/>
      <c r="H1977" s="14" t="n"/>
      <c r="I1977" s="17">
        <f>IF(OR($B1977="",$C1977="",N($D1977)=0),"",IF(OR($B1977="Ajuste para mais",$B1977="Ajuste para menos"),0,$D1977*IF(N($E1977)&lt;&gt;0,$E1977,IF(OR($B1977="Venda",$B1977="Devolução de venda"),IFERROR(INDEX(Produtos!$D$6:$D$505,MATCH($C1977,Produtos!$B$6:$B$505,0)),0),0))))</f>
        <v/>
      </c>
      <c r="J1977" s="17">
        <f>IF(OR($B1977="",$C1977="",N($D1977)=0),"",IF($B1977="Venda",1,IF($B1977="Devolução de venda",-1,0))*$D1977*IFERROR(INDEX(Produtos!$L$6:$L$505,MATCH($C1977,Produtos!$B$6:$B$505,0)),0))</f>
        <v/>
      </c>
      <c r="K1977" s="17">
        <f>IF(I1977="","",IF($B1977="Venda",I1977-J1977,IF($B1977="Devolução de venda",-I1977-J1977,0)))</f>
        <v/>
      </c>
      <c r="L1977" s="20">
        <f>IF($A1977="","",IF($G1977&lt;&gt;"",$G1977,$A1977))</f>
        <v/>
      </c>
      <c r="M1977" s="17">
        <f>IF(I1977="","",IF($B1977="Venda",I1977,IF(OR($B1977="Compra",$B1977="Devolução de venda"),-I1977,0)))</f>
        <v/>
      </c>
    </row>
    <row r="1978">
      <c r="A1978" s="22" t="n"/>
      <c r="B1978" s="14" t="n"/>
      <c r="C1978" s="14" t="n"/>
      <c r="D1978" s="14" t="n"/>
      <c r="E1978" s="15" t="n"/>
      <c r="F1978" s="14" t="n"/>
      <c r="G1978" s="22" t="n"/>
      <c r="H1978" s="14" t="n"/>
      <c r="I1978" s="17">
        <f>IF(OR($B1978="",$C1978="",N($D1978)=0),"",IF(OR($B1978="Ajuste para mais",$B1978="Ajuste para menos"),0,$D1978*IF(N($E1978)&lt;&gt;0,$E1978,IF(OR($B1978="Venda",$B1978="Devolução de venda"),IFERROR(INDEX(Produtos!$D$6:$D$505,MATCH($C1978,Produtos!$B$6:$B$505,0)),0),0))))</f>
        <v/>
      </c>
      <c r="J1978" s="17">
        <f>IF(OR($B1978="",$C1978="",N($D1978)=0),"",IF($B1978="Venda",1,IF($B1978="Devolução de venda",-1,0))*$D1978*IFERROR(INDEX(Produtos!$L$6:$L$505,MATCH($C1978,Produtos!$B$6:$B$505,0)),0))</f>
        <v/>
      </c>
      <c r="K1978" s="17">
        <f>IF(I1978="","",IF($B1978="Venda",I1978-J1978,IF($B1978="Devolução de venda",-I1978-J1978,0)))</f>
        <v/>
      </c>
      <c r="L1978" s="20">
        <f>IF($A1978="","",IF($G1978&lt;&gt;"",$G1978,$A1978))</f>
        <v/>
      </c>
      <c r="M1978" s="17">
        <f>IF(I1978="","",IF($B1978="Venda",I1978,IF(OR($B1978="Compra",$B1978="Devolução de venda"),-I1978,0)))</f>
        <v/>
      </c>
    </row>
    <row r="1979">
      <c r="A1979" s="22" t="n"/>
      <c r="B1979" s="14" t="n"/>
      <c r="C1979" s="14" t="n"/>
      <c r="D1979" s="14" t="n"/>
      <c r="E1979" s="15" t="n"/>
      <c r="F1979" s="14" t="n"/>
      <c r="G1979" s="22" t="n"/>
      <c r="H1979" s="14" t="n"/>
      <c r="I1979" s="17">
        <f>IF(OR($B1979="",$C1979="",N($D1979)=0),"",IF(OR($B1979="Ajuste para mais",$B1979="Ajuste para menos"),0,$D1979*IF(N($E1979)&lt;&gt;0,$E1979,IF(OR($B1979="Venda",$B1979="Devolução de venda"),IFERROR(INDEX(Produtos!$D$6:$D$505,MATCH($C1979,Produtos!$B$6:$B$505,0)),0),0))))</f>
        <v/>
      </c>
      <c r="J1979" s="17">
        <f>IF(OR($B1979="",$C1979="",N($D1979)=0),"",IF($B1979="Venda",1,IF($B1979="Devolução de venda",-1,0))*$D1979*IFERROR(INDEX(Produtos!$L$6:$L$505,MATCH($C1979,Produtos!$B$6:$B$505,0)),0))</f>
        <v/>
      </c>
      <c r="K1979" s="17">
        <f>IF(I1979="","",IF($B1979="Venda",I1979-J1979,IF($B1979="Devolução de venda",-I1979-J1979,0)))</f>
        <v/>
      </c>
      <c r="L1979" s="20">
        <f>IF($A1979="","",IF($G1979&lt;&gt;"",$G1979,$A1979))</f>
        <v/>
      </c>
      <c r="M1979" s="17">
        <f>IF(I1979="","",IF($B1979="Venda",I1979,IF(OR($B1979="Compra",$B1979="Devolução de venda"),-I1979,0)))</f>
        <v/>
      </c>
    </row>
    <row r="1980">
      <c r="A1980" s="22" t="n"/>
      <c r="B1980" s="14" t="n"/>
      <c r="C1980" s="14" t="n"/>
      <c r="D1980" s="14" t="n"/>
      <c r="E1980" s="15" t="n"/>
      <c r="F1980" s="14" t="n"/>
      <c r="G1980" s="22" t="n"/>
      <c r="H1980" s="14" t="n"/>
      <c r="I1980" s="17">
        <f>IF(OR($B1980="",$C1980="",N($D1980)=0),"",IF(OR($B1980="Ajuste para mais",$B1980="Ajuste para menos"),0,$D1980*IF(N($E1980)&lt;&gt;0,$E1980,IF(OR($B1980="Venda",$B1980="Devolução de venda"),IFERROR(INDEX(Produtos!$D$6:$D$505,MATCH($C1980,Produtos!$B$6:$B$505,0)),0),0))))</f>
        <v/>
      </c>
      <c r="J1980" s="17">
        <f>IF(OR($B1980="",$C1980="",N($D1980)=0),"",IF($B1980="Venda",1,IF($B1980="Devolução de venda",-1,0))*$D1980*IFERROR(INDEX(Produtos!$L$6:$L$505,MATCH($C1980,Produtos!$B$6:$B$505,0)),0))</f>
        <v/>
      </c>
      <c r="K1980" s="17">
        <f>IF(I1980="","",IF($B1980="Venda",I1980-J1980,IF($B1980="Devolução de venda",-I1980-J1980,0)))</f>
        <v/>
      </c>
      <c r="L1980" s="20">
        <f>IF($A1980="","",IF($G1980&lt;&gt;"",$G1980,$A1980))</f>
        <v/>
      </c>
      <c r="M1980" s="17">
        <f>IF(I1980="","",IF($B1980="Venda",I1980,IF(OR($B1980="Compra",$B1980="Devolução de venda"),-I1980,0)))</f>
        <v/>
      </c>
    </row>
    <row r="1981">
      <c r="A1981" s="22" t="n"/>
      <c r="B1981" s="14" t="n"/>
      <c r="C1981" s="14" t="n"/>
      <c r="D1981" s="14" t="n"/>
      <c r="E1981" s="15" t="n"/>
      <c r="F1981" s="14" t="n"/>
      <c r="G1981" s="22" t="n"/>
      <c r="H1981" s="14" t="n"/>
      <c r="I1981" s="17">
        <f>IF(OR($B1981="",$C1981="",N($D1981)=0),"",IF(OR($B1981="Ajuste para mais",$B1981="Ajuste para menos"),0,$D1981*IF(N($E1981)&lt;&gt;0,$E1981,IF(OR($B1981="Venda",$B1981="Devolução de venda"),IFERROR(INDEX(Produtos!$D$6:$D$505,MATCH($C1981,Produtos!$B$6:$B$505,0)),0),0))))</f>
        <v/>
      </c>
      <c r="J1981" s="17">
        <f>IF(OR($B1981="",$C1981="",N($D1981)=0),"",IF($B1981="Venda",1,IF($B1981="Devolução de venda",-1,0))*$D1981*IFERROR(INDEX(Produtos!$L$6:$L$505,MATCH($C1981,Produtos!$B$6:$B$505,0)),0))</f>
        <v/>
      </c>
      <c r="K1981" s="17">
        <f>IF(I1981="","",IF($B1981="Venda",I1981-J1981,IF($B1981="Devolução de venda",-I1981-J1981,0)))</f>
        <v/>
      </c>
      <c r="L1981" s="20">
        <f>IF($A1981="","",IF($G1981&lt;&gt;"",$G1981,$A1981))</f>
        <v/>
      </c>
      <c r="M1981" s="17">
        <f>IF(I1981="","",IF($B1981="Venda",I1981,IF(OR($B1981="Compra",$B1981="Devolução de venda"),-I1981,0)))</f>
        <v/>
      </c>
    </row>
    <row r="1982">
      <c r="A1982" s="22" t="n"/>
      <c r="B1982" s="14" t="n"/>
      <c r="C1982" s="14" t="n"/>
      <c r="D1982" s="14" t="n"/>
      <c r="E1982" s="15" t="n"/>
      <c r="F1982" s="14" t="n"/>
      <c r="G1982" s="22" t="n"/>
      <c r="H1982" s="14" t="n"/>
      <c r="I1982" s="17">
        <f>IF(OR($B1982="",$C1982="",N($D1982)=0),"",IF(OR($B1982="Ajuste para mais",$B1982="Ajuste para menos"),0,$D1982*IF(N($E1982)&lt;&gt;0,$E1982,IF(OR($B1982="Venda",$B1982="Devolução de venda"),IFERROR(INDEX(Produtos!$D$6:$D$505,MATCH($C1982,Produtos!$B$6:$B$505,0)),0),0))))</f>
        <v/>
      </c>
      <c r="J1982" s="17">
        <f>IF(OR($B1982="",$C1982="",N($D1982)=0),"",IF($B1982="Venda",1,IF($B1982="Devolução de venda",-1,0))*$D1982*IFERROR(INDEX(Produtos!$L$6:$L$505,MATCH($C1982,Produtos!$B$6:$B$505,0)),0))</f>
        <v/>
      </c>
      <c r="K1982" s="17">
        <f>IF(I1982="","",IF($B1982="Venda",I1982-J1982,IF($B1982="Devolução de venda",-I1982-J1982,0)))</f>
        <v/>
      </c>
      <c r="L1982" s="20">
        <f>IF($A1982="","",IF($G1982&lt;&gt;"",$G1982,$A1982))</f>
        <v/>
      </c>
      <c r="M1982" s="17">
        <f>IF(I1982="","",IF($B1982="Venda",I1982,IF(OR($B1982="Compra",$B1982="Devolução de venda"),-I1982,0)))</f>
        <v/>
      </c>
    </row>
    <row r="1983">
      <c r="A1983" s="22" t="n"/>
      <c r="B1983" s="14" t="n"/>
      <c r="C1983" s="14" t="n"/>
      <c r="D1983" s="14" t="n"/>
      <c r="E1983" s="15" t="n"/>
      <c r="F1983" s="14" t="n"/>
      <c r="G1983" s="22" t="n"/>
      <c r="H1983" s="14" t="n"/>
      <c r="I1983" s="17">
        <f>IF(OR($B1983="",$C1983="",N($D1983)=0),"",IF(OR($B1983="Ajuste para mais",$B1983="Ajuste para menos"),0,$D1983*IF(N($E1983)&lt;&gt;0,$E1983,IF(OR($B1983="Venda",$B1983="Devolução de venda"),IFERROR(INDEX(Produtos!$D$6:$D$505,MATCH($C1983,Produtos!$B$6:$B$505,0)),0),0))))</f>
        <v/>
      </c>
      <c r="J1983" s="17">
        <f>IF(OR($B1983="",$C1983="",N($D1983)=0),"",IF($B1983="Venda",1,IF($B1983="Devolução de venda",-1,0))*$D1983*IFERROR(INDEX(Produtos!$L$6:$L$505,MATCH($C1983,Produtos!$B$6:$B$505,0)),0))</f>
        <v/>
      </c>
      <c r="K1983" s="17">
        <f>IF(I1983="","",IF($B1983="Venda",I1983-J1983,IF($B1983="Devolução de venda",-I1983-J1983,0)))</f>
        <v/>
      </c>
      <c r="L1983" s="20">
        <f>IF($A1983="","",IF($G1983&lt;&gt;"",$G1983,$A1983))</f>
        <v/>
      </c>
      <c r="M1983" s="17">
        <f>IF(I1983="","",IF($B1983="Venda",I1983,IF(OR($B1983="Compra",$B1983="Devolução de venda"),-I1983,0)))</f>
        <v/>
      </c>
    </row>
    <row r="1984">
      <c r="A1984" s="22" t="n"/>
      <c r="B1984" s="14" t="n"/>
      <c r="C1984" s="14" t="n"/>
      <c r="D1984" s="14" t="n"/>
      <c r="E1984" s="15" t="n"/>
      <c r="F1984" s="14" t="n"/>
      <c r="G1984" s="22" t="n"/>
      <c r="H1984" s="14" t="n"/>
      <c r="I1984" s="17">
        <f>IF(OR($B1984="",$C1984="",N($D1984)=0),"",IF(OR($B1984="Ajuste para mais",$B1984="Ajuste para menos"),0,$D1984*IF(N($E1984)&lt;&gt;0,$E1984,IF(OR($B1984="Venda",$B1984="Devolução de venda"),IFERROR(INDEX(Produtos!$D$6:$D$505,MATCH($C1984,Produtos!$B$6:$B$505,0)),0),0))))</f>
        <v/>
      </c>
      <c r="J1984" s="17">
        <f>IF(OR($B1984="",$C1984="",N($D1984)=0),"",IF($B1984="Venda",1,IF($B1984="Devolução de venda",-1,0))*$D1984*IFERROR(INDEX(Produtos!$L$6:$L$505,MATCH($C1984,Produtos!$B$6:$B$505,0)),0))</f>
        <v/>
      </c>
      <c r="K1984" s="17">
        <f>IF(I1984="","",IF($B1984="Venda",I1984-J1984,IF($B1984="Devolução de venda",-I1984-J1984,0)))</f>
        <v/>
      </c>
      <c r="L1984" s="20">
        <f>IF($A1984="","",IF($G1984&lt;&gt;"",$G1984,$A1984))</f>
        <v/>
      </c>
      <c r="M1984" s="17">
        <f>IF(I1984="","",IF($B1984="Venda",I1984,IF(OR($B1984="Compra",$B1984="Devolução de venda"),-I1984,0)))</f>
        <v/>
      </c>
    </row>
    <row r="1985">
      <c r="A1985" s="22" t="n"/>
      <c r="B1985" s="14" t="n"/>
      <c r="C1985" s="14" t="n"/>
      <c r="D1985" s="14" t="n"/>
      <c r="E1985" s="15" t="n"/>
      <c r="F1985" s="14" t="n"/>
      <c r="G1985" s="22" t="n"/>
      <c r="H1985" s="14" t="n"/>
      <c r="I1985" s="17">
        <f>IF(OR($B1985="",$C1985="",N($D1985)=0),"",IF(OR($B1985="Ajuste para mais",$B1985="Ajuste para menos"),0,$D1985*IF(N($E1985)&lt;&gt;0,$E1985,IF(OR($B1985="Venda",$B1985="Devolução de venda"),IFERROR(INDEX(Produtos!$D$6:$D$505,MATCH($C1985,Produtos!$B$6:$B$505,0)),0),0))))</f>
        <v/>
      </c>
      <c r="J1985" s="17">
        <f>IF(OR($B1985="",$C1985="",N($D1985)=0),"",IF($B1985="Venda",1,IF($B1985="Devolução de venda",-1,0))*$D1985*IFERROR(INDEX(Produtos!$L$6:$L$505,MATCH($C1985,Produtos!$B$6:$B$505,0)),0))</f>
        <v/>
      </c>
      <c r="K1985" s="17">
        <f>IF(I1985="","",IF($B1985="Venda",I1985-J1985,IF($B1985="Devolução de venda",-I1985-J1985,0)))</f>
        <v/>
      </c>
      <c r="L1985" s="20">
        <f>IF($A1985="","",IF($G1985&lt;&gt;"",$G1985,$A1985))</f>
        <v/>
      </c>
      <c r="M1985" s="17">
        <f>IF(I1985="","",IF($B1985="Venda",I1985,IF(OR($B1985="Compra",$B1985="Devolução de venda"),-I1985,0)))</f>
        <v/>
      </c>
    </row>
    <row r="1986">
      <c r="A1986" s="22" t="n"/>
      <c r="B1986" s="14" t="n"/>
      <c r="C1986" s="14" t="n"/>
      <c r="D1986" s="14" t="n"/>
      <c r="E1986" s="15" t="n"/>
      <c r="F1986" s="14" t="n"/>
      <c r="G1986" s="22" t="n"/>
      <c r="H1986" s="14" t="n"/>
      <c r="I1986" s="17">
        <f>IF(OR($B1986="",$C1986="",N($D1986)=0),"",IF(OR($B1986="Ajuste para mais",$B1986="Ajuste para menos"),0,$D1986*IF(N($E1986)&lt;&gt;0,$E1986,IF(OR($B1986="Venda",$B1986="Devolução de venda"),IFERROR(INDEX(Produtos!$D$6:$D$505,MATCH($C1986,Produtos!$B$6:$B$505,0)),0),0))))</f>
        <v/>
      </c>
      <c r="J1986" s="17">
        <f>IF(OR($B1986="",$C1986="",N($D1986)=0),"",IF($B1986="Venda",1,IF($B1986="Devolução de venda",-1,0))*$D1986*IFERROR(INDEX(Produtos!$L$6:$L$505,MATCH($C1986,Produtos!$B$6:$B$505,0)),0))</f>
        <v/>
      </c>
      <c r="K1986" s="17">
        <f>IF(I1986="","",IF($B1986="Venda",I1986-J1986,IF($B1986="Devolução de venda",-I1986-J1986,0)))</f>
        <v/>
      </c>
      <c r="L1986" s="20">
        <f>IF($A1986="","",IF($G1986&lt;&gt;"",$G1986,$A1986))</f>
        <v/>
      </c>
      <c r="M1986" s="17">
        <f>IF(I1986="","",IF($B1986="Venda",I1986,IF(OR($B1986="Compra",$B1986="Devolução de venda"),-I1986,0)))</f>
        <v/>
      </c>
    </row>
    <row r="1987">
      <c r="A1987" s="22" t="n"/>
      <c r="B1987" s="14" t="n"/>
      <c r="C1987" s="14" t="n"/>
      <c r="D1987" s="14" t="n"/>
      <c r="E1987" s="15" t="n"/>
      <c r="F1987" s="14" t="n"/>
      <c r="G1987" s="22" t="n"/>
      <c r="H1987" s="14" t="n"/>
      <c r="I1987" s="17">
        <f>IF(OR($B1987="",$C1987="",N($D1987)=0),"",IF(OR($B1987="Ajuste para mais",$B1987="Ajuste para menos"),0,$D1987*IF(N($E1987)&lt;&gt;0,$E1987,IF(OR($B1987="Venda",$B1987="Devolução de venda"),IFERROR(INDEX(Produtos!$D$6:$D$505,MATCH($C1987,Produtos!$B$6:$B$505,0)),0),0))))</f>
        <v/>
      </c>
      <c r="J1987" s="17">
        <f>IF(OR($B1987="",$C1987="",N($D1987)=0),"",IF($B1987="Venda",1,IF($B1987="Devolução de venda",-1,0))*$D1987*IFERROR(INDEX(Produtos!$L$6:$L$505,MATCH($C1987,Produtos!$B$6:$B$505,0)),0))</f>
        <v/>
      </c>
      <c r="K1987" s="17">
        <f>IF(I1987="","",IF($B1987="Venda",I1987-J1987,IF($B1987="Devolução de venda",-I1987-J1987,0)))</f>
        <v/>
      </c>
      <c r="L1987" s="20">
        <f>IF($A1987="","",IF($G1987&lt;&gt;"",$G1987,$A1987))</f>
        <v/>
      </c>
      <c r="M1987" s="17">
        <f>IF(I1987="","",IF($B1987="Venda",I1987,IF(OR($B1987="Compra",$B1987="Devolução de venda"),-I1987,0)))</f>
        <v/>
      </c>
    </row>
    <row r="1988">
      <c r="A1988" s="22" t="n"/>
      <c r="B1988" s="14" t="n"/>
      <c r="C1988" s="14" t="n"/>
      <c r="D1988" s="14" t="n"/>
      <c r="E1988" s="15" t="n"/>
      <c r="F1988" s="14" t="n"/>
      <c r="G1988" s="22" t="n"/>
      <c r="H1988" s="14" t="n"/>
      <c r="I1988" s="17">
        <f>IF(OR($B1988="",$C1988="",N($D1988)=0),"",IF(OR($B1988="Ajuste para mais",$B1988="Ajuste para menos"),0,$D1988*IF(N($E1988)&lt;&gt;0,$E1988,IF(OR($B1988="Venda",$B1988="Devolução de venda"),IFERROR(INDEX(Produtos!$D$6:$D$505,MATCH($C1988,Produtos!$B$6:$B$505,0)),0),0))))</f>
        <v/>
      </c>
      <c r="J1988" s="17">
        <f>IF(OR($B1988="",$C1988="",N($D1988)=0),"",IF($B1988="Venda",1,IF($B1988="Devolução de venda",-1,0))*$D1988*IFERROR(INDEX(Produtos!$L$6:$L$505,MATCH($C1988,Produtos!$B$6:$B$505,0)),0))</f>
        <v/>
      </c>
      <c r="K1988" s="17">
        <f>IF(I1988="","",IF($B1988="Venda",I1988-J1988,IF($B1988="Devolução de venda",-I1988-J1988,0)))</f>
        <v/>
      </c>
      <c r="L1988" s="20">
        <f>IF($A1988="","",IF($G1988&lt;&gt;"",$G1988,$A1988))</f>
        <v/>
      </c>
      <c r="M1988" s="17">
        <f>IF(I1988="","",IF($B1988="Venda",I1988,IF(OR($B1988="Compra",$B1988="Devolução de venda"),-I1988,0)))</f>
        <v/>
      </c>
    </row>
    <row r="1989">
      <c r="A1989" s="22" t="n"/>
      <c r="B1989" s="14" t="n"/>
      <c r="C1989" s="14" t="n"/>
      <c r="D1989" s="14" t="n"/>
      <c r="E1989" s="15" t="n"/>
      <c r="F1989" s="14" t="n"/>
      <c r="G1989" s="22" t="n"/>
      <c r="H1989" s="14" t="n"/>
      <c r="I1989" s="17">
        <f>IF(OR($B1989="",$C1989="",N($D1989)=0),"",IF(OR($B1989="Ajuste para mais",$B1989="Ajuste para menos"),0,$D1989*IF(N($E1989)&lt;&gt;0,$E1989,IF(OR($B1989="Venda",$B1989="Devolução de venda"),IFERROR(INDEX(Produtos!$D$6:$D$505,MATCH($C1989,Produtos!$B$6:$B$505,0)),0),0))))</f>
        <v/>
      </c>
      <c r="J1989" s="17">
        <f>IF(OR($B1989="",$C1989="",N($D1989)=0),"",IF($B1989="Venda",1,IF($B1989="Devolução de venda",-1,0))*$D1989*IFERROR(INDEX(Produtos!$L$6:$L$505,MATCH($C1989,Produtos!$B$6:$B$505,0)),0))</f>
        <v/>
      </c>
      <c r="K1989" s="17">
        <f>IF(I1989="","",IF($B1989="Venda",I1989-J1989,IF($B1989="Devolução de venda",-I1989-J1989,0)))</f>
        <v/>
      </c>
      <c r="L1989" s="20">
        <f>IF($A1989="","",IF($G1989&lt;&gt;"",$G1989,$A1989))</f>
        <v/>
      </c>
      <c r="M1989" s="17">
        <f>IF(I1989="","",IF($B1989="Venda",I1989,IF(OR($B1989="Compra",$B1989="Devolução de venda"),-I1989,0)))</f>
        <v/>
      </c>
    </row>
    <row r="1990">
      <c r="A1990" s="22" t="n"/>
      <c r="B1990" s="14" t="n"/>
      <c r="C1990" s="14" t="n"/>
      <c r="D1990" s="14" t="n"/>
      <c r="E1990" s="15" t="n"/>
      <c r="F1990" s="14" t="n"/>
      <c r="G1990" s="22" t="n"/>
      <c r="H1990" s="14" t="n"/>
      <c r="I1990" s="17">
        <f>IF(OR($B1990="",$C1990="",N($D1990)=0),"",IF(OR($B1990="Ajuste para mais",$B1990="Ajuste para menos"),0,$D1990*IF(N($E1990)&lt;&gt;0,$E1990,IF(OR($B1990="Venda",$B1990="Devolução de venda"),IFERROR(INDEX(Produtos!$D$6:$D$505,MATCH($C1990,Produtos!$B$6:$B$505,0)),0),0))))</f>
        <v/>
      </c>
      <c r="J1990" s="17">
        <f>IF(OR($B1990="",$C1990="",N($D1990)=0),"",IF($B1990="Venda",1,IF($B1990="Devolução de venda",-1,0))*$D1990*IFERROR(INDEX(Produtos!$L$6:$L$505,MATCH($C1990,Produtos!$B$6:$B$505,0)),0))</f>
        <v/>
      </c>
      <c r="K1990" s="17">
        <f>IF(I1990="","",IF($B1990="Venda",I1990-J1990,IF($B1990="Devolução de venda",-I1990-J1990,0)))</f>
        <v/>
      </c>
      <c r="L1990" s="20">
        <f>IF($A1990="","",IF($G1990&lt;&gt;"",$G1990,$A1990))</f>
        <v/>
      </c>
      <c r="M1990" s="17">
        <f>IF(I1990="","",IF($B1990="Venda",I1990,IF(OR($B1990="Compra",$B1990="Devolução de venda"),-I1990,0)))</f>
        <v/>
      </c>
    </row>
    <row r="1991">
      <c r="A1991" s="22" t="n"/>
      <c r="B1991" s="14" t="n"/>
      <c r="C1991" s="14" t="n"/>
      <c r="D1991" s="14" t="n"/>
      <c r="E1991" s="15" t="n"/>
      <c r="F1991" s="14" t="n"/>
      <c r="G1991" s="22" t="n"/>
      <c r="H1991" s="14" t="n"/>
      <c r="I1991" s="17">
        <f>IF(OR($B1991="",$C1991="",N($D1991)=0),"",IF(OR($B1991="Ajuste para mais",$B1991="Ajuste para menos"),0,$D1991*IF(N($E1991)&lt;&gt;0,$E1991,IF(OR($B1991="Venda",$B1991="Devolução de venda"),IFERROR(INDEX(Produtos!$D$6:$D$505,MATCH($C1991,Produtos!$B$6:$B$505,0)),0),0))))</f>
        <v/>
      </c>
      <c r="J1991" s="17">
        <f>IF(OR($B1991="",$C1991="",N($D1991)=0),"",IF($B1991="Venda",1,IF($B1991="Devolução de venda",-1,0))*$D1991*IFERROR(INDEX(Produtos!$L$6:$L$505,MATCH($C1991,Produtos!$B$6:$B$505,0)),0))</f>
        <v/>
      </c>
      <c r="K1991" s="17">
        <f>IF(I1991="","",IF($B1991="Venda",I1991-J1991,IF($B1991="Devolução de venda",-I1991-J1991,0)))</f>
        <v/>
      </c>
      <c r="L1991" s="20">
        <f>IF($A1991="","",IF($G1991&lt;&gt;"",$G1991,$A1991))</f>
        <v/>
      </c>
      <c r="M1991" s="17">
        <f>IF(I1991="","",IF($B1991="Venda",I1991,IF(OR($B1991="Compra",$B1991="Devolução de venda"),-I1991,0)))</f>
        <v/>
      </c>
    </row>
    <row r="1992">
      <c r="A1992" s="22" t="n"/>
      <c r="B1992" s="14" t="n"/>
      <c r="C1992" s="14" t="n"/>
      <c r="D1992" s="14" t="n"/>
      <c r="E1992" s="15" t="n"/>
      <c r="F1992" s="14" t="n"/>
      <c r="G1992" s="22" t="n"/>
      <c r="H1992" s="14" t="n"/>
      <c r="I1992" s="17">
        <f>IF(OR($B1992="",$C1992="",N($D1992)=0),"",IF(OR($B1992="Ajuste para mais",$B1992="Ajuste para menos"),0,$D1992*IF(N($E1992)&lt;&gt;0,$E1992,IF(OR($B1992="Venda",$B1992="Devolução de venda"),IFERROR(INDEX(Produtos!$D$6:$D$505,MATCH($C1992,Produtos!$B$6:$B$505,0)),0),0))))</f>
        <v/>
      </c>
      <c r="J1992" s="17">
        <f>IF(OR($B1992="",$C1992="",N($D1992)=0),"",IF($B1992="Venda",1,IF($B1992="Devolução de venda",-1,0))*$D1992*IFERROR(INDEX(Produtos!$L$6:$L$505,MATCH($C1992,Produtos!$B$6:$B$505,0)),0))</f>
        <v/>
      </c>
      <c r="K1992" s="17">
        <f>IF(I1992="","",IF($B1992="Venda",I1992-J1992,IF($B1992="Devolução de venda",-I1992-J1992,0)))</f>
        <v/>
      </c>
      <c r="L1992" s="20">
        <f>IF($A1992="","",IF($G1992&lt;&gt;"",$G1992,$A1992))</f>
        <v/>
      </c>
      <c r="M1992" s="17">
        <f>IF(I1992="","",IF($B1992="Venda",I1992,IF(OR($B1992="Compra",$B1992="Devolução de venda"),-I1992,0)))</f>
        <v/>
      </c>
    </row>
    <row r="1993">
      <c r="A1993" s="22" t="n"/>
      <c r="B1993" s="14" t="n"/>
      <c r="C1993" s="14" t="n"/>
      <c r="D1993" s="14" t="n"/>
      <c r="E1993" s="15" t="n"/>
      <c r="F1993" s="14" t="n"/>
      <c r="G1993" s="22" t="n"/>
      <c r="H1993" s="14" t="n"/>
      <c r="I1993" s="17">
        <f>IF(OR($B1993="",$C1993="",N($D1993)=0),"",IF(OR($B1993="Ajuste para mais",$B1993="Ajuste para menos"),0,$D1993*IF(N($E1993)&lt;&gt;0,$E1993,IF(OR($B1993="Venda",$B1993="Devolução de venda"),IFERROR(INDEX(Produtos!$D$6:$D$505,MATCH($C1993,Produtos!$B$6:$B$505,0)),0),0))))</f>
        <v/>
      </c>
      <c r="J1993" s="17">
        <f>IF(OR($B1993="",$C1993="",N($D1993)=0),"",IF($B1993="Venda",1,IF($B1993="Devolução de venda",-1,0))*$D1993*IFERROR(INDEX(Produtos!$L$6:$L$505,MATCH($C1993,Produtos!$B$6:$B$505,0)),0))</f>
        <v/>
      </c>
      <c r="K1993" s="17">
        <f>IF(I1993="","",IF($B1993="Venda",I1993-J1993,IF($B1993="Devolução de venda",-I1993-J1993,0)))</f>
        <v/>
      </c>
      <c r="L1993" s="20">
        <f>IF($A1993="","",IF($G1993&lt;&gt;"",$G1993,$A1993))</f>
        <v/>
      </c>
      <c r="M1993" s="17">
        <f>IF(I1993="","",IF($B1993="Venda",I1993,IF(OR($B1993="Compra",$B1993="Devolução de venda"),-I1993,0)))</f>
        <v/>
      </c>
    </row>
    <row r="1994">
      <c r="A1994" s="22" t="n"/>
      <c r="B1994" s="14" t="n"/>
      <c r="C1994" s="14" t="n"/>
      <c r="D1994" s="14" t="n"/>
      <c r="E1994" s="15" t="n"/>
      <c r="F1994" s="14" t="n"/>
      <c r="G1994" s="22" t="n"/>
      <c r="H1994" s="14" t="n"/>
      <c r="I1994" s="17">
        <f>IF(OR($B1994="",$C1994="",N($D1994)=0),"",IF(OR($B1994="Ajuste para mais",$B1994="Ajuste para menos"),0,$D1994*IF(N($E1994)&lt;&gt;0,$E1994,IF(OR($B1994="Venda",$B1994="Devolução de venda"),IFERROR(INDEX(Produtos!$D$6:$D$505,MATCH($C1994,Produtos!$B$6:$B$505,0)),0),0))))</f>
        <v/>
      </c>
      <c r="J1994" s="17">
        <f>IF(OR($B1994="",$C1994="",N($D1994)=0),"",IF($B1994="Venda",1,IF($B1994="Devolução de venda",-1,0))*$D1994*IFERROR(INDEX(Produtos!$L$6:$L$505,MATCH($C1994,Produtos!$B$6:$B$505,0)),0))</f>
        <v/>
      </c>
      <c r="K1994" s="17">
        <f>IF(I1994="","",IF($B1994="Venda",I1994-J1994,IF($B1994="Devolução de venda",-I1994-J1994,0)))</f>
        <v/>
      </c>
      <c r="L1994" s="20">
        <f>IF($A1994="","",IF($G1994&lt;&gt;"",$G1994,$A1994))</f>
        <v/>
      </c>
      <c r="M1994" s="17">
        <f>IF(I1994="","",IF($B1994="Venda",I1994,IF(OR($B1994="Compra",$B1994="Devolução de venda"),-I1994,0)))</f>
        <v/>
      </c>
    </row>
    <row r="1995">
      <c r="A1995" s="22" t="n"/>
      <c r="B1995" s="14" t="n"/>
      <c r="C1995" s="14" t="n"/>
      <c r="D1995" s="14" t="n"/>
      <c r="E1995" s="15" t="n"/>
      <c r="F1995" s="14" t="n"/>
      <c r="G1995" s="22" t="n"/>
      <c r="H1995" s="14" t="n"/>
      <c r="I1995" s="17">
        <f>IF(OR($B1995="",$C1995="",N($D1995)=0),"",IF(OR($B1995="Ajuste para mais",$B1995="Ajuste para menos"),0,$D1995*IF(N($E1995)&lt;&gt;0,$E1995,IF(OR($B1995="Venda",$B1995="Devolução de venda"),IFERROR(INDEX(Produtos!$D$6:$D$505,MATCH($C1995,Produtos!$B$6:$B$505,0)),0),0))))</f>
        <v/>
      </c>
      <c r="J1995" s="17">
        <f>IF(OR($B1995="",$C1995="",N($D1995)=0),"",IF($B1995="Venda",1,IF($B1995="Devolução de venda",-1,0))*$D1995*IFERROR(INDEX(Produtos!$L$6:$L$505,MATCH($C1995,Produtos!$B$6:$B$505,0)),0))</f>
        <v/>
      </c>
      <c r="K1995" s="17">
        <f>IF(I1995="","",IF($B1995="Venda",I1995-J1995,IF($B1995="Devolução de venda",-I1995-J1995,0)))</f>
        <v/>
      </c>
      <c r="L1995" s="20">
        <f>IF($A1995="","",IF($G1995&lt;&gt;"",$G1995,$A1995))</f>
        <v/>
      </c>
      <c r="M1995" s="17">
        <f>IF(I1995="","",IF($B1995="Venda",I1995,IF(OR($B1995="Compra",$B1995="Devolução de venda"),-I1995,0)))</f>
        <v/>
      </c>
    </row>
    <row r="1996">
      <c r="A1996" s="22" t="n"/>
      <c r="B1996" s="14" t="n"/>
      <c r="C1996" s="14" t="n"/>
      <c r="D1996" s="14" t="n"/>
      <c r="E1996" s="15" t="n"/>
      <c r="F1996" s="14" t="n"/>
      <c r="G1996" s="22" t="n"/>
      <c r="H1996" s="14" t="n"/>
      <c r="I1996" s="17">
        <f>IF(OR($B1996="",$C1996="",N($D1996)=0),"",IF(OR($B1996="Ajuste para mais",$B1996="Ajuste para menos"),0,$D1996*IF(N($E1996)&lt;&gt;0,$E1996,IF(OR($B1996="Venda",$B1996="Devolução de venda"),IFERROR(INDEX(Produtos!$D$6:$D$505,MATCH($C1996,Produtos!$B$6:$B$505,0)),0),0))))</f>
        <v/>
      </c>
      <c r="J1996" s="17">
        <f>IF(OR($B1996="",$C1996="",N($D1996)=0),"",IF($B1996="Venda",1,IF($B1996="Devolução de venda",-1,0))*$D1996*IFERROR(INDEX(Produtos!$L$6:$L$505,MATCH($C1996,Produtos!$B$6:$B$505,0)),0))</f>
        <v/>
      </c>
      <c r="K1996" s="17">
        <f>IF(I1996="","",IF($B1996="Venda",I1996-J1996,IF($B1996="Devolução de venda",-I1996-J1996,0)))</f>
        <v/>
      </c>
      <c r="L1996" s="20">
        <f>IF($A1996="","",IF($G1996&lt;&gt;"",$G1996,$A1996))</f>
        <v/>
      </c>
      <c r="M1996" s="17">
        <f>IF(I1996="","",IF($B1996="Venda",I1996,IF(OR($B1996="Compra",$B1996="Devolução de venda"),-I1996,0)))</f>
        <v/>
      </c>
    </row>
    <row r="1997">
      <c r="A1997" s="22" t="n"/>
      <c r="B1997" s="14" t="n"/>
      <c r="C1997" s="14" t="n"/>
      <c r="D1997" s="14" t="n"/>
      <c r="E1997" s="15" t="n"/>
      <c r="F1997" s="14" t="n"/>
      <c r="G1997" s="22" t="n"/>
      <c r="H1997" s="14" t="n"/>
      <c r="I1997" s="17">
        <f>IF(OR($B1997="",$C1997="",N($D1997)=0),"",IF(OR($B1997="Ajuste para mais",$B1997="Ajuste para menos"),0,$D1997*IF(N($E1997)&lt;&gt;0,$E1997,IF(OR($B1997="Venda",$B1997="Devolução de venda"),IFERROR(INDEX(Produtos!$D$6:$D$505,MATCH($C1997,Produtos!$B$6:$B$505,0)),0),0))))</f>
        <v/>
      </c>
      <c r="J1997" s="17">
        <f>IF(OR($B1997="",$C1997="",N($D1997)=0),"",IF($B1997="Venda",1,IF($B1997="Devolução de venda",-1,0))*$D1997*IFERROR(INDEX(Produtos!$L$6:$L$505,MATCH($C1997,Produtos!$B$6:$B$505,0)),0))</f>
        <v/>
      </c>
      <c r="K1997" s="17">
        <f>IF(I1997="","",IF($B1997="Venda",I1997-J1997,IF($B1997="Devolução de venda",-I1997-J1997,0)))</f>
        <v/>
      </c>
      <c r="L1997" s="20">
        <f>IF($A1997="","",IF($G1997&lt;&gt;"",$G1997,$A1997))</f>
        <v/>
      </c>
      <c r="M1997" s="17">
        <f>IF(I1997="","",IF($B1997="Venda",I1997,IF(OR($B1997="Compra",$B1997="Devolução de venda"),-I1997,0)))</f>
        <v/>
      </c>
    </row>
    <row r="1998">
      <c r="A1998" s="22" t="n"/>
      <c r="B1998" s="14" t="n"/>
      <c r="C1998" s="14" t="n"/>
      <c r="D1998" s="14" t="n"/>
      <c r="E1998" s="15" t="n"/>
      <c r="F1998" s="14" t="n"/>
      <c r="G1998" s="22" t="n"/>
      <c r="H1998" s="14" t="n"/>
      <c r="I1998" s="17">
        <f>IF(OR($B1998="",$C1998="",N($D1998)=0),"",IF(OR($B1998="Ajuste para mais",$B1998="Ajuste para menos"),0,$D1998*IF(N($E1998)&lt;&gt;0,$E1998,IF(OR($B1998="Venda",$B1998="Devolução de venda"),IFERROR(INDEX(Produtos!$D$6:$D$505,MATCH($C1998,Produtos!$B$6:$B$505,0)),0),0))))</f>
        <v/>
      </c>
      <c r="J1998" s="17">
        <f>IF(OR($B1998="",$C1998="",N($D1998)=0),"",IF($B1998="Venda",1,IF($B1998="Devolução de venda",-1,0))*$D1998*IFERROR(INDEX(Produtos!$L$6:$L$505,MATCH($C1998,Produtos!$B$6:$B$505,0)),0))</f>
        <v/>
      </c>
      <c r="K1998" s="17">
        <f>IF(I1998="","",IF($B1998="Venda",I1998-J1998,IF($B1998="Devolução de venda",-I1998-J1998,0)))</f>
        <v/>
      </c>
      <c r="L1998" s="20">
        <f>IF($A1998="","",IF($G1998&lt;&gt;"",$G1998,$A1998))</f>
        <v/>
      </c>
      <c r="M1998" s="17">
        <f>IF(I1998="","",IF($B1998="Venda",I1998,IF(OR($B1998="Compra",$B1998="Devolução de venda"),-I1998,0)))</f>
        <v/>
      </c>
    </row>
    <row r="1999">
      <c r="A1999" s="22" t="n"/>
      <c r="B1999" s="14" t="n"/>
      <c r="C1999" s="14" t="n"/>
      <c r="D1999" s="14" t="n"/>
      <c r="E1999" s="15" t="n"/>
      <c r="F1999" s="14" t="n"/>
      <c r="G1999" s="22" t="n"/>
      <c r="H1999" s="14" t="n"/>
      <c r="I1999" s="17">
        <f>IF(OR($B1999="",$C1999="",N($D1999)=0),"",IF(OR($B1999="Ajuste para mais",$B1999="Ajuste para menos"),0,$D1999*IF(N($E1999)&lt;&gt;0,$E1999,IF(OR($B1999="Venda",$B1999="Devolução de venda"),IFERROR(INDEX(Produtos!$D$6:$D$505,MATCH($C1999,Produtos!$B$6:$B$505,0)),0),0))))</f>
        <v/>
      </c>
      <c r="J1999" s="17">
        <f>IF(OR($B1999="",$C1999="",N($D1999)=0),"",IF($B1999="Venda",1,IF($B1999="Devolução de venda",-1,0))*$D1999*IFERROR(INDEX(Produtos!$L$6:$L$505,MATCH($C1999,Produtos!$B$6:$B$505,0)),0))</f>
        <v/>
      </c>
      <c r="K1999" s="17">
        <f>IF(I1999="","",IF($B1999="Venda",I1999-J1999,IF($B1999="Devolução de venda",-I1999-J1999,0)))</f>
        <v/>
      </c>
      <c r="L1999" s="20">
        <f>IF($A1999="","",IF($G1999&lt;&gt;"",$G1999,$A1999))</f>
        <v/>
      </c>
      <c r="M1999" s="17">
        <f>IF(I1999="","",IF($B1999="Venda",I1999,IF(OR($B1999="Compra",$B1999="Devolução de venda"),-I1999,0)))</f>
        <v/>
      </c>
    </row>
    <row r="2000">
      <c r="A2000" s="22" t="n"/>
      <c r="B2000" s="14" t="n"/>
      <c r="C2000" s="14" t="n"/>
      <c r="D2000" s="14" t="n"/>
      <c r="E2000" s="15" t="n"/>
      <c r="F2000" s="14" t="n"/>
      <c r="G2000" s="22" t="n"/>
      <c r="H2000" s="14" t="n"/>
      <c r="I2000" s="17">
        <f>IF(OR($B2000="",$C2000="",N($D2000)=0),"",IF(OR($B2000="Ajuste para mais",$B2000="Ajuste para menos"),0,$D2000*IF(N($E2000)&lt;&gt;0,$E2000,IF(OR($B2000="Venda",$B2000="Devolução de venda"),IFERROR(INDEX(Produtos!$D$6:$D$505,MATCH($C2000,Produtos!$B$6:$B$505,0)),0),0))))</f>
        <v/>
      </c>
      <c r="J2000" s="17">
        <f>IF(OR($B2000="",$C2000="",N($D2000)=0),"",IF($B2000="Venda",1,IF($B2000="Devolução de venda",-1,0))*$D2000*IFERROR(INDEX(Produtos!$L$6:$L$505,MATCH($C2000,Produtos!$B$6:$B$505,0)),0))</f>
        <v/>
      </c>
      <c r="K2000" s="17">
        <f>IF(I2000="","",IF($B2000="Venda",I2000-J2000,IF($B2000="Devolução de venda",-I2000-J2000,0)))</f>
        <v/>
      </c>
      <c r="L2000" s="20">
        <f>IF($A2000="","",IF($G2000&lt;&gt;"",$G2000,$A2000))</f>
        <v/>
      </c>
      <c r="M2000" s="17">
        <f>IF(I2000="","",IF($B2000="Venda",I2000,IF(OR($B2000="Compra",$B2000="Devolução de venda"),-I2000,0)))</f>
        <v/>
      </c>
    </row>
    <row r="2001">
      <c r="A2001" s="22" t="n"/>
      <c r="B2001" s="14" t="n"/>
      <c r="C2001" s="14" t="n"/>
      <c r="D2001" s="14" t="n"/>
      <c r="E2001" s="15" t="n"/>
      <c r="F2001" s="14" t="n"/>
      <c r="G2001" s="22" t="n"/>
      <c r="H2001" s="14" t="n"/>
      <c r="I2001" s="17">
        <f>IF(OR($B2001="",$C2001="",N($D2001)=0),"",IF(OR($B2001="Ajuste para mais",$B2001="Ajuste para menos"),0,$D2001*IF(N($E2001)&lt;&gt;0,$E2001,IF(OR($B2001="Venda",$B2001="Devolução de venda"),IFERROR(INDEX(Produtos!$D$6:$D$505,MATCH($C2001,Produtos!$B$6:$B$505,0)),0),0))))</f>
        <v/>
      </c>
      <c r="J2001" s="17">
        <f>IF(OR($B2001="",$C2001="",N($D2001)=0),"",IF($B2001="Venda",1,IF($B2001="Devolução de venda",-1,0))*$D2001*IFERROR(INDEX(Produtos!$L$6:$L$505,MATCH($C2001,Produtos!$B$6:$B$505,0)),0))</f>
        <v/>
      </c>
      <c r="K2001" s="17">
        <f>IF(I2001="","",IF($B2001="Venda",I2001-J2001,IF($B2001="Devolução de venda",-I2001-J2001,0)))</f>
        <v/>
      </c>
      <c r="L2001" s="20">
        <f>IF($A2001="","",IF($G2001&lt;&gt;"",$G2001,$A2001))</f>
        <v/>
      </c>
      <c r="M2001" s="17">
        <f>IF(I2001="","",IF($B2001="Venda",I2001,IF(OR($B2001="Compra",$B2001="Devolução de venda"),-I2001,0)))</f>
        <v/>
      </c>
    </row>
    <row r="2002">
      <c r="A2002" s="22" t="n"/>
      <c r="B2002" s="14" t="n"/>
      <c r="C2002" s="14" t="n"/>
      <c r="D2002" s="14" t="n"/>
      <c r="E2002" s="15" t="n"/>
      <c r="F2002" s="14" t="n"/>
      <c r="G2002" s="22" t="n"/>
      <c r="H2002" s="14" t="n"/>
      <c r="I2002" s="17">
        <f>IF(OR($B2002="",$C2002="",N($D2002)=0),"",IF(OR($B2002="Ajuste para mais",$B2002="Ajuste para menos"),0,$D2002*IF(N($E2002)&lt;&gt;0,$E2002,IF(OR($B2002="Venda",$B2002="Devolução de venda"),IFERROR(INDEX(Produtos!$D$6:$D$505,MATCH($C2002,Produtos!$B$6:$B$505,0)),0),0))))</f>
        <v/>
      </c>
      <c r="J2002" s="17">
        <f>IF(OR($B2002="",$C2002="",N($D2002)=0),"",IF($B2002="Venda",1,IF($B2002="Devolução de venda",-1,0))*$D2002*IFERROR(INDEX(Produtos!$L$6:$L$505,MATCH($C2002,Produtos!$B$6:$B$505,0)),0))</f>
        <v/>
      </c>
      <c r="K2002" s="17">
        <f>IF(I2002="","",IF($B2002="Venda",I2002-J2002,IF($B2002="Devolução de venda",-I2002-J2002,0)))</f>
        <v/>
      </c>
      <c r="L2002" s="20">
        <f>IF($A2002="","",IF($G2002&lt;&gt;"",$G2002,$A2002))</f>
        <v/>
      </c>
      <c r="M2002" s="17">
        <f>IF(I2002="","",IF($B2002="Venda",I2002,IF(OR($B2002="Compra",$B2002="Devolução de venda"),-I2002,0)))</f>
        <v/>
      </c>
    </row>
    <row r="2003">
      <c r="A2003" s="22" t="n"/>
      <c r="B2003" s="14" t="n"/>
      <c r="C2003" s="14" t="n"/>
      <c r="D2003" s="14" t="n"/>
      <c r="E2003" s="15" t="n"/>
      <c r="F2003" s="14" t="n"/>
      <c r="G2003" s="22" t="n"/>
      <c r="H2003" s="14" t="n"/>
      <c r="I2003" s="17">
        <f>IF(OR($B2003="",$C2003="",N($D2003)=0),"",IF(OR($B2003="Ajuste para mais",$B2003="Ajuste para menos"),0,$D2003*IF(N($E2003)&lt;&gt;0,$E2003,IF(OR($B2003="Venda",$B2003="Devolução de venda"),IFERROR(INDEX(Produtos!$D$6:$D$505,MATCH($C2003,Produtos!$B$6:$B$505,0)),0),0))))</f>
        <v/>
      </c>
      <c r="J2003" s="17">
        <f>IF(OR($B2003="",$C2003="",N($D2003)=0),"",IF($B2003="Venda",1,IF($B2003="Devolução de venda",-1,0))*$D2003*IFERROR(INDEX(Produtos!$L$6:$L$505,MATCH($C2003,Produtos!$B$6:$B$505,0)),0))</f>
        <v/>
      </c>
      <c r="K2003" s="17">
        <f>IF(I2003="","",IF($B2003="Venda",I2003-J2003,IF($B2003="Devolução de venda",-I2003-J2003,0)))</f>
        <v/>
      </c>
      <c r="L2003" s="20">
        <f>IF($A2003="","",IF($G2003&lt;&gt;"",$G2003,$A2003))</f>
        <v/>
      </c>
      <c r="M2003" s="17">
        <f>IF(I2003="","",IF($B2003="Venda",I2003,IF(OR($B2003="Compra",$B2003="Devolução de venda"),-I2003,0)))</f>
        <v/>
      </c>
    </row>
    <row r="2004">
      <c r="A2004" s="22" t="n"/>
      <c r="B2004" s="14" t="n"/>
      <c r="C2004" s="14" t="n"/>
      <c r="D2004" s="14" t="n"/>
      <c r="E2004" s="15" t="n"/>
      <c r="F2004" s="14" t="n"/>
      <c r="G2004" s="22" t="n"/>
      <c r="H2004" s="14" t="n"/>
      <c r="I2004" s="17">
        <f>IF(OR($B2004="",$C2004="",N($D2004)=0),"",IF(OR($B2004="Ajuste para mais",$B2004="Ajuste para menos"),0,$D2004*IF(N($E2004)&lt;&gt;0,$E2004,IF(OR($B2004="Venda",$B2004="Devolução de venda"),IFERROR(INDEX(Produtos!$D$6:$D$505,MATCH($C2004,Produtos!$B$6:$B$505,0)),0),0))))</f>
        <v/>
      </c>
      <c r="J2004" s="17">
        <f>IF(OR($B2004="",$C2004="",N($D2004)=0),"",IF($B2004="Venda",1,IF($B2004="Devolução de venda",-1,0))*$D2004*IFERROR(INDEX(Produtos!$L$6:$L$505,MATCH($C2004,Produtos!$B$6:$B$505,0)),0))</f>
        <v/>
      </c>
      <c r="K2004" s="17">
        <f>IF(I2004="","",IF($B2004="Venda",I2004-J2004,IF($B2004="Devolução de venda",-I2004-J2004,0)))</f>
        <v/>
      </c>
      <c r="L2004" s="20">
        <f>IF($A2004="","",IF($G2004&lt;&gt;"",$G2004,$A2004))</f>
        <v/>
      </c>
      <c r="M2004" s="17">
        <f>IF(I2004="","",IF($B2004="Venda",I2004,IF(OR($B2004="Compra",$B2004="Devolução de venda"),-I2004,0)))</f>
        <v/>
      </c>
    </row>
    <row r="2005">
      <c r="A2005" s="22" t="n"/>
      <c r="B2005" s="14" t="n"/>
      <c r="C2005" s="14" t="n"/>
      <c r="D2005" s="14" t="n"/>
      <c r="E2005" s="15" t="n"/>
      <c r="F2005" s="14" t="n"/>
      <c r="G2005" s="22" t="n"/>
      <c r="H2005" s="14" t="n"/>
      <c r="I2005" s="17">
        <f>IF(OR($B2005="",$C2005="",N($D2005)=0),"",IF(OR($B2005="Ajuste para mais",$B2005="Ajuste para menos"),0,$D2005*IF(N($E2005)&lt;&gt;0,$E2005,IF(OR($B2005="Venda",$B2005="Devolução de venda"),IFERROR(INDEX(Produtos!$D$6:$D$505,MATCH($C2005,Produtos!$B$6:$B$505,0)),0),0))))</f>
        <v/>
      </c>
      <c r="J2005" s="17">
        <f>IF(OR($B2005="",$C2005="",N($D2005)=0),"",IF($B2005="Venda",1,IF($B2005="Devolução de venda",-1,0))*$D2005*IFERROR(INDEX(Produtos!$L$6:$L$505,MATCH($C2005,Produtos!$B$6:$B$505,0)),0))</f>
        <v/>
      </c>
      <c r="K2005" s="17">
        <f>IF(I2005="","",IF($B2005="Venda",I2005-J2005,IF($B2005="Devolução de venda",-I2005-J2005,0)))</f>
        <v/>
      </c>
      <c r="L2005" s="20">
        <f>IF($A2005="","",IF($G2005&lt;&gt;"",$G2005,$A2005))</f>
        <v/>
      </c>
      <c r="M2005" s="17">
        <f>IF(I2005="","",IF($B2005="Venda",I2005,IF(OR($B2005="Compra",$B2005="Devolução de venda"),-I2005,0)))</f>
        <v/>
      </c>
    </row>
    <row r="2006">
      <c r="A2006" s="22" t="n"/>
      <c r="B2006" s="14" t="n"/>
      <c r="C2006" s="14" t="n"/>
      <c r="D2006" s="14" t="n"/>
      <c r="E2006" s="15" t="n"/>
      <c r="F2006" s="14" t="n"/>
      <c r="G2006" s="22" t="n"/>
      <c r="H2006" s="14" t="n"/>
      <c r="I2006" s="17">
        <f>IF(OR($B2006="",$C2006="",N($D2006)=0),"",IF(OR($B2006="Ajuste para mais",$B2006="Ajuste para menos"),0,$D2006*IF(N($E2006)&lt;&gt;0,$E2006,IF(OR($B2006="Venda",$B2006="Devolução de venda"),IFERROR(INDEX(Produtos!$D$6:$D$505,MATCH($C2006,Produtos!$B$6:$B$505,0)),0),0))))</f>
        <v/>
      </c>
      <c r="J2006" s="17">
        <f>IF(OR($B2006="",$C2006="",N($D2006)=0),"",IF($B2006="Venda",1,IF($B2006="Devolução de venda",-1,0))*$D2006*IFERROR(INDEX(Produtos!$L$6:$L$505,MATCH($C2006,Produtos!$B$6:$B$505,0)),0))</f>
        <v/>
      </c>
      <c r="K2006" s="17">
        <f>IF(I2006="","",IF($B2006="Venda",I2006-J2006,IF($B2006="Devolução de venda",-I2006-J2006,0)))</f>
        <v/>
      </c>
      <c r="L2006" s="20">
        <f>IF($A2006="","",IF($G2006&lt;&gt;"",$G2006,$A2006))</f>
        <v/>
      </c>
      <c r="M2006" s="17">
        <f>IF(I2006="","",IF($B2006="Venda",I2006,IF(OR($B2006="Compra",$B2006="Devolução de venda"),-I2006,0)))</f>
        <v/>
      </c>
    </row>
    <row r="2007">
      <c r="A2007" s="22" t="n"/>
      <c r="B2007" s="14" t="n"/>
      <c r="C2007" s="14" t="n"/>
      <c r="D2007" s="14" t="n"/>
      <c r="E2007" s="15" t="n"/>
      <c r="F2007" s="14" t="n"/>
      <c r="G2007" s="22" t="n"/>
      <c r="H2007" s="14" t="n"/>
      <c r="I2007" s="17">
        <f>IF(OR($B2007="",$C2007="",N($D2007)=0),"",IF(OR($B2007="Ajuste para mais",$B2007="Ajuste para menos"),0,$D2007*IF(N($E2007)&lt;&gt;0,$E2007,IF(OR($B2007="Venda",$B2007="Devolução de venda"),IFERROR(INDEX(Produtos!$D$6:$D$505,MATCH($C2007,Produtos!$B$6:$B$505,0)),0),0))))</f>
        <v/>
      </c>
      <c r="J2007" s="17">
        <f>IF(OR($B2007="",$C2007="",N($D2007)=0),"",IF($B2007="Venda",1,IF($B2007="Devolução de venda",-1,0))*$D2007*IFERROR(INDEX(Produtos!$L$6:$L$505,MATCH($C2007,Produtos!$B$6:$B$505,0)),0))</f>
        <v/>
      </c>
      <c r="K2007" s="17">
        <f>IF(I2007="","",IF($B2007="Venda",I2007-J2007,IF($B2007="Devolução de venda",-I2007-J2007,0)))</f>
        <v/>
      </c>
      <c r="L2007" s="20">
        <f>IF($A2007="","",IF($G2007&lt;&gt;"",$G2007,$A2007))</f>
        <v/>
      </c>
      <c r="M2007" s="17">
        <f>IF(I2007="","",IF($B2007="Venda",I2007,IF(OR($B2007="Compra",$B2007="Devolução de venda"),-I2007,0)))</f>
        <v/>
      </c>
    </row>
    <row r="2008">
      <c r="A2008" s="22" t="n"/>
      <c r="B2008" s="14" t="n"/>
      <c r="C2008" s="14" t="n"/>
      <c r="D2008" s="14" t="n"/>
      <c r="E2008" s="15" t="n"/>
      <c r="F2008" s="14" t="n"/>
      <c r="G2008" s="22" t="n"/>
      <c r="H2008" s="14" t="n"/>
      <c r="I2008" s="17">
        <f>IF(OR($B2008="",$C2008="",N($D2008)=0),"",IF(OR($B2008="Ajuste para mais",$B2008="Ajuste para menos"),0,$D2008*IF(N($E2008)&lt;&gt;0,$E2008,IF(OR($B2008="Venda",$B2008="Devolução de venda"),IFERROR(INDEX(Produtos!$D$6:$D$505,MATCH($C2008,Produtos!$B$6:$B$505,0)),0),0))))</f>
        <v/>
      </c>
      <c r="J2008" s="17">
        <f>IF(OR($B2008="",$C2008="",N($D2008)=0),"",IF($B2008="Venda",1,IF($B2008="Devolução de venda",-1,0))*$D2008*IFERROR(INDEX(Produtos!$L$6:$L$505,MATCH($C2008,Produtos!$B$6:$B$505,0)),0))</f>
        <v/>
      </c>
      <c r="K2008" s="17">
        <f>IF(I2008="","",IF($B2008="Venda",I2008-J2008,IF($B2008="Devolução de venda",-I2008-J2008,0)))</f>
        <v/>
      </c>
      <c r="L2008" s="20">
        <f>IF($A2008="","",IF($G2008&lt;&gt;"",$G2008,$A2008))</f>
        <v/>
      </c>
      <c r="M2008" s="17">
        <f>IF(I2008="","",IF($B2008="Venda",I2008,IF(OR($B2008="Compra",$B2008="Devolução de venda"),-I2008,0)))</f>
        <v/>
      </c>
    </row>
    <row r="2009">
      <c r="A2009" s="22" t="n"/>
      <c r="B2009" s="14" t="n"/>
      <c r="C2009" s="14" t="n"/>
      <c r="D2009" s="14" t="n"/>
      <c r="E2009" s="15" t="n"/>
      <c r="F2009" s="14" t="n"/>
      <c r="G2009" s="22" t="n"/>
      <c r="H2009" s="14" t="n"/>
      <c r="I2009" s="17">
        <f>IF(OR($B2009="",$C2009="",N($D2009)=0),"",IF(OR($B2009="Ajuste para mais",$B2009="Ajuste para menos"),0,$D2009*IF(N($E2009)&lt;&gt;0,$E2009,IF(OR($B2009="Venda",$B2009="Devolução de venda"),IFERROR(INDEX(Produtos!$D$6:$D$505,MATCH($C2009,Produtos!$B$6:$B$505,0)),0),0))))</f>
        <v/>
      </c>
      <c r="J2009" s="17">
        <f>IF(OR($B2009="",$C2009="",N($D2009)=0),"",IF($B2009="Venda",1,IF($B2009="Devolução de venda",-1,0))*$D2009*IFERROR(INDEX(Produtos!$L$6:$L$505,MATCH($C2009,Produtos!$B$6:$B$505,0)),0))</f>
        <v/>
      </c>
      <c r="K2009" s="17">
        <f>IF(I2009="","",IF($B2009="Venda",I2009-J2009,IF($B2009="Devolução de venda",-I2009-J2009,0)))</f>
        <v/>
      </c>
      <c r="L2009" s="20">
        <f>IF($A2009="","",IF($G2009&lt;&gt;"",$G2009,$A2009))</f>
        <v/>
      </c>
      <c r="M2009" s="17">
        <f>IF(I2009="","",IF($B2009="Venda",I2009,IF(OR($B2009="Compra",$B2009="Devolução de venda"),-I2009,0)))</f>
        <v/>
      </c>
    </row>
    <row r="2010">
      <c r="A2010" s="22" t="n"/>
      <c r="B2010" s="14" t="n"/>
      <c r="C2010" s="14" t="n"/>
      <c r="D2010" s="14" t="n"/>
      <c r="E2010" s="15" t="n"/>
      <c r="F2010" s="14" t="n"/>
      <c r="G2010" s="22" t="n"/>
      <c r="H2010" s="14" t="n"/>
      <c r="I2010" s="17">
        <f>IF(OR($B2010="",$C2010="",N($D2010)=0),"",IF(OR($B2010="Ajuste para mais",$B2010="Ajuste para menos"),0,$D2010*IF(N($E2010)&lt;&gt;0,$E2010,IF(OR($B2010="Venda",$B2010="Devolução de venda"),IFERROR(INDEX(Produtos!$D$6:$D$505,MATCH($C2010,Produtos!$B$6:$B$505,0)),0),0))))</f>
        <v/>
      </c>
      <c r="J2010" s="17">
        <f>IF(OR($B2010="",$C2010="",N($D2010)=0),"",IF($B2010="Venda",1,IF($B2010="Devolução de venda",-1,0))*$D2010*IFERROR(INDEX(Produtos!$L$6:$L$505,MATCH($C2010,Produtos!$B$6:$B$505,0)),0))</f>
        <v/>
      </c>
      <c r="K2010" s="17">
        <f>IF(I2010="","",IF($B2010="Venda",I2010-J2010,IF($B2010="Devolução de venda",-I2010-J2010,0)))</f>
        <v/>
      </c>
      <c r="L2010" s="20">
        <f>IF($A2010="","",IF($G2010&lt;&gt;"",$G2010,$A2010))</f>
        <v/>
      </c>
      <c r="M2010" s="17">
        <f>IF(I2010="","",IF($B2010="Venda",I2010,IF(OR($B2010="Compra",$B2010="Devolução de venda"),-I2010,0)))</f>
        <v/>
      </c>
    </row>
    <row r="2011">
      <c r="A2011" s="22" t="n"/>
      <c r="B2011" s="14" t="n"/>
      <c r="C2011" s="14" t="n"/>
      <c r="D2011" s="14" t="n"/>
      <c r="E2011" s="15" t="n"/>
      <c r="F2011" s="14" t="n"/>
      <c r="G2011" s="22" t="n"/>
      <c r="H2011" s="14" t="n"/>
      <c r="I2011" s="17">
        <f>IF(OR($B2011="",$C2011="",N($D2011)=0),"",IF(OR($B2011="Ajuste para mais",$B2011="Ajuste para menos"),0,$D2011*IF(N($E2011)&lt;&gt;0,$E2011,IF(OR($B2011="Venda",$B2011="Devolução de venda"),IFERROR(INDEX(Produtos!$D$6:$D$505,MATCH($C2011,Produtos!$B$6:$B$505,0)),0),0))))</f>
        <v/>
      </c>
      <c r="J2011" s="17">
        <f>IF(OR($B2011="",$C2011="",N($D2011)=0),"",IF($B2011="Venda",1,IF($B2011="Devolução de venda",-1,0))*$D2011*IFERROR(INDEX(Produtos!$L$6:$L$505,MATCH($C2011,Produtos!$B$6:$B$505,0)),0))</f>
        <v/>
      </c>
      <c r="K2011" s="17">
        <f>IF(I2011="","",IF($B2011="Venda",I2011-J2011,IF($B2011="Devolução de venda",-I2011-J2011,0)))</f>
        <v/>
      </c>
      <c r="L2011" s="20">
        <f>IF($A2011="","",IF($G2011&lt;&gt;"",$G2011,$A2011))</f>
        <v/>
      </c>
      <c r="M2011" s="17">
        <f>IF(I2011="","",IF($B2011="Venda",I2011,IF(OR($B2011="Compra",$B2011="Devolução de venda"),-I2011,0)))</f>
        <v/>
      </c>
    </row>
    <row r="2012">
      <c r="A2012" s="22" t="n"/>
      <c r="B2012" s="14" t="n"/>
      <c r="C2012" s="14" t="n"/>
      <c r="D2012" s="14" t="n"/>
      <c r="E2012" s="15" t="n"/>
      <c r="F2012" s="14" t="n"/>
      <c r="G2012" s="22" t="n"/>
      <c r="H2012" s="14" t="n"/>
      <c r="I2012" s="17">
        <f>IF(OR($B2012="",$C2012="",N($D2012)=0),"",IF(OR($B2012="Ajuste para mais",$B2012="Ajuste para menos"),0,$D2012*IF(N($E2012)&lt;&gt;0,$E2012,IF(OR($B2012="Venda",$B2012="Devolução de venda"),IFERROR(INDEX(Produtos!$D$6:$D$505,MATCH($C2012,Produtos!$B$6:$B$505,0)),0),0))))</f>
        <v/>
      </c>
      <c r="J2012" s="17">
        <f>IF(OR($B2012="",$C2012="",N($D2012)=0),"",IF($B2012="Venda",1,IF($B2012="Devolução de venda",-1,0))*$D2012*IFERROR(INDEX(Produtos!$L$6:$L$505,MATCH($C2012,Produtos!$B$6:$B$505,0)),0))</f>
        <v/>
      </c>
      <c r="K2012" s="17">
        <f>IF(I2012="","",IF($B2012="Venda",I2012-J2012,IF($B2012="Devolução de venda",-I2012-J2012,0)))</f>
        <v/>
      </c>
      <c r="L2012" s="20">
        <f>IF($A2012="","",IF($G2012&lt;&gt;"",$G2012,$A2012))</f>
        <v/>
      </c>
      <c r="M2012" s="17">
        <f>IF(I2012="","",IF($B2012="Venda",I2012,IF(OR($B2012="Compra",$B2012="Devolução de venda"),-I2012,0)))</f>
        <v/>
      </c>
    </row>
    <row r="2013">
      <c r="A2013" s="22" t="n"/>
      <c r="B2013" s="14" t="n"/>
      <c r="C2013" s="14" t="n"/>
      <c r="D2013" s="14" t="n"/>
      <c r="E2013" s="15" t="n"/>
      <c r="F2013" s="14" t="n"/>
      <c r="G2013" s="22" t="n"/>
      <c r="H2013" s="14" t="n"/>
      <c r="I2013" s="17">
        <f>IF(OR($B2013="",$C2013="",N($D2013)=0),"",IF(OR($B2013="Ajuste para mais",$B2013="Ajuste para menos"),0,$D2013*IF(N($E2013)&lt;&gt;0,$E2013,IF(OR($B2013="Venda",$B2013="Devolução de venda"),IFERROR(INDEX(Produtos!$D$6:$D$505,MATCH($C2013,Produtos!$B$6:$B$505,0)),0),0))))</f>
        <v/>
      </c>
      <c r="J2013" s="17">
        <f>IF(OR($B2013="",$C2013="",N($D2013)=0),"",IF($B2013="Venda",1,IF($B2013="Devolução de venda",-1,0))*$D2013*IFERROR(INDEX(Produtos!$L$6:$L$505,MATCH($C2013,Produtos!$B$6:$B$505,0)),0))</f>
        <v/>
      </c>
      <c r="K2013" s="17">
        <f>IF(I2013="","",IF($B2013="Venda",I2013-J2013,IF($B2013="Devolução de venda",-I2013-J2013,0)))</f>
        <v/>
      </c>
      <c r="L2013" s="20">
        <f>IF($A2013="","",IF($G2013&lt;&gt;"",$G2013,$A2013))</f>
        <v/>
      </c>
      <c r="M2013" s="17">
        <f>IF(I2013="","",IF($B2013="Venda",I2013,IF(OR($B2013="Compra",$B2013="Devolução de venda"),-I2013,0)))</f>
        <v/>
      </c>
    </row>
    <row r="2014">
      <c r="A2014" s="22" t="n"/>
      <c r="B2014" s="14" t="n"/>
      <c r="C2014" s="14" t="n"/>
      <c r="D2014" s="14" t="n"/>
      <c r="E2014" s="15" t="n"/>
      <c r="F2014" s="14" t="n"/>
      <c r="G2014" s="22" t="n"/>
      <c r="H2014" s="14" t="n"/>
      <c r="I2014" s="17">
        <f>IF(OR($B2014="",$C2014="",N($D2014)=0),"",IF(OR($B2014="Ajuste para mais",$B2014="Ajuste para menos"),0,$D2014*IF(N($E2014)&lt;&gt;0,$E2014,IF(OR($B2014="Venda",$B2014="Devolução de venda"),IFERROR(INDEX(Produtos!$D$6:$D$505,MATCH($C2014,Produtos!$B$6:$B$505,0)),0),0))))</f>
        <v/>
      </c>
      <c r="J2014" s="17">
        <f>IF(OR($B2014="",$C2014="",N($D2014)=0),"",IF($B2014="Venda",1,IF($B2014="Devolução de venda",-1,0))*$D2014*IFERROR(INDEX(Produtos!$L$6:$L$505,MATCH($C2014,Produtos!$B$6:$B$505,0)),0))</f>
        <v/>
      </c>
      <c r="K2014" s="17">
        <f>IF(I2014="","",IF($B2014="Venda",I2014-J2014,IF($B2014="Devolução de venda",-I2014-J2014,0)))</f>
        <v/>
      </c>
      <c r="L2014" s="20">
        <f>IF($A2014="","",IF($G2014&lt;&gt;"",$G2014,$A2014))</f>
        <v/>
      </c>
      <c r="M2014" s="17">
        <f>IF(I2014="","",IF($B2014="Venda",I2014,IF(OR($B2014="Compra",$B2014="Devolução de venda"),-I2014,0)))</f>
        <v/>
      </c>
    </row>
    <row r="2015">
      <c r="A2015" s="22" t="n"/>
      <c r="B2015" s="14" t="n"/>
      <c r="C2015" s="14" t="n"/>
      <c r="D2015" s="14" t="n"/>
      <c r="E2015" s="15" t="n"/>
      <c r="F2015" s="14" t="n"/>
      <c r="G2015" s="22" t="n"/>
      <c r="H2015" s="14" t="n"/>
      <c r="I2015" s="17">
        <f>IF(OR($B2015="",$C2015="",N($D2015)=0),"",IF(OR($B2015="Ajuste para mais",$B2015="Ajuste para menos"),0,$D2015*IF(N($E2015)&lt;&gt;0,$E2015,IF(OR($B2015="Venda",$B2015="Devolução de venda"),IFERROR(INDEX(Produtos!$D$6:$D$505,MATCH($C2015,Produtos!$B$6:$B$505,0)),0),0))))</f>
        <v/>
      </c>
      <c r="J2015" s="17">
        <f>IF(OR($B2015="",$C2015="",N($D2015)=0),"",IF($B2015="Venda",1,IF($B2015="Devolução de venda",-1,0))*$D2015*IFERROR(INDEX(Produtos!$L$6:$L$505,MATCH($C2015,Produtos!$B$6:$B$505,0)),0))</f>
        <v/>
      </c>
      <c r="K2015" s="17">
        <f>IF(I2015="","",IF($B2015="Venda",I2015-J2015,IF($B2015="Devolução de venda",-I2015-J2015,0)))</f>
        <v/>
      </c>
      <c r="L2015" s="20">
        <f>IF($A2015="","",IF($G2015&lt;&gt;"",$G2015,$A2015))</f>
        <v/>
      </c>
      <c r="M2015" s="17">
        <f>IF(I2015="","",IF($B2015="Venda",I2015,IF(OR($B2015="Compra",$B2015="Devolução de venda"),-I2015,0)))</f>
        <v/>
      </c>
    </row>
    <row r="2016">
      <c r="A2016" s="22" t="n"/>
      <c r="B2016" s="14" t="n"/>
      <c r="C2016" s="14" t="n"/>
      <c r="D2016" s="14" t="n"/>
      <c r="E2016" s="15" t="n"/>
      <c r="F2016" s="14" t="n"/>
      <c r="G2016" s="22" t="n"/>
      <c r="H2016" s="14" t="n"/>
      <c r="I2016" s="17">
        <f>IF(OR($B2016="",$C2016="",N($D2016)=0),"",IF(OR($B2016="Ajuste para mais",$B2016="Ajuste para menos"),0,$D2016*IF(N($E2016)&lt;&gt;0,$E2016,IF(OR($B2016="Venda",$B2016="Devolução de venda"),IFERROR(INDEX(Produtos!$D$6:$D$505,MATCH($C2016,Produtos!$B$6:$B$505,0)),0),0))))</f>
        <v/>
      </c>
      <c r="J2016" s="17">
        <f>IF(OR($B2016="",$C2016="",N($D2016)=0),"",IF($B2016="Venda",1,IF($B2016="Devolução de venda",-1,0))*$D2016*IFERROR(INDEX(Produtos!$L$6:$L$505,MATCH($C2016,Produtos!$B$6:$B$505,0)),0))</f>
        <v/>
      </c>
      <c r="K2016" s="17">
        <f>IF(I2016="","",IF($B2016="Venda",I2016-J2016,IF($B2016="Devolução de venda",-I2016-J2016,0)))</f>
        <v/>
      </c>
      <c r="L2016" s="20">
        <f>IF($A2016="","",IF($G2016&lt;&gt;"",$G2016,$A2016))</f>
        <v/>
      </c>
      <c r="M2016" s="17">
        <f>IF(I2016="","",IF($B2016="Venda",I2016,IF(OR($B2016="Compra",$B2016="Devolução de venda"),-I2016,0)))</f>
        <v/>
      </c>
    </row>
    <row r="2017">
      <c r="A2017" s="22" t="n"/>
      <c r="B2017" s="14" t="n"/>
      <c r="C2017" s="14" t="n"/>
      <c r="D2017" s="14" t="n"/>
      <c r="E2017" s="15" t="n"/>
      <c r="F2017" s="14" t="n"/>
      <c r="G2017" s="22" t="n"/>
      <c r="H2017" s="14" t="n"/>
      <c r="I2017" s="17">
        <f>IF(OR($B2017="",$C2017="",N($D2017)=0),"",IF(OR($B2017="Ajuste para mais",$B2017="Ajuste para menos"),0,$D2017*IF(N($E2017)&lt;&gt;0,$E2017,IF(OR($B2017="Venda",$B2017="Devolução de venda"),IFERROR(INDEX(Produtos!$D$6:$D$505,MATCH($C2017,Produtos!$B$6:$B$505,0)),0),0))))</f>
        <v/>
      </c>
      <c r="J2017" s="17">
        <f>IF(OR($B2017="",$C2017="",N($D2017)=0),"",IF($B2017="Venda",1,IF($B2017="Devolução de venda",-1,0))*$D2017*IFERROR(INDEX(Produtos!$L$6:$L$505,MATCH($C2017,Produtos!$B$6:$B$505,0)),0))</f>
        <v/>
      </c>
      <c r="K2017" s="17">
        <f>IF(I2017="","",IF($B2017="Venda",I2017-J2017,IF($B2017="Devolução de venda",-I2017-J2017,0)))</f>
        <v/>
      </c>
      <c r="L2017" s="20">
        <f>IF($A2017="","",IF($G2017&lt;&gt;"",$G2017,$A2017))</f>
        <v/>
      </c>
      <c r="M2017" s="17">
        <f>IF(I2017="","",IF($B2017="Venda",I2017,IF(OR($B2017="Compra",$B2017="Devolução de venda"),-I2017,0)))</f>
        <v/>
      </c>
    </row>
    <row r="2018">
      <c r="A2018" s="22" t="n"/>
      <c r="B2018" s="14" t="n"/>
      <c r="C2018" s="14" t="n"/>
      <c r="D2018" s="14" t="n"/>
      <c r="E2018" s="15" t="n"/>
      <c r="F2018" s="14" t="n"/>
      <c r="G2018" s="22" t="n"/>
      <c r="H2018" s="14" t="n"/>
      <c r="I2018" s="17">
        <f>IF(OR($B2018="",$C2018="",N($D2018)=0),"",IF(OR($B2018="Ajuste para mais",$B2018="Ajuste para menos"),0,$D2018*IF(N($E2018)&lt;&gt;0,$E2018,IF(OR($B2018="Venda",$B2018="Devolução de venda"),IFERROR(INDEX(Produtos!$D$6:$D$505,MATCH($C2018,Produtos!$B$6:$B$505,0)),0),0))))</f>
        <v/>
      </c>
      <c r="J2018" s="17">
        <f>IF(OR($B2018="",$C2018="",N($D2018)=0),"",IF($B2018="Venda",1,IF($B2018="Devolução de venda",-1,0))*$D2018*IFERROR(INDEX(Produtos!$L$6:$L$505,MATCH($C2018,Produtos!$B$6:$B$505,0)),0))</f>
        <v/>
      </c>
      <c r="K2018" s="17">
        <f>IF(I2018="","",IF($B2018="Venda",I2018-J2018,IF($B2018="Devolução de venda",-I2018-J2018,0)))</f>
        <v/>
      </c>
      <c r="L2018" s="20">
        <f>IF($A2018="","",IF($G2018&lt;&gt;"",$G2018,$A2018))</f>
        <v/>
      </c>
      <c r="M2018" s="17">
        <f>IF(I2018="","",IF($B2018="Venda",I2018,IF(OR($B2018="Compra",$B2018="Devolução de venda"),-I2018,0)))</f>
        <v/>
      </c>
    </row>
    <row r="2019">
      <c r="A2019" s="22" t="n"/>
      <c r="B2019" s="14" t="n"/>
      <c r="C2019" s="14" t="n"/>
      <c r="D2019" s="14" t="n"/>
      <c r="E2019" s="15" t="n"/>
      <c r="F2019" s="14" t="n"/>
      <c r="G2019" s="22" t="n"/>
      <c r="H2019" s="14" t="n"/>
      <c r="I2019" s="17">
        <f>IF(OR($B2019="",$C2019="",N($D2019)=0),"",IF(OR($B2019="Ajuste para mais",$B2019="Ajuste para menos"),0,$D2019*IF(N($E2019)&lt;&gt;0,$E2019,IF(OR($B2019="Venda",$B2019="Devolução de venda"),IFERROR(INDEX(Produtos!$D$6:$D$505,MATCH($C2019,Produtos!$B$6:$B$505,0)),0),0))))</f>
        <v/>
      </c>
      <c r="J2019" s="17">
        <f>IF(OR($B2019="",$C2019="",N($D2019)=0),"",IF($B2019="Venda",1,IF($B2019="Devolução de venda",-1,0))*$D2019*IFERROR(INDEX(Produtos!$L$6:$L$505,MATCH($C2019,Produtos!$B$6:$B$505,0)),0))</f>
        <v/>
      </c>
      <c r="K2019" s="17">
        <f>IF(I2019="","",IF($B2019="Venda",I2019-J2019,IF($B2019="Devolução de venda",-I2019-J2019,0)))</f>
        <v/>
      </c>
      <c r="L2019" s="20">
        <f>IF($A2019="","",IF($G2019&lt;&gt;"",$G2019,$A2019))</f>
        <v/>
      </c>
      <c r="M2019" s="17">
        <f>IF(I2019="","",IF($B2019="Venda",I2019,IF(OR($B2019="Compra",$B2019="Devolução de venda"),-I2019,0)))</f>
        <v/>
      </c>
    </row>
    <row r="2020">
      <c r="A2020" s="22" t="n"/>
      <c r="B2020" s="14" t="n"/>
      <c r="C2020" s="14" t="n"/>
      <c r="D2020" s="14" t="n"/>
      <c r="E2020" s="15" t="n"/>
      <c r="F2020" s="14" t="n"/>
      <c r="G2020" s="22" t="n"/>
      <c r="H2020" s="14" t="n"/>
      <c r="I2020" s="17">
        <f>IF(OR($B2020="",$C2020="",N($D2020)=0),"",IF(OR($B2020="Ajuste para mais",$B2020="Ajuste para menos"),0,$D2020*IF(N($E2020)&lt;&gt;0,$E2020,IF(OR($B2020="Venda",$B2020="Devolução de venda"),IFERROR(INDEX(Produtos!$D$6:$D$505,MATCH($C2020,Produtos!$B$6:$B$505,0)),0),0))))</f>
        <v/>
      </c>
      <c r="J2020" s="17">
        <f>IF(OR($B2020="",$C2020="",N($D2020)=0),"",IF($B2020="Venda",1,IF($B2020="Devolução de venda",-1,0))*$D2020*IFERROR(INDEX(Produtos!$L$6:$L$505,MATCH($C2020,Produtos!$B$6:$B$505,0)),0))</f>
        <v/>
      </c>
      <c r="K2020" s="17">
        <f>IF(I2020="","",IF($B2020="Venda",I2020-J2020,IF($B2020="Devolução de venda",-I2020-J2020,0)))</f>
        <v/>
      </c>
      <c r="L2020" s="20">
        <f>IF($A2020="","",IF($G2020&lt;&gt;"",$G2020,$A2020))</f>
        <v/>
      </c>
      <c r="M2020" s="17">
        <f>IF(I2020="","",IF($B2020="Venda",I2020,IF(OR($B2020="Compra",$B2020="Devolução de venda"),-I2020,0)))</f>
        <v/>
      </c>
    </row>
    <row r="2021">
      <c r="A2021" s="22" t="n"/>
      <c r="B2021" s="14" t="n"/>
      <c r="C2021" s="14" t="n"/>
      <c r="D2021" s="14" t="n"/>
      <c r="E2021" s="15" t="n"/>
      <c r="F2021" s="14" t="n"/>
      <c r="G2021" s="22" t="n"/>
      <c r="H2021" s="14" t="n"/>
      <c r="I2021" s="17">
        <f>IF(OR($B2021="",$C2021="",N($D2021)=0),"",IF(OR($B2021="Ajuste para mais",$B2021="Ajuste para menos"),0,$D2021*IF(N($E2021)&lt;&gt;0,$E2021,IF(OR($B2021="Venda",$B2021="Devolução de venda"),IFERROR(INDEX(Produtos!$D$6:$D$505,MATCH($C2021,Produtos!$B$6:$B$505,0)),0),0))))</f>
        <v/>
      </c>
      <c r="J2021" s="17">
        <f>IF(OR($B2021="",$C2021="",N($D2021)=0),"",IF($B2021="Venda",1,IF($B2021="Devolução de venda",-1,0))*$D2021*IFERROR(INDEX(Produtos!$L$6:$L$505,MATCH($C2021,Produtos!$B$6:$B$505,0)),0))</f>
        <v/>
      </c>
      <c r="K2021" s="17">
        <f>IF(I2021="","",IF($B2021="Venda",I2021-J2021,IF($B2021="Devolução de venda",-I2021-J2021,0)))</f>
        <v/>
      </c>
      <c r="L2021" s="20">
        <f>IF($A2021="","",IF($G2021&lt;&gt;"",$G2021,$A2021))</f>
        <v/>
      </c>
      <c r="M2021" s="17">
        <f>IF(I2021="","",IF($B2021="Venda",I2021,IF(OR($B2021="Compra",$B2021="Devolução de venda"),-I2021,0)))</f>
        <v/>
      </c>
    </row>
    <row r="2022">
      <c r="A2022" s="22" t="n"/>
      <c r="B2022" s="14" t="n"/>
      <c r="C2022" s="14" t="n"/>
      <c r="D2022" s="14" t="n"/>
      <c r="E2022" s="15" t="n"/>
      <c r="F2022" s="14" t="n"/>
      <c r="G2022" s="22" t="n"/>
      <c r="H2022" s="14" t="n"/>
      <c r="I2022" s="17">
        <f>IF(OR($B2022="",$C2022="",N($D2022)=0),"",IF(OR($B2022="Ajuste para mais",$B2022="Ajuste para menos"),0,$D2022*IF(N($E2022)&lt;&gt;0,$E2022,IF(OR($B2022="Venda",$B2022="Devolução de venda"),IFERROR(INDEX(Produtos!$D$6:$D$505,MATCH($C2022,Produtos!$B$6:$B$505,0)),0),0))))</f>
        <v/>
      </c>
      <c r="J2022" s="17">
        <f>IF(OR($B2022="",$C2022="",N($D2022)=0),"",IF($B2022="Venda",1,IF($B2022="Devolução de venda",-1,0))*$D2022*IFERROR(INDEX(Produtos!$L$6:$L$505,MATCH($C2022,Produtos!$B$6:$B$505,0)),0))</f>
        <v/>
      </c>
      <c r="K2022" s="17">
        <f>IF(I2022="","",IF($B2022="Venda",I2022-J2022,IF($B2022="Devolução de venda",-I2022-J2022,0)))</f>
        <v/>
      </c>
      <c r="L2022" s="20">
        <f>IF($A2022="","",IF($G2022&lt;&gt;"",$G2022,$A2022))</f>
        <v/>
      </c>
      <c r="M2022" s="17">
        <f>IF(I2022="","",IF($B2022="Venda",I2022,IF(OR($B2022="Compra",$B2022="Devolução de venda"),-I2022,0)))</f>
        <v/>
      </c>
    </row>
    <row r="2023">
      <c r="A2023" s="22" t="n"/>
      <c r="B2023" s="14" t="n"/>
      <c r="C2023" s="14" t="n"/>
      <c r="D2023" s="14" t="n"/>
      <c r="E2023" s="15" t="n"/>
      <c r="F2023" s="14" t="n"/>
      <c r="G2023" s="22" t="n"/>
      <c r="H2023" s="14" t="n"/>
      <c r="I2023" s="17">
        <f>IF(OR($B2023="",$C2023="",N($D2023)=0),"",IF(OR($B2023="Ajuste para mais",$B2023="Ajuste para menos"),0,$D2023*IF(N($E2023)&lt;&gt;0,$E2023,IF(OR($B2023="Venda",$B2023="Devolução de venda"),IFERROR(INDEX(Produtos!$D$6:$D$505,MATCH($C2023,Produtos!$B$6:$B$505,0)),0),0))))</f>
        <v/>
      </c>
      <c r="J2023" s="17">
        <f>IF(OR($B2023="",$C2023="",N($D2023)=0),"",IF($B2023="Venda",1,IF($B2023="Devolução de venda",-1,0))*$D2023*IFERROR(INDEX(Produtos!$L$6:$L$505,MATCH($C2023,Produtos!$B$6:$B$505,0)),0))</f>
        <v/>
      </c>
      <c r="K2023" s="17">
        <f>IF(I2023="","",IF($B2023="Venda",I2023-J2023,IF($B2023="Devolução de venda",-I2023-J2023,0)))</f>
        <v/>
      </c>
      <c r="L2023" s="20">
        <f>IF($A2023="","",IF($G2023&lt;&gt;"",$G2023,$A2023))</f>
        <v/>
      </c>
      <c r="M2023" s="17">
        <f>IF(I2023="","",IF($B2023="Venda",I2023,IF(OR($B2023="Compra",$B2023="Devolução de venda"),-I2023,0)))</f>
        <v/>
      </c>
    </row>
    <row r="2024">
      <c r="A2024" s="22" t="n"/>
      <c r="B2024" s="14" t="n"/>
      <c r="C2024" s="14" t="n"/>
      <c r="D2024" s="14" t="n"/>
      <c r="E2024" s="15" t="n"/>
      <c r="F2024" s="14" t="n"/>
      <c r="G2024" s="22" t="n"/>
      <c r="H2024" s="14" t="n"/>
      <c r="I2024" s="17">
        <f>IF(OR($B2024="",$C2024="",N($D2024)=0),"",IF(OR($B2024="Ajuste para mais",$B2024="Ajuste para menos"),0,$D2024*IF(N($E2024)&lt;&gt;0,$E2024,IF(OR($B2024="Venda",$B2024="Devolução de venda"),IFERROR(INDEX(Produtos!$D$6:$D$505,MATCH($C2024,Produtos!$B$6:$B$505,0)),0),0))))</f>
        <v/>
      </c>
      <c r="J2024" s="17">
        <f>IF(OR($B2024="",$C2024="",N($D2024)=0),"",IF($B2024="Venda",1,IF($B2024="Devolução de venda",-1,0))*$D2024*IFERROR(INDEX(Produtos!$L$6:$L$505,MATCH($C2024,Produtos!$B$6:$B$505,0)),0))</f>
        <v/>
      </c>
      <c r="K2024" s="17">
        <f>IF(I2024="","",IF($B2024="Venda",I2024-J2024,IF($B2024="Devolução de venda",-I2024-J2024,0)))</f>
        <v/>
      </c>
      <c r="L2024" s="20">
        <f>IF($A2024="","",IF($G2024&lt;&gt;"",$G2024,$A2024))</f>
        <v/>
      </c>
      <c r="M2024" s="17">
        <f>IF(I2024="","",IF($B2024="Venda",I2024,IF(OR($B2024="Compra",$B2024="Devolução de venda"),-I2024,0)))</f>
        <v/>
      </c>
    </row>
    <row r="2025">
      <c r="A2025" s="22" t="n"/>
      <c r="B2025" s="14" t="n"/>
      <c r="C2025" s="14" t="n"/>
      <c r="D2025" s="14" t="n"/>
      <c r="E2025" s="15" t="n"/>
      <c r="F2025" s="14" t="n"/>
      <c r="G2025" s="22" t="n"/>
      <c r="H2025" s="14" t="n"/>
      <c r="I2025" s="17">
        <f>IF(OR($B2025="",$C2025="",N($D2025)=0),"",IF(OR($B2025="Ajuste para mais",$B2025="Ajuste para menos"),0,$D2025*IF(N($E2025)&lt;&gt;0,$E2025,IF(OR($B2025="Venda",$B2025="Devolução de venda"),IFERROR(INDEX(Produtos!$D$6:$D$505,MATCH($C2025,Produtos!$B$6:$B$505,0)),0),0))))</f>
        <v/>
      </c>
      <c r="J2025" s="17">
        <f>IF(OR($B2025="",$C2025="",N($D2025)=0),"",IF($B2025="Venda",1,IF($B2025="Devolução de venda",-1,0))*$D2025*IFERROR(INDEX(Produtos!$L$6:$L$505,MATCH($C2025,Produtos!$B$6:$B$505,0)),0))</f>
        <v/>
      </c>
      <c r="K2025" s="17">
        <f>IF(I2025="","",IF($B2025="Venda",I2025-J2025,IF($B2025="Devolução de venda",-I2025-J2025,0)))</f>
        <v/>
      </c>
      <c r="L2025" s="20">
        <f>IF($A2025="","",IF($G2025&lt;&gt;"",$G2025,$A2025))</f>
        <v/>
      </c>
      <c r="M2025" s="17">
        <f>IF(I2025="","",IF($B2025="Venda",I2025,IF(OR($B2025="Compra",$B2025="Devolução de venda"),-I2025,0)))</f>
        <v/>
      </c>
    </row>
    <row r="2026">
      <c r="A2026" s="22" t="n"/>
      <c r="B2026" s="14" t="n"/>
      <c r="C2026" s="14" t="n"/>
      <c r="D2026" s="14" t="n"/>
      <c r="E2026" s="15" t="n"/>
      <c r="F2026" s="14" t="n"/>
      <c r="G2026" s="22" t="n"/>
      <c r="H2026" s="14" t="n"/>
      <c r="I2026" s="17">
        <f>IF(OR($B2026="",$C2026="",N($D2026)=0),"",IF(OR($B2026="Ajuste para mais",$B2026="Ajuste para menos"),0,$D2026*IF(N($E2026)&lt;&gt;0,$E2026,IF(OR($B2026="Venda",$B2026="Devolução de venda"),IFERROR(INDEX(Produtos!$D$6:$D$505,MATCH($C2026,Produtos!$B$6:$B$505,0)),0),0))))</f>
        <v/>
      </c>
      <c r="J2026" s="17">
        <f>IF(OR($B2026="",$C2026="",N($D2026)=0),"",IF($B2026="Venda",1,IF($B2026="Devolução de venda",-1,0))*$D2026*IFERROR(INDEX(Produtos!$L$6:$L$505,MATCH($C2026,Produtos!$B$6:$B$505,0)),0))</f>
        <v/>
      </c>
      <c r="K2026" s="17">
        <f>IF(I2026="","",IF($B2026="Venda",I2026-J2026,IF($B2026="Devolução de venda",-I2026-J2026,0)))</f>
        <v/>
      </c>
      <c r="L2026" s="20">
        <f>IF($A2026="","",IF($G2026&lt;&gt;"",$G2026,$A2026))</f>
        <v/>
      </c>
      <c r="M2026" s="17">
        <f>IF(I2026="","",IF($B2026="Venda",I2026,IF(OR($B2026="Compra",$B2026="Devolução de venda"),-I2026,0)))</f>
        <v/>
      </c>
    </row>
    <row r="2027">
      <c r="A2027" s="22" t="n"/>
      <c r="B2027" s="14" t="n"/>
      <c r="C2027" s="14" t="n"/>
      <c r="D2027" s="14" t="n"/>
      <c r="E2027" s="15" t="n"/>
      <c r="F2027" s="14" t="n"/>
      <c r="G2027" s="22" t="n"/>
      <c r="H2027" s="14" t="n"/>
      <c r="I2027" s="17">
        <f>IF(OR($B2027="",$C2027="",N($D2027)=0),"",IF(OR($B2027="Ajuste para mais",$B2027="Ajuste para menos"),0,$D2027*IF(N($E2027)&lt;&gt;0,$E2027,IF(OR($B2027="Venda",$B2027="Devolução de venda"),IFERROR(INDEX(Produtos!$D$6:$D$505,MATCH($C2027,Produtos!$B$6:$B$505,0)),0),0))))</f>
        <v/>
      </c>
      <c r="J2027" s="17">
        <f>IF(OR($B2027="",$C2027="",N($D2027)=0),"",IF($B2027="Venda",1,IF($B2027="Devolução de venda",-1,0))*$D2027*IFERROR(INDEX(Produtos!$L$6:$L$505,MATCH($C2027,Produtos!$B$6:$B$505,0)),0))</f>
        <v/>
      </c>
      <c r="K2027" s="17">
        <f>IF(I2027="","",IF($B2027="Venda",I2027-J2027,IF($B2027="Devolução de venda",-I2027-J2027,0)))</f>
        <v/>
      </c>
      <c r="L2027" s="20">
        <f>IF($A2027="","",IF($G2027&lt;&gt;"",$G2027,$A2027))</f>
        <v/>
      </c>
      <c r="M2027" s="17">
        <f>IF(I2027="","",IF($B2027="Venda",I2027,IF(OR($B2027="Compra",$B2027="Devolução de venda"),-I2027,0)))</f>
        <v/>
      </c>
    </row>
    <row r="2028">
      <c r="A2028" s="22" t="n"/>
      <c r="B2028" s="14" t="n"/>
      <c r="C2028" s="14" t="n"/>
      <c r="D2028" s="14" t="n"/>
      <c r="E2028" s="15" t="n"/>
      <c r="F2028" s="14" t="n"/>
      <c r="G2028" s="22" t="n"/>
      <c r="H2028" s="14" t="n"/>
      <c r="I2028" s="17">
        <f>IF(OR($B2028="",$C2028="",N($D2028)=0),"",IF(OR($B2028="Ajuste para mais",$B2028="Ajuste para menos"),0,$D2028*IF(N($E2028)&lt;&gt;0,$E2028,IF(OR($B2028="Venda",$B2028="Devolução de venda"),IFERROR(INDEX(Produtos!$D$6:$D$505,MATCH($C2028,Produtos!$B$6:$B$505,0)),0),0))))</f>
        <v/>
      </c>
      <c r="J2028" s="17">
        <f>IF(OR($B2028="",$C2028="",N($D2028)=0),"",IF($B2028="Venda",1,IF($B2028="Devolução de venda",-1,0))*$D2028*IFERROR(INDEX(Produtos!$L$6:$L$505,MATCH($C2028,Produtos!$B$6:$B$505,0)),0))</f>
        <v/>
      </c>
      <c r="K2028" s="17">
        <f>IF(I2028="","",IF($B2028="Venda",I2028-J2028,IF($B2028="Devolução de venda",-I2028-J2028,0)))</f>
        <v/>
      </c>
      <c r="L2028" s="20">
        <f>IF($A2028="","",IF($G2028&lt;&gt;"",$G2028,$A2028))</f>
        <v/>
      </c>
      <c r="M2028" s="17">
        <f>IF(I2028="","",IF($B2028="Venda",I2028,IF(OR($B2028="Compra",$B2028="Devolução de venda"),-I2028,0)))</f>
        <v/>
      </c>
    </row>
    <row r="2029">
      <c r="A2029" s="22" t="n"/>
      <c r="B2029" s="14" t="n"/>
      <c r="C2029" s="14" t="n"/>
      <c r="D2029" s="14" t="n"/>
      <c r="E2029" s="15" t="n"/>
      <c r="F2029" s="14" t="n"/>
      <c r="G2029" s="22" t="n"/>
      <c r="H2029" s="14" t="n"/>
      <c r="I2029" s="17">
        <f>IF(OR($B2029="",$C2029="",N($D2029)=0),"",IF(OR($B2029="Ajuste para mais",$B2029="Ajuste para menos"),0,$D2029*IF(N($E2029)&lt;&gt;0,$E2029,IF(OR($B2029="Venda",$B2029="Devolução de venda"),IFERROR(INDEX(Produtos!$D$6:$D$505,MATCH($C2029,Produtos!$B$6:$B$505,0)),0),0))))</f>
        <v/>
      </c>
      <c r="J2029" s="17">
        <f>IF(OR($B2029="",$C2029="",N($D2029)=0),"",IF($B2029="Venda",1,IF($B2029="Devolução de venda",-1,0))*$D2029*IFERROR(INDEX(Produtos!$L$6:$L$505,MATCH($C2029,Produtos!$B$6:$B$505,0)),0))</f>
        <v/>
      </c>
      <c r="K2029" s="17">
        <f>IF(I2029="","",IF($B2029="Venda",I2029-J2029,IF($B2029="Devolução de venda",-I2029-J2029,0)))</f>
        <v/>
      </c>
      <c r="L2029" s="20">
        <f>IF($A2029="","",IF($G2029&lt;&gt;"",$G2029,$A2029))</f>
        <v/>
      </c>
      <c r="M2029" s="17">
        <f>IF(I2029="","",IF($B2029="Venda",I2029,IF(OR($B2029="Compra",$B2029="Devolução de venda"),-I2029,0)))</f>
        <v/>
      </c>
    </row>
    <row r="2030">
      <c r="A2030" s="22" t="n"/>
      <c r="B2030" s="14" t="n"/>
      <c r="C2030" s="14" t="n"/>
      <c r="D2030" s="14" t="n"/>
      <c r="E2030" s="15" t="n"/>
      <c r="F2030" s="14" t="n"/>
      <c r="G2030" s="22" t="n"/>
      <c r="H2030" s="14" t="n"/>
      <c r="I2030" s="17">
        <f>IF(OR($B2030="",$C2030="",N($D2030)=0),"",IF(OR($B2030="Ajuste para mais",$B2030="Ajuste para menos"),0,$D2030*IF(N($E2030)&lt;&gt;0,$E2030,IF(OR($B2030="Venda",$B2030="Devolução de venda"),IFERROR(INDEX(Produtos!$D$6:$D$505,MATCH($C2030,Produtos!$B$6:$B$505,0)),0),0))))</f>
        <v/>
      </c>
      <c r="J2030" s="17">
        <f>IF(OR($B2030="",$C2030="",N($D2030)=0),"",IF($B2030="Venda",1,IF($B2030="Devolução de venda",-1,0))*$D2030*IFERROR(INDEX(Produtos!$L$6:$L$505,MATCH($C2030,Produtos!$B$6:$B$505,0)),0))</f>
        <v/>
      </c>
      <c r="K2030" s="17">
        <f>IF(I2030="","",IF($B2030="Venda",I2030-J2030,IF($B2030="Devolução de venda",-I2030-J2030,0)))</f>
        <v/>
      </c>
      <c r="L2030" s="20">
        <f>IF($A2030="","",IF($G2030&lt;&gt;"",$G2030,$A2030))</f>
        <v/>
      </c>
      <c r="M2030" s="17">
        <f>IF(I2030="","",IF($B2030="Venda",I2030,IF(OR($B2030="Compra",$B2030="Devolução de venda"),-I2030,0)))</f>
        <v/>
      </c>
    </row>
    <row r="2031">
      <c r="A2031" s="22" t="n"/>
      <c r="B2031" s="14" t="n"/>
      <c r="C2031" s="14" t="n"/>
      <c r="D2031" s="14" t="n"/>
      <c r="E2031" s="15" t="n"/>
      <c r="F2031" s="14" t="n"/>
      <c r="G2031" s="22" t="n"/>
      <c r="H2031" s="14" t="n"/>
      <c r="I2031" s="17">
        <f>IF(OR($B2031="",$C2031="",N($D2031)=0),"",IF(OR($B2031="Ajuste para mais",$B2031="Ajuste para menos"),0,$D2031*IF(N($E2031)&lt;&gt;0,$E2031,IF(OR($B2031="Venda",$B2031="Devolução de venda"),IFERROR(INDEX(Produtos!$D$6:$D$505,MATCH($C2031,Produtos!$B$6:$B$505,0)),0),0))))</f>
        <v/>
      </c>
      <c r="J2031" s="17">
        <f>IF(OR($B2031="",$C2031="",N($D2031)=0),"",IF($B2031="Venda",1,IF($B2031="Devolução de venda",-1,0))*$D2031*IFERROR(INDEX(Produtos!$L$6:$L$505,MATCH($C2031,Produtos!$B$6:$B$505,0)),0))</f>
        <v/>
      </c>
      <c r="K2031" s="17">
        <f>IF(I2031="","",IF($B2031="Venda",I2031-J2031,IF($B2031="Devolução de venda",-I2031-J2031,0)))</f>
        <v/>
      </c>
      <c r="L2031" s="20">
        <f>IF($A2031="","",IF($G2031&lt;&gt;"",$G2031,$A2031))</f>
        <v/>
      </c>
      <c r="M2031" s="17">
        <f>IF(I2031="","",IF($B2031="Venda",I2031,IF(OR($B2031="Compra",$B2031="Devolução de venda"),-I2031,0)))</f>
        <v/>
      </c>
    </row>
    <row r="2032">
      <c r="A2032" s="22" t="n"/>
      <c r="B2032" s="14" t="n"/>
      <c r="C2032" s="14" t="n"/>
      <c r="D2032" s="14" t="n"/>
      <c r="E2032" s="15" t="n"/>
      <c r="F2032" s="14" t="n"/>
      <c r="G2032" s="22" t="n"/>
      <c r="H2032" s="14" t="n"/>
      <c r="I2032" s="17">
        <f>IF(OR($B2032="",$C2032="",N($D2032)=0),"",IF(OR($B2032="Ajuste para mais",$B2032="Ajuste para menos"),0,$D2032*IF(N($E2032)&lt;&gt;0,$E2032,IF(OR($B2032="Venda",$B2032="Devolução de venda"),IFERROR(INDEX(Produtos!$D$6:$D$505,MATCH($C2032,Produtos!$B$6:$B$505,0)),0),0))))</f>
        <v/>
      </c>
      <c r="J2032" s="17">
        <f>IF(OR($B2032="",$C2032="",N($D2032)=0),"",IF($B2032="Venda",1,IF($B2032="Devolução de venda",-1,0))*$D2032*IFERROR(INDEX(Produtos!$L$6:$L$505,MATCH($C2032,Produtos!$B$6:$B$505,0)),0))</f>
        <v/>
      </c>
      <c r="K2032" s="17">
        <f>IF(I2032="","",IF($B2032="Venda",I2032-J2032,IF($B2032="Devolução de venda",-I2032-J2032,0)))</f>
        <v/>
      </c>
      <c r="L2032" s="20">
        <f>IF($A2032="","",IF($G2032&lt;&gt;"",$G2032,$A2032))</f>
        <v/>
      </c>
      <c r="M2032" s="17">
        <f>IF(I2032="","",IF($B2032="Venda",I2032,IF(OR($B2032="Compra",$B2032="Devolução de venda"),-I2032,0)))</f>
        <v/>
      </c>
    </row>
    <row r="2033">
      <c r="A2033" s="22" t="n"/>
      <c r="B2033" s="14" t="n"/>
      <c r="C2033" s="14" t="n"/>
      <c r="D2033" s="14" t="n"/>
      <c r="E2033" s="15" t="n"/>
      <c r="F2033" s="14" t="n"/>
      <c r="G2033" s="22" t="n"/>
      <c r="H2033" s="14" t="n"/>
      <c r="I2033" s="17">
        <f>IF(OR($B2033="",$C2033="",N($D2033)=0),"",IF(OR($B2033="Ajuste para mais",$B2033="Ajuste para menos"),0,$D2033*IF(N($E2033)&lt;&gt;0,$E2033,IF(OR($B2033="Venda",$B2033="Devolução de venda"),IFERROR(INDEX(Produtos!$D$6:$D$505,MATCH($C2033,Produtos!$B$6:$B$505,0)),0),0))))</f>
        <v/>
      </c>
      <c r="J2033" s="17">
        <f>IF(OR($B2033="",$C2033="",N($D2033)=0),"",IF($B2033="Venda",1,IF($B2033="Devolução de venda",-1,0))*$D2033*IFERROR(INDEX(Produtos!$L$6:$L$505,MATCH($C2033,Produtos!$B$6:$B$505,0)),0))</f>
        <v/>
      </c>
      <c r="K2033" s="17">
        <f>IF(I2033="","",IF($B2033="Venda",I2033-J2033,IF($B2033="Devolução de venda",-I2033-J2033,0)))</f>
        <v/>
      </c>
      <c r="L2033" s="20">
        <f>IF($A2033="","",IF($G2033&lt;&gt;"",$G2033,$A2033))</f>
        <v/>
      </c>
      <c r="M2033" s="17">
        <f>IF(I2033="","",IF($B2033="Venda",I2033,IF(OR($B2033="Compra",$B2033="Devolução de venda"),-I2033,0)))</f>
        <v/>
      </c>
    </row>
    <row r="2034">
      <c r="A2034" s="22" t="n"/>
      <c r="B2034" s="14" t="n"/>
      <c r="C2034" s="14" t="n"/>
      <c r="D2034" s="14" t="n"/>
      <c r="E2034" s="15" t="n"/>
      <c r="F2034" s="14" t="n"/>
      <c r="G2034" s="22" t="n"/>
      <c r="H2034" s="14" t="n"/>
      <c r="I2034" s="17">
        <f>IF(OR($B2034="",$C2034="",N($D2034)=0),"",IF(OR($B2034="Ajuste para mais",$B2034="Ajuste para menos"),0,$D2034*IF(N($E2034)&lt;&gt;0,$E2034,IF(OR($B2034="Venda",$B2034="Devolução de venda"),IFERROR(INDEX(Produtos!$D$6:$D$505,MATCH($C2034,Produtos!$B$6:$B$505,0)),0),0))))</f>
        <v/>
      </c>
      <c r="J2034" s="17">
        <f>IF(OR($B2034="",$C2034="",N($D2034)=0),"",IF($B2034="Venda",1,IF($B2034="Devolução de venda",-1,0))*$D2034*IFERROR(INDEX(Produtos!$L$6:$L$505,MATCH($C2034,Produtos!$B$6:$B$505,0)),0))</f>
        <v/>
      </c>
      <c r="K2034" s="17">
        <f>IF(I2034="","",IF($B2034="Venda",I2034-J2034,IF($B2034="Devolução de venda",-I2034-J2034,0)))</f>
        <v/>
      </c>
      <c r="L2034" s="20">
        <f>IF($A2034="","",IF($G2034&lt;&gt;"",$G2034,$A2034))</f>
        <v/>
      </c>
      <c r="M2034" s="17">
        <f>IF(I2034="","",IF($B2034="Venda",I2034,IF(OR($B2034="Compra",$B2034="Devolução de venda"),-I2034,0)))</f>
        <v/>
      </c>
    </row>
    <row r="2035">
      <c r="A2035" s="22" t="n"/>
      <c r="B2035" s="14" t="n"/>
      <c r="C2035" s="14" t="n"/>
      <c r="D2035" s="14" t="n"/>
      <c r="E2035" s="15" t="n"/>
      <c r="F2035" s="14" t="n"/>
      <c r="G2035" s="22" t="n"/>
      <c r="H2035" s="14" t="n"/>
      <c r="I2035" s="17">
        <f>IF(OR($B2035="",$C2035="",N($D2035)=0),"",IF(OR($B2035="Ajuste para mais",$B2035="Ajuste para menos"),0,$D2035*IF(N($E2035)&lt;&gt;0,$E2035,IF(OR($B2035="Venda",$B2035="Devolução de venda"),IFERROR(INDEX(Produtos!$D$6:$D$505,MATCH($C2035,Produtos!$B$6:$B$505,0)),0),0))))</f>
        <v/>
      </c>
      <c r="J2035" s="17">
        <f>IF(OR($B2035="",$C2035="",N($D2035)=0),"",IF($B2035="Venda",1,IF($B2035="Devolução de venda",-1,0))*$D2035*IFERROR(INDEX(Produtos!$L$6:$L$505,MATCH($C2035,Produtos!$B$6:$B$505,0)),0))</f>
        <v/>
      </c>
      <c r="K2035" s="17">
        <f>IF(I2035="","",IF($B2035="Venda",I2035-J2035,IF($B2035="Devolução de venda",-I2035-J2035,0)))</f>
        <v/>
      </c>
      <c r="L2035" s="20">
        <f>IF($A2035="","",IF($G2035&lt;&gt;"",$G2035,$A2035))</f>
        <v/>
      </c>
      <c r="M2035" s="17">
        <f>IF(I2035="","",IF($B2035="Venda",I2035,IF(OR($B2035="Compra",$B2035="Devolução de venda"),-I2035,0)))</f>
        <v/>
      </c>
    </row>
    <row r="2036">
      <c r="A2036" s="22" t="n"/>
      <c r="B2036" s="14" t="n"/>
      <c r="C2036" s="14" t="n"/>
      <c r="D2036" s="14" t="n"/>
      <c r="E2036" s="15" t="n"/>
      <c r="F2036" s="14" t="n"/>
      <c r="G2036" s="22" t="n"/>
      <c r="H2036" s="14" t="n"/>
      <c r="I2036" s="17">
        <f>IF(OR($B2036="",$C2036="",N($D2036)=0),"",IF(OR($B2036="Ajuste para mais",$B2036="Ajuste para menos"),0,$D2036*IF(N($E2036)&lt;&gt;0,$E2036,IF(OR($B2036="Venda",$B2036="Devolução de venda"),IFERROR(INDEX(Produtos!$D$6:$D$505,MATCH($C2036,Produtos!$B$6:$B$505,0)),0),0))))</f>
        <v/>
      </c>
      <c r="J2036" s="17">
        <f>IF(OR($B2036="",$C2036="",N($D2036)=0),"",IF($B2036="Venda",1,IF($B2036="Devolução de venda",-1,0))*$D2036*IFERROR(INDEX(Produtos!$L$6:$L$505,MATCH($C2036,Produtos!$B$6:$B$505,0)),0))</f>
        <v/>
      </c>
      <c r="K2036" s="17">
        <f>IF(I2036="","",IF($B2036="Venda",I2036-J2036,IF($B2036="Devolução de venda",-I2036-J2036,0)))</f>
        <v/>
      </c>
      <c r="L2036" s="20">
        <f>IF($A2036="","",IF($G2036&lt;&gt;"",$G2036,$A2036))</f>
        <v/>
      </c>
      <c r="M2036" s="17">
        <f>IF(I2036="","",IF($B2036="Venda",I2036,IF(OR($B2036="Compra",$B2036="Devolução de venda"),-I2036,0)))</f>
        <v/>
      </c>
    </row>
    <row r="2037">
      <c r="A2037" s="22" t="n"/>
      <c r="B2037" s="14" t="n"/>
      <c r="C2037" s="14" t="n"/>
      <c r="D2037" s="14" t="n"/>
      <c r="E2037" s="15" t="n"/>
      <c r="F2037" s="14" t="n"/>
      <c r="G2037" s="22" t="n"/>
      <c r="H2037" s="14" t="n"/>
      <c r="I2037" s="17">
        <f>IF(OR($B2037="",$C2037="",N($D2037)=0),"",IF(OR($B2037="Ajuste para mais",$B2037="Ajuste para menos"),0,$D2037*IF(N($E2037)&lt;&gt;0,$E2037,IF(OR($B2037="Venda",$B2037="Devolução de venda"),IFERROR(INDEX(Produtos!$D$6:$D$505,MATCH($C2037,Produtos!$B$6:$B$505,0)),0),0))))</f>
        <v/>
      </c>
      <c r="J2037" s="17">
        <f>IF(OR($B2037="",$C2037="",N($D2037)=0),"",IF($B2037="Venda",1,IF($B2037="Devolução de venda",-1,0))*$D2037*IFERROR(INDEX(Produtos!$L$6:$L$505,MATCH($C2037,Produtos!$B$6:$B$505,0)),0))</f>
        <v/>
      </c>
      <c r="K2037" s="17">
        <f>IF(I2037="","",IF($B2037="Venda",I2037-J2037,IF($B2037="Devolução de venda",-I2037-J2037,0)))</f>
        <v/>
      </c>
      <c r="L2037" s="20">
        <f>IF($A2037="","",IF($G2037&lt;&gt;"",$G2037,$A2037))</f>
        <v/>
      </c>
      <c r="M2037" s="17">
        <f>IF(I2037="","",IF($B2037="Venda",I2037,IF(OR($B2037="Compra",$B2037="Devolução de venda"),-I2037,0)))</f>
        <v/>
      </c>
    </row>
    <row r="2038">
      <c r="A2038" s="22" t="n"/>
      <c r="B2038" s="14" t="n"/>
      <c r="C2038" s="14" t="n"/>
      <c r="D2038" s="14" t="n"/>
      <c r="E2038" s="15" t="n"/>
      <c r="F2038" s="14" t="n"/>
      <c r="G2038" s="22" t="n"/>
      <c r="H2038" s="14" t="n"/>
      <c r="I2038" s="17">
        <f>IF(OR($B2038="",$C2038="",N($D2038)=0),"",IF(OR($B2038="Ajuste para mais",$B2038="Ajuste para menos"),0,$D2038*IF(N($E2038)&lt;&gt;0,$E2038,IF(OR($B2038="Venda",$B2038="Devolução de venda"),IFERROR(INDEX(Produtos!$D$6:$D$505,MATCH($C2038,Produtos!$B$6:$B$505,0)),0),0))))</f>
        <v/>
      </c>
      <c r="J2038" s="17">
        <f>IF(OR($B2038="",$C2038="",N($D2038)=0),"",IF($B2038="Venda",1,IF($B2038="Devolução de venda",-1,0))*$D2038*IFERROR(INDEX(Produtos!$L$6:$L$505,MATCH($C2038,Produtos!$B$6:$B$505,0)),0))</f>
        <v/>
      </c>
      <c r="K2038" s="17">
        <f>IF(I2038="","",IF($B2038="Venda",I2038-J2038,IF($B2038="Devolução de venda",-I2038-J2038,0)))</f>
        <v/>
      </c>
      <c r="L2038" s="20">
        <f>IF($A2038="","",IF($G2038&lt;&gt;"",$G2038,$A2038))</f>
        <v/>
      </c>
      <c r="M2038" s="17">
        <f>IF(I2038="","",IF($B2038="Venda",I2038,IF(OR($B2038="Compra",$B2038="Devolução de venda"),-I2038,0)))</f>
        <v/>
      </c>
    </row>
    <row r="2039">
      <c r="A2039" s="22" t="n"/>
      <c r="B2039" s="14" t="n"/>
      <c r="C2039" s="14" t="n"/>
      <c r="D2039" s="14" t="n"/>
      <c r="E2039" s="15" t="n"/>
      <c r="F2039" s="14" t="n"/>
      <c r="G2039" s="22" t="n"/>
      <c r="H2039" s="14" t="n"/>
      <c r="I2039" s="17">
        <f>IF(OR($B2039="",$C2039="",N($D2039)=0),"",IF(OR($B2039="Ajuste para mais",$B2039="Ajuste para menos"),0,$D2039*IF(N($E2039)&lt;&gt;0,$E2039,IF(OR($B2039="Venda",$B2039="Devolução de venda"),IFERROR(INDEX(Produtos!$D$6:$D$505,MATCH($C2039,Produtos!$B$6:$B$505,0)),0),0))))</f>
        <v/>
      </c>
      <c r="J2039" s="17">
        <f>IF(OR($B2039="",$C2039="",N($D2039)=0),"",IF($B2039="Venda",1,IF($B2039="Devolução de venda",-1,0))*$D2039*IFERROR(INDEX(Produtos!$L$6:$L$505,MATCH($C2039,Produtos!$B$6:$B$505,0)),0))</f>
        <v/>
      </c>
      <c r="K2039" s="17">
        <f>IF(I2039="","",IF($B2039="Venda",I2039-J2039,IF($B2039="Devolução de venda",-I2039-J2039,0)))</f>
        <v/>
      </c>
      <c r="L2039" s="20">
        <f>IF($A2039="","",IF($G2039&lt;&gt;"",$G2039,$A2039))</f>
        <v/>
      </c>
      <c r="M2039" s="17">
        <f>IF(I2039="","",IF($B2039="Venda",I2039,IF(OR($B2039="Compra",$B2039="Devolução de venda"),-I2039,0)))</f>
        <v/>
      </c>
    </row>
    <row r="2040">
      <c r="A2040" s="22" t="n"/>
      <c r="B2040" s="14" t="n"/>
      <c r="C2040" s="14" t="n"/>
      <c r="D2040" s="14" t="n"/>
      <c r="E2040" s="15" t="n"/>
      <c r="F2040" s="14" t="n"/>
      <c r="G2040" s="22" t="n"/>
      <c r="H2040" s="14" t="n"/>
      <c r="I2040" s="17">
        <f>IF(OR($B2040="",$C2040="",N($D2040)=0),"",IF(OR($B2040="Ajuste para mais",$B2040="Ajuste para menos"),0,$D2040*IF(N($E2040)&lt;&gt;0,$E2040,IF(OR($B2040="Venda",$B2040="Devolução de venda"),IFERROR(INDEX(Produtos!$D$6:$D$505,MATCH($C2040,Produtos!$B$6:$B$505,0)),0),0))))</f>
        <v/>
      </c>
      <c r="J2040" s="17">
        <f>IF(OR($B2040="",$C2040="",N($D2040)=0),"",IF($B2040="Venda",1,IF($B2040="Devolução de venda",-1,0))*$D2040*IFERROR(INDEX(Produtos!$L$6:$L$505,MATCH($C2040,Produtos!$B$6:$B$505,0)),0))</f>
        <v/>
      </c>
      <c r="K2040" s="17">
        <f>IF(I2040="","",IF($B2040="Venda",I2040-J2040,IF($B2040="Devolução de venda",-I2040-J2040,0)))</f>
        <v/>
      </c>
      <c r="L2040" s="20">
        <f>IF($A2040="","",IF($G2040&lt;&gt;"",$G2040,$A2040))</f>
        <v/>
      </c>
      <c r="M2040" s="17">
        <f>IF(I2040="","",IF($B2040="Venda",I2040,IF(OR($B2040="Compra",$B2040="Devolução de venda"),-I2040,0)))</f>
        <v/>
      </c>
    </row>
    <row r="2041">
      <c r="A2041" s="22" t="n"/>
      <c r="B2041" s="14" t="n"/>
      <c r="C2041" s="14" t="n"/>
      <c r="D2041" s="14" t="n"/>
      <c r="E2041" s="15" t="n"/>
      <c r="F2041" s="14" t="n"/>
      <c r="G2041" s="22" t="n"/>
      <c r="H2041" s="14" t="n"/>
      <c r="I2041" s="17">
        <f>IF(OR($B2041="",$C2041="",N($D2041)=0),"",IF(OR($B2041="Ajuste para mais",$B2041="Ajuste para menos"),0,$D2041*IF(N($E2041)&lt;&gt;0,$E2041,IF(OR($B2041="Venda",$B2041="Devolução de venda"),IFERROR(INDEX(Produtos!$D$6:$D$505,MATCH($C2041,Produtos!$B$6:$B$505,0)),0),0))))</f>
        <v/>
      </c>
      <c r="J2041" s="17">
        <f>IF(OR($B2041="",$C2041="",N($D2041)=0),"",IF($B2041="Venda",1,IF($B2041="Devolução de venda",-1,0))*$D2041*IFERROR(INDEX(Produtos!$L$6:$L$505,MATCH($C2041,Produtos!$B$6:$B$505,0)),0))</f>
        <v/>
      </c>
      <c r="K2041" s="17">
        <f>IF(I2041="","",IF($B2041="Venda",I2041-J2041,IF($B2041="Devolução de venda",-I2041-J2041,0)))</f>
        <v/>
      </c>
      <c r="L2041" s="20">
        <f>IF($A2041="","",IF($G2041&lt;&gt;"",$G2041,$A2041))</f>
        <v/>
      </c>
      <c r="M2041" s="17">
        <f>IF(I2041="","",IF($B2041="Venda",I2041,IF(OR($B2041="Compra",$B2041="Devolução de venda"),-I2041,0)))</f>
        <v/>
      </c>
    </row>
    <row r="2042">
      <c r="A2042" s="22" t="n"/>
      <c r="B2042" s="14" t="n"/>
      <c r="C2042" s="14" t="n"/>
      <c r="D2042" s="14" t="n"/>
      <c r="E2042" s="15" t="n"/>
      <c r="F2042" s="14" t="n"/>
      <c r="G2042" s="22" t="n"/>
      <c r="H2042" s="14" t="n"/>
      <c r="I2042" s="17">
        <f>IF(OR($B2042="",$C2042="",N($D2042)=0),"",IF(OR($B2042="Ajuste para mais",$B2042="Ajuste para menos"),0,$D2042*IF(N($E2042)&lt;&gt;0,$E2042,IF(OR($B2042="Venda",$B2042="Devolução de venda"),IFERROR(INDEX(Produtos!$D$6:$D$505,MATCH($C2042,Produtos!$B$6:$B$505,0)),0),0))))</f>
        <v/>
      </c>
      <c r="J2042" s="17">
        <f>IF(OR($B2042="",$C2042="",N($D2042)=0),"",IF($B2042="Venda",1,IF($B2042="Devolução de venda",-1,0))*$D2042*IFERROR(INDEX(Produtos!$L$6:$L$505,MATCH($C2042,Produtos!$B$6:$B$505,0)),0))</f>
        <v/>
      </c>
      <c r="K2042" s="17">
        <f>IF(I2042="","",IF($B2042="Venda",I2042-J2042,IF($B2042="Devolução de venda",-I2042-J2042,0)))</f>
        <v/>
      </c>
      <c r="L2042" s="20">
        <f>IF($A2042="","",IF($G2042&lt;&gt;"",$G2042,$A2042))</f>
        <v/>
      </c>
      <c r="M2042" s="17">
        <f>IF(I2042="","",IF($B2042="Venda",I2042,IF(OR($B2042="Compra",$B2042="Devolução de venda"),-I2042,0)))</f>
        <v/>
      </c>
    </row>
    <row r="2043">
      <c r="A2043" s="22" t="n"/>
      <c r="B2043" s="14" t="n"/>
      <c r="C2043" s="14" t="n"/>
      <c r="D2043" s="14" t="n"/>
      <c r="E2043" s="15" t="n"/>
      <c r="F2043" s="14" t="n"/>
      <c r="G2043" s="22" t="n"/>
      <c r="H2043" s="14" t="n"/>
      <c r="I2043" s="17">
        <f>IF(OR($B2043="",$C2043="",N($D2043)=0),"",IF(OR($B2043="Ajuste para mais",$B2043="Ajuste para menos"),0,$D2043*IF(N($E2043)&lt;&gt;0,$E2043,IF(OR($B2043="Venda",$B2043="Devolução de venda"),IFERROR(INDEX(Produtos!$D$6:$D$505,MATCH($C2043,Produtos!$B$6:$B$505,0)),0),0))))</f>
        <v/>
      </c>
      <c r="J2043" s="17">
        <f>IF(OR($B2043="",$C2043="",N($D2043)=0),"",IF($B2043="Venda",1,IF($B2043="Devolução de venda",-1,0))*$D2043*IFERROR(INDEX(Produtos!$L$6:$L$505,MATCH($C2043,Produtos!$B$6:$B$505,0)),0))</f>
        <v/>
      </c>
      <c r="K2043" s="17">
        <f>IF(I2043="","",IF($B2043="Venda",I2043-J2043,IF($B2043="Devolução de venda",-I2043-J2043,0)))</f>
        <v/>
      </c>
      <c r="L2043" s="20">
        <f>IF($A2043="","",IF($G2043&lt;&gt;"",$G2043,$A2043))</f>
        <v/>
      </c>
      <c r="M2043" s="17">
        <f>IF(I2043="","",IF($B2043="Venda",I2043,IF(OR($B2043="Compra",$B2043="Devolução de venda"),-I2043,0)))</f>
        <v/>
      </c>
    </row>
    <row r="2044">
      <c r="A2044" s="22" t="n"/>
      <c r="B2044" s="14" t="n"/>
      <c r="C2044" s="14" t="n"/>
      <c r="D2044" s="14" t="n"/>
      <c r="E2044" s="15" t="n"/>
      <c r="F2044" s="14" t="n"/>
      <c r="G2044" s="22" t="n"/>
      <c r="H2044" s="14" t="n"/>
      <c r="I2044" s="17">
        <f>IF(OR($B2044="",$C2044="",N($D2044)=0),"",IF(OR($B2044="Ajuste para mais",$B2044="Ajuste para menos"),0,$D2044*IF(N($E2044)&lt;&gt;0,$E2044,IF(OR($B2044="Venda",$B2044="Devolução de venda"),IFERROR(INDEX(Produtos!$D$6:$D$505,MATCH($C2044,Produtos!$B$6:$B$505,0)),0),0))))</f>
        <v/>
      </c>
      <c r="J2044" s="17">
        <f>IF(OR($B2044="",$C2044="",N($D2044)=0),"",IF($B2044="Venda",1,IF($B2044="Devolução de venda",-1,0))*$D2044*IFERROR(INDEX(Produtos!$L$6:$L$505,MATCH($C2044,Produtos!$B$6:$B$505,0)),0))</f>
        <v/>
      </c>
      <c r="K2044" s="17">
        <f>IF(I2044="","",IF($B2044="Venda",I2044-J2044,IF($B2044="Devolução de venda",-I2044-J2044,0)))</f>
        <v/>
      </c>
      <c r="L2044" s="20">
        <f>IF($A2044="","",IF($G2044&lt;&gt;"",$G2044,$A2044))</f>
        <v/>
      </c>
      <c r="M2044" s="17">
        <f>IF(I2044="","",IF($B2044="Venda",I2044,IF(OR($B2044="Compra",$B2044="Devolução de venda"),-I2044,0)))</f>
        <v/>
      </c>
    </row>
    <row r="2045">
      <c r="A2045" s="22" t="n"/>
      <c r="B2045" s="14" t="n"/>
      <c r="C2045" s="14" t="n"/>
      <c r="D2045" s="14" t="n"/>
      <c r="E2045" s="15" t="n"/>
      <c r="F2045" s="14" t="n"/>
      <c r="G2045" s="22" t="n"/>
      <c r="H2045" s="14" t="n"/>
      <c r="I2045" s="17">
        <f>IF(OR($B2045="",$C2045="",N($D2045)=0),"",IF(OR($B2045="Ajuste para mais",$B2045="Ajuste para menos"),0,$D2045*IF(N($E2045)&lt;&gt;0,$E2045,IF(OR($B2045="Venda",$B2045="Devolução de venda"),IFERROR(INDEX(Produtos!$D$6:$D$505,MATCH($C2045,Produtos!$B$6:$B$505,0)),0),0))))</f>
        <v/>
      </c>
      <c r="J2045" s="17">
        <f>IF(OR($B2045="",$C2045="",N($D2045)=0),"",IF($B2045="Venda",1,IF($B2045="Devolução de venda",-1,0))*$D2045*IFERROR(INDEX(Produtos!$L$6:$L$505,MATCH($C2045,Produtos!$B$6:$B$505,0)),0))</f>
        <v/>
      </c>
      <c r="K2045" s="17">
        <f>IF(I2045="","",IF($B2045="Venda",I2045-J2045,IF($B2045="Devolução de venda",-I2045-J2045,0)))</f>
        <v/>
      </c>
      <c r="L2045" s="20">
        <f>IF($A2045="","",IF($G2045&lt;&gt;"",$G2045,$A2045))</f>
        <v/>
      </c>
      <c r="M2045" s="17">
        <f>IF(I2045="","",IF($B2045="Venda",I2045,IF(OR($B2045="Compra",$B2045="Devolução de venda"),-I2045,0)))</f>
        <v/>
      </c>
    </row>
    <row r="2046">
      <c r="A2046" s="22" t="n"/>
      <c r="B2046" s="14" t="n"/>
      <c r="C2046" s="14" t="n"/>
      <c r="D2046" s="14" t="n"/>
      <c r="E2046" s="15" t="n"/>
      <c r="F2046" s="14" t="n"/>
      <c r="G2046" s="22" t="n"/>
      <c r="H2046" s="14" t="n"/>
      <c r="I2046" s="17">
        <f>IF(OR($B2046="",$C2046="",N($D2046)=0),"",IF(OR($B2046="Ajuste para mais",$B2046="Ajuste para menos"),0,$D2046*IF(N($E2046)&lt;&gt;0,$E2046,IF(OR($B2046="Venda",$B2046="Devolução de venda"),IFERROR(INDEX(Produtos!$D$6:$D$505,MATCH($C2046,Produtos!$B$6:$B$505,0)),0),0))))</f>
        <v/>
      </c>
      <c r="J2046" s="17">
        <f>IF(OR($B2046="",$C2046="",N($D2046)=0),"",IF($B2046="Venda",1,IF($B2046="Devolução de venda",-1,0))*$D2046*IFERROR(INDEX(Produtos!$L$6:$L$505,MATCH($C2046,Produtos!$B$6:$B$505,0)),0))</f>
        <v/>
      </c>
      <c r="K2046" s="17">
        <f>IF(I2046="","",IF($B2046="Venda",I2046-J2046,IF($B2046="Devolução de venda",-I2046-J2046,0)))</f>
        <v/>
      </c>
      <c r="L2046" s="20">
        <f>IF($A2046="","",IF($G2046&lt;&gt;"",$G2046,$A2046))</f>
        <v/>
      </c>
      <c r="M2046" s="17">
        <f>IF(I2046="","",IF($B2046="Venda",I2046,IF(OR($B2046="Compra",$B2046="Devolução de venda"),-I2046,0)))</f>
        <v/>
      </c>
    </row>
    <row r="2047">
      <c r="A2047" s="22" t="n"/>
      <c r="B2047" s="14" t="n"/>
      <c r="C2047" s="14" t="n"/>
      <c r="D2047" s="14" t="n"/>
      <c r="E2047" s="15" t="n"/>
      <c r="F2047" s="14" t="n"/>
      <c r="G2047" s="22" t="n"/>
      <c r="H2047" s="14" t="n"/>
      <c r="I2047" s="17">
        <f>IF(OR($B2047="",$C2047="",N($D2047)=0),"",IF(OR($B2047="Ajuste para mais",$B2047="Ajuste para menos"),0,$D2047*IF(N($E2047)&lt;&gt;0,$E2047,IF(OR($B2047="Venda",$B2047="Devolução de venda"),IFERROR(INDEX(Produtos!$D$6:$D$505,MATCH($C2047,Produtos!$B$6:$B$505,0)),0),0))))</f>
        <v/>
      </c>
      <c r="J2047" s="17">
        <f>IF(OR($B2047="",$C2047="",N($D2047)=0),"",IF($B2047="Venda",1,IF($B2047="Devolução de venda",-1,0))*$D2047*IFERROR(INDEX(Produtos!$L$6:$L$505,MATCH($C2047,Produtos!$B$6:$B$505,0)),0))</f>
        <v/>
      </c>
      <c r="K2047" s="17">
        <f>IF(I2047="","",IF($B2047="Venda",I2047-J2047,IF($B2047="Devolução de venda",-I2047-J2047,0)))</f>
        <v/>
      </c>
      <c r="L2047" s="20">
        <f>IF($A2047="","",IF($G2047&lt;&gt;"",$G2047,$A2047))</f>
        <v/>
      </c>
      <c r="M2047" s="17">
        <f>IF(I2047="","",IF($B2047="Venda",I2047,IF(OR($B2047="Compra",$B2047="Devolução de venda"),-I2047,0)))</f>
        <v/>
      </c>
    </row>
    <row r="2048">
      <c r="A2048" s="22" t="n"/>
      <c r="B2048" s="14" t="n"/>
      <c r="C2048" s="14" t="n"/>
      <c r="D2048" s="14" t="n"/>
      <c r="E2048" s="15" t="n"/>
      <c r="F2048" s="14" t="n"/>
      <c r="G2048" s="22" t="n"/>
      <c r="H2048" s="14" t="n"/>
      <c r="I2048" s="17">
        <f>IF(OR($B2048="",$C2048="",N($D2048)=0),"",IF(OR($B2048="Ajuste para mais",$B2048="Ajuste para menos"),0,$D2048*IF(N($E2048)&lt;&gt;0,$E2048,IF(OR($B2048="Venda",$B2048="Devolução de venda"),IFERROR(INDEX(Produtos!$D$6:$D$505,MATCH($C2048,Produtos!$B$6:$B$505,0)),0),0))))</f>
        <v/>
      </c>
      <c r="J2048" s="17">
        <f>IF(OR($B2048="",$C2048="",N($D2048)=0),"",IF($B2048="Venda",1,IF($B2048="Devolução de venda",-1,0))*$D2048*IFERROR(INDEX(Produtos!$L$6:$L$505,MATCH($C2048,Produtos!$B$6:$B$505,0)),0))</f>
        <v/>
      </c>
      <c r="K2048" s="17">
        <f>IF(I2048="","",IF($B2048="Venda",I2048-J2048,IF($B2048="Devolução de venda",-I2048-J2048,0)))</f>
        <v/>
      </c>
      <c r="L2048" s="20">
        <f>IF($A2048="","",IF($G2048&lt;&gt;"",$G2048,$A2048))</f>
        <v/>
      </c>
      <c r="M2048" s="17">
        <f>IF(I2048="","",IF($B2048="Venda",I2048,IF(OR($B2048="Compra",$B2048="Devolução de venda"),-I2048,0)))</f>
        <v/>
      </c>
    </row>
    <row r="2049">
      <c r="A2049" s="22" t="n"/>
      <c r="B2049" s="14" t="n"/>
      <c r="C2049" s="14" t="n"/>
      <c r="D2049" s="14" t="n"/>
      <c r="E2049" s="15" t="n"/>
      <c r="F2049" s="14" t="n"/>
      <c r="G2049" s="22" t="n"/>
      <c r="H2049" s="14" t="n"/>
      <c r="I2049" s="17">
        <f>IF(OR($B2049="",$C2049="",N($D2049)=0),"",IF(OR($B2049="Ajuste para mais",$B2049="Ajuste para menos"),0,$D2049*IF(N($E2049)&lt;&gt;0,$E2049,IF(OR($B2049="Venda",$B2049="Devolução de venda"),IFERROR(INDEX(Produtos!$D$6:$D$505,MATCH($C2049,Produtos!$B$6:$B$505,0)),0),0))))</f>
        <v/>
      </c>
      <c r="J2049" s="17">
        <f>IF(OR($B2049="",$C2049="",N($D2049)=0),"",IF($B2049="Venda",1,IF($B2049="Devolução de venda",-1,0))*$D2049*IFERROR(INDEX(Produtos!$L$6:$L$505,MATCH($C2049,Produtos!$B$6:$B$505,0)),0))</f>
        <v/>
      </c>
      <c r="K2049" s="17">
        <f>IF(I2049="","",IF($B2049="Venda",I2049-J2049,IF($B2049="Devolução de venda",-I2049-J2049,0)))</f>
        <v/>
      </c>
      <c r="L2049" s="20">
        <f>IF($A2049="","",IF($G2049&lt;&gt;"",$G2049,$A2049))</f>
        <v/>
      </c>
      <c r="M2049" s="17">
        <f>IF(I2049="","",IF($B2049="Venda",I2049,IF(OR($B2049="Compra",$B2049="Devolução de venda"),-I2049,0)))</f>
        <v/>
      </c>
    </row>
    <row r="2050">
      <c r="A2050" s="22" t="n"/>
      <c r="B2050" s="14" t="n"/>
      <c r="C2050" s="14" t="n"/>
      <c r="D2050" s="14" t="n"/>
      <c r="E2050" s="15" t="n"/>
      <c r="F2050" s="14" t="n"/>
      <c r="G2050" s="22" t="n"/>
      <c r="H2050" s="14" t="n"/>
      <c r="I2050" s="17">
        <f>IF(OR($B2050="",$C2050="",N($D2050)=0),"",IF(OR($B2050="Ajuste para mais",$B2050="Ajuste para menos"),0,$D2050*IF(N($E2050)&lt;&gt;0,$E2050,IF(OR($B2050="Venda",$B2050="Devolução de venda"),IFERROR(INDEX(Produtos!$D$6:$D$505,MATCH($C2050,Produtos!$B$6:$B$505,0)),0),0))))</f>
        <v/>
      </c>
      <c r="J2050" s="17">
        <f>IF(OR($B2050="",$C2050="",N($D2050)=0),"",IF($B2050="Venda",1,IF($B2050="Devolução de venda",-1,0))*$D2050*IFERROR(INDEX(Produtos!$L$6:$L$505,MATCH($C2050,Produtos!$B$6:$B$505,0)),0))</f>
        <v/>
      </c>
      <c r="K2050" s="17">
        <f>IF(I2050="","",IF($B2050="Venda",I2050-J2050,IF($B2050="Devolução de venda",-I2050-J2050,0)))</f>
        <v/>
      </c>
      <c r="L2050" s="20">
        <f>IF($A2050="","",IF($G2050&lt;&gt;"",$G2050,$A2050))</f>
        <v/>
      </c>
      <c r="M2050" s="17">
        <f>IF(I2050="","",IF($B2050="Venda",I2050,IF(OR($B2050="Compra",$B2050="Devolução de venda"),-I2050,0)))</f>
        <v/>
      </c>
    </row>
    <row r="2051">
      <c r="A2051" s="22" t="n"/>
      <c r="B2051" s="14" t="n"/>
      <c r="C2051" s="14" t="n"/>
      <c r="D2051" s="14" t="n"/>
      <c r="E2051" s="15" t="n"/>
      <c r="F2051" s="14" t="n"/>
      <c r="G2051" s="22" t="n"/>
      <c r="H2051" s="14" t="n"/>
      <c r="I2051" s="17">
        <f>IF(OR($B2051="",$C2051="",N($D2051)=0),"",IF(OR($B2051="Ajuste para mais",$B2051="Ajuste para menos"),0,$D2051*IF(N($E2051)&lt;&gt;0,$E2051,IF(OR($B2051="Venda",$B2051="Devolução de venda"),IFERROR(INDEX(Produtos!$D$6:$D$505,MATCH($C2051,Produtos!$B$6:$B$505,0)),0),0))))</f>
        <v/>
      </c>
      <c r="J2051" s="17">
        <f>IF(OR($B2051="",$C2051="",N($D2051)=0),"",IF($B2051="Venda",1,IF($B2051="Devolução de venda",-1,0))*$D2051*IFERROR(INDEX(Produtos!$L$6:$L$505,MATCH($C2051,Produtos!$B$6:$B$505,0)),0))</f>
        <v/>
      </c>
      <c r="K2051" s="17">
        <f>IF(I2051="","",IF($B2051="Venda",I2051-J2051,IF($B2051="Devolução de venda",-I2051-J2051,0)))</f>
        <v/>
      </c>
      <c r="L2051" s="20">
        <f>IF($A2051="","",IF($G2051&lt;&gt;"",$G2051,$A2051))</f>
        <v/>
      </c>
      <c r="M2051" s="17">
        <f>IF(I2051="","",IF($B2051="Venda",I2051,IF(OR($B2051="Compra",$B2051="Devolução de venda"),-I2051,0)))</f>
        <v/>
      </c>
    </row>
    <row r="2052">
      <c r="A2052" s="22" t="n"/>
      <c r="B2052" s="14" t="n"/>
      <c r="C2052" s="14" t="n"/>
      <c r="D2052" s="14" t="n"/>
      <c r="E2052" s="15" t="n"/>
      <c r="F2052" s="14" t="n"/>
      <c r="G2052" s="22" t="n"/>
      <c r="H2052" s="14" t="n"/>
      <c r="I2052" s="17">
        <f>IF(OR($B2052="",$C2052="",N($D2052)=0),"",IF(OR($B2052="Ajuste para mais",$B2052="Ajuste para menos"),0,$D2052*IF(N($E2052)&lt;&gt;0,$E2052,IF(OR($B2052="Venda",$B2052="Devolução de venda"),IFERROR(INDEX(Produtos!$D$6:$D$505,MATCH($C2052,Produtos!$B$6:$B$505,0)),0),0))))</f>
        <v/>
      </c>
      <c r="J2052" s="17">
        <f>IF(OR($B2052="",$C2052="",N($D2052)=0),"",IF($B2052="Venda",1,IF($B2052="Devolução de venda",-1,0))*$D2052*IFERROR(INDEX(Produtos!$L$6:$L$505,MATCH($C2052,Produtos!$B$6:$B$505,0)),0))</f>
        <v/>
      </c>
      <c r="K2052" s="17">
        <f>IF(I2052="","",IF($B2052="Venda",I2052-J2052,IF($B2052="Devolução de venda",-I2052-J2052,0)))</f>
        <v/>
      </c>
      <c r="L2052" s="20">
        <f>IF($A2052="","",IF($G2052&lt;&gt;"",$G2052,$A2052))</f>
        <v/>
      </c>
      <c r="M2052" s="17">
        <f>IF(I2052="","",IF($B2052="Venda",I2052,IF(OR($B2052="Compra",$B2052="Devolução de venda"),-I2052,0)))</f>
        <v/>
      </c>
    </row>
    <row r="2053">
      <c r="A2053" s="22" t="n"/>
      <c r="B2053" s="14" t="n"/>
      <c r="C2053" s="14" t="n"/>
      <c r="D2053" s="14" t="n"/>
      <c r="E2053" s="15" t="n"/>
      <c r="F2053" s="14" t="n"/>
      <c r="G2053" s="22" t="n"/>
      <c r="H2053" s="14" t="n"/>
      <c r="I2053" s="17">
        <f>IF(OR($B2053="",$C2053="",N($D2053)=0),"",IF(OR($B2053="Ajuste para mais",$B2053="Ajuste para menos"),0,$D2053*IF(N($E2053)&lt;&gt;0,$E2053,IF(OR($B2053="Venda",$B2053="Devolução de venda"),IFERROR(INDEX(Produtos!$D$6:$D$505,MATCH($C2053,Produtos!$B$6:$B$505,0)),0),0))))</f>
        <v/>
      </c>
      <c r="J2053" s="17">
        <f>IF(OR($B2053="",$C2053="",N($D2053)=0),"",IF($B2053="Venda",1,IF($B2053="Devolução de venda",-1,0))*$D2053*IFERROR(INDEX(Produtos!$L$6:$L$505,MATCH($C2053,Produtos!$B$6:$B$505,0)),0))</f>
        <v/>
      </c>
      <c r="K2053" s="17">
        <f>IF(I2053="","",IF($B2053="Venda",I2053-J2053,IF($B2053="Devolução de venda",-I2053-J2053,0)))</f>
        <v/>
      </c>
      <c r="L2053" s="20">
        <f>IF($A2053="","",IF($G2053&lt;&gt;"",$G2053,$A2053))</f>
        <v/>
      </c>
      <c r="M2053" s="17">
        <f>IF(I2053="","",IF($B2053="Venda",I2053,IF(OR($B2053="Compra",$B2053="Devolução de venda"),-I2053,0)))</f>
        <v/>
      </c>
    </row>
    <row r="2054">
      <c r="A2054" s="22" t="n"/>
      <c r="B2054" s="14" t="n"/>
      <c r="C2054" s="14" t="n"/>
      <c r="D2054" s="14" t="n"/>
      <c r="E2054" s="15" t="n"/>
      <c r="F2054" s="14" t="n"/>
      <c r="G2054" s="22" t="n"/>
      <c r="H2054" s="14" t="n"/>
      <c r="I2054" s="17">
        <f>IF(OR($B2054="",$C2054="",N($D2054)=0),"",IF(OR($B2054="Ajuste para mais",$B2054="Ajuste para menos"),0,$D2054*IF(N($E2054)&lt;&gt;0,$E2054,IF(OR($B2054="Venda",$B2054="Devolução de venda"),IFERROR(INDEX(Produtos!$D$6:$D$505,MATCH($C2054,Produtos!$B$6:$B$505,0)),0),0))))</f>
        <v/>
      </c>
      <c r="J2054" s="17">
        <f>IF(OR($B2054="",$C2054="",N($D2054)=0),"",IF($B2054="Venda",1,IF($B2054="Devolução de venda",-1,0))*$D2054*IFERROR(INDEX(Produtos!$L$6:$L$505,MATCH($C2054,Produtos!$B$6:$B$505,0)),0))</f>
        <v/>
      </c>
      <c r="K2054" s="17">
        <f>IF(I2054="","",IF($B2054="Venda",I2054-J2054,IF($B2054="Devolução de venda",-I2054-J2054,0)))</f>
        <v/>
      </c>
      <c r="L2054" s="20">
        <f>IF($A2054="","",IF($G2054&lt;&gt;"",$G2054,$A2054))</f>
        <v/>
      </c>
      <c r="M2054" s="17">
        <f>IF(I2054="","",IF($B2054="Venda",I2054,IF(OR($B2054="Compra",$B2054="Devolução de venda"),-I2054,0)))</f>
        <v/>
      </c>
    </row>
    <row r="2055">
      <c r="A2055" s="22" t="n"/>
      <c r="B2055" s="14" t="n"/>
      <c r="C2055" s="14" t="n"/>
      <c r="D2055" s="14" t="n"/>
      <c r="E2055" s="15" t="n"/>
      <c r="F2055" s="14" t="n"/>
      <c r="G2055" s="22" t="n"/>
      <c r="H2055" s="14" t="n"/>
      <c r="I2055" s="17">
        <f>IF(OR($B2055="",$C2055="",N($D2055)=0),"",IF(OR($B2055="Ajuste para mais",$B2055="Ajuste para menos"),0,$D2055*IF(N($E2055)&lt;&gt;0,$E2055,IF(OR($B2055="Venda",$B2055="Devolução de venda"),IFERROR(INDEX(Produtos!$D$6:$D$505,MATCH($C2055,Produtos!$B$6:$B$505,0)),0),0))))</f>
        <v/>
      </c>
      <c r="J2055" s="17">
        <f>IF(OR($B2055="",$C2055="",N($D2055)=0),"",IF($B2055="Venda",1,IF($B2055="Devolução de venda",-1,0))*$D2055*IFERROR(INDEX(Produtos!$L$6:$L$505,MATCH($C2055,Produtos!$B$6:$B$505,0)),0))</f>
        <v/>
      </c>
      <c r="K2055" s="17">
        <f>IF(I2055="","",IF($B2055="Venda",I2055-J2055,IF($B2055="Devolução de venda",-I2055-J2055,0)))</f>
        <v/>
      </c>
      <c r="L2055" s="20">
        <f>IF($A2055="","",IF($G2055&lt;&gt;"",$G2055,$A2055))</f>
        <v/>
      </c>
      <c r="M2055" s="17">
        <f>IF(I2055="","",IF($B2055="Venda",I2055,IF(OR($B2055="Compra",$B2055="Devolução de venda"),-I2055,0)))</f>
        <v/>
      </c>
    </row>
    <row r="2056">
      <c r="A2056" s="22" t="n"/>
      <c r="B2056" s="14" t="n"/>
      <c r="C2056" s="14" t="n"/>
      <c r="D2056" s="14" t="n"/>
      <c r="E2056" s="15" t="n"/>
      <c r="F2056" s="14" t="n"/>
      <c r="G2056" s="22" t="n"/>
      <c r="H2056" s="14" t="n"/>
      <c r="I2056" s="17">
        <f>IF(OR($B2056="",$C2056="",N($D2056)=0),"",IF(OR($B2056="Ajuste para mais",$B2056="Ajuste para menos"),0,$D2056*IF(N($E2056)&lt;&gt;0,$E2056,IF(OR($B2056="Venda",$B2056="Devolução de venda"),IFERROR(INDEX(Produtos!$D$6:$D$505,MATCH($C2056,Produtos!$B$6:$B$505,0)),0),0))))</f>
        <v/>
      </c>
      <c r="J2056" s="17">
        <f>IF(OR($B2056="",$C2056="",N($D2056)=0),"",IF($B2056="Venda",1,IF($B2056="Devolução de venda",-1,0))*$D2056*IFERROR(INDEX(Produtos!$L$6:$L$505,MATCH($C2056,Produtos!$B$6:$B$505,0)),0))</f>
        <v/>
      </c>
      <c r="K2056" s="17">
        <f>IF(I2056="","",IF($B2056="Venda",I2056-J2056,IF($B2056="Devolução de venda",-I2056-J2056,0)))</f>
        <v/>
      </c>
      <c r="L2056" s="20">
        <f>IF($A2056="","",IF($G2056&lt;&gt;"",$G2056,$A2056))</f>
        <v/>
      </c>
      <c r="M2056" s="17">
        <f>IF(I2056="","",IF($B2056="Venda",I2056,IF(OR($B2056="Compra",$B2056="Devolução de venda"),-I2056,0)))</f>
        <v/>
      </c>
    </row>
    <row r="2057">
      <c r="A2057" s="22" t="n"/>
      <c r="B2057" s="14" t="n"/>
      <c r="C2057" s="14" t="n"/>
      <c r="D2057" s="14" t="n"/>
      <c r="E2057" s="15" t="n"/>
      <c r="F2057" s="14" t="n"/>
      <c r="G2057" s="22" t="n"/>
      <c r="H2057" s="14" t="n"/>
      <c r="I2057" s="17">
        <f>IF(OR($B2057="",$C2057="",N($D2057)=0),"",IF(OR($B2057="Ajuste para mais",$B2057="Ajuste para menos"),0,$D2057*IF(N($E2057)&lt;&gt;0,$E2057,IF(OR($B2057="Venda",$B2057="Devolução de venda"),IFERROR(INDEX(Produtos!$D$6:$D$505,MATCH($C2057,Produtos!$B$6:$B$505,0)),0),0))))</f>
        <v/>
      </c>
      <c r="J2057" s="17">
        <f>IF(OR($B2057="",$C2057="",N($D2057)=0),"",IF($B2057="Venda",1,IF($B2057="Devolução de venda",-1,0))*$D2057*IFERROR(INDEX(Produtos!$L$6:$L$505,MATCH($C2057,Produtos!$B$6:$B$505,0)),0))</f>
        <v/>
      </c>
      <c r="K2057" s="17">
        <f>IF(I2057="","",IF($B2057="Venda",I2057-J2057,IF($B2057="Devolução de venda",-I2057-J2057,0)))</f>
        <v/>
      </c>
      <c r="L2057" s="20">
        <f>IF($A2057="","",IF($G2057&lt;&gt;"",$G2057,$A2057))</f>
        <v/>
      </c>
      <c r="M2057" s="17">
        <f>IF(I2057="","",IF($B2057="Venda",I2057,IF(OR($B2057="Compra",$B2057="Devolução de venda"),-I2057,0)))</f>
        <v/>
      </c>
    </row>
    <row r="2058">
      <c r="A2058" s="22" t="n"/>
      <c r="B2058" s="14" t="n"/>
      <c r="C2058" s="14" t="n"/>
      <c r="D2058" s="14" t="n"/>
      <c r="E2058" s="15" t="n"/>
      <c r="F2058" s="14" t="n"/>
      <c r="G2058" s="22" t="n"/>
      <c r="H2058" s="14" t="n"/>
      <c r="I2058" s="17">
        <f>IF(OR($B2058="",$C2058="",N($D2058)=0),"",IF(OR($B2058="Ajuste para mais",$B2058="Ajuste para menos"),0,$D2058*IF(N($E2058)&lt;&gt;0,$E2058,IF(OR($B2058="Venda",$B2058="Devolução de venda"),IFERROR(INDEX(Produtos!$D$6:$D$505,MATCH($C2058,Produtos!$B$6:$B$505,0)),0),0))))</f>
        <v/>
      </c>
      <c r="J2058" s="17">
        <f>IF(OR($B2058="",$C2058="",N($D2058)=0),"",IF($B2058="Venda",1,IF($B2058="Devolução de venda",-1,0))*$D2058*IFERROR(INDEX(Produtos!$L$6:$L$505,MATCH($C2058,Produtos!$B$6:$B$505,0)),0))</f>
        <v/>
      </c>
      <c r="K2058" s="17">
        <f>IF(I2058="","",IF($B2058="Venda",I2058-J2058,IF($B2058="Devolução de venda",-I2058-J2058,0)))</f>
        <v/>
      </c>
      <c r="L2058" s="20">
        <f>IF($A2058="","",IF($G2058&lt;&gt;"",$G2058,$A2058))</f>
        <v/>
      </c>
      <c r="M2058" s="17">
        <f>IF(I2058="","",IF($B2058="Venda",I2058,IF(OR($B2058="Compra",$B2058="Devolução de venda"),-I2058,0)))</f>
        <v/>
      </c>
    </row>
    <row r="2059">
      <c r="A2059" s="22" t="n"/>
      <c r="B2059" s="14" t="n"/>
      <c r="C2059" s="14" t="n"/>
      <c r="D2059" s="14" t="n"/>
      <c r="E2059" s="15" t="n"/>
      <c r="F2059" s="14" t="n"/>
      <c r="G2059" s="22" t="n"/>
      <c r="H2059" s="14" t="n"/>
      <c r="I2059" s="17">
        <f>IF(OR($B2059="",$C2059="",N($D2059)=0),"",IF(OR($B2059="Ajuste para mais",$B2059="Ajuste para menos"),0,$D2059*IF(N($E2059)&lt;&gt;0,$E2059,IF(OR($B2059="Venda",$B2059="Devolução de venda"),IFERROR(INDEX(Produtos!$D$6:$D$505,MATCH($C2059,Produtos!$B$6:$B$505,0)),0),0))))</f>
        <v/>
      </c>
      <c r="J2059" s="17">
        <f>IF(OR($B2059="",$C2059="",N($D2059)=0),"",IF($B2059="Venda",1,IF($B2059="Devolução de venda",-1,0))*$D2059*IFERROR(INDEX(Produtos!$L$6:$L$505,MATCH($C2059,Produtos!$B$6:$B$505,0)),0))</f>
        <v/>
      </c>
      <c r="K2059" s="17">
        <f>IF(I2059="","",IF($B2059="Venda",I2059-J2059,IF($B2059="Devolução de venda",-I2059-J2059,0)))</f>
        <v/>
      </c>
      <c r="L2059" s="20">
        <f>IF($A2059="","",IF($G2059&lt;&gt;"",$G2059,$A2059))</f>
        <v/>
      </c>
      <c r="M2059" s="17">
        <f>IF(I2059="","",IF($B2059="Venda",I2059,IF(OR($B2059="Compra",$B2059="Devolução de venda"),-I2059,0)))</f>
        <v/>
      </c>
    </row>
    <row r="2060">
      <c r="A2060" s="22" t="n"/>
      <c r="B2060" s="14" t="n"/>
      <c r="C2060" s="14" t="n"/>
      <c r="D2060" s="14" t="n"/>
      <c r="E2060" s="15" t="n"/>
      <c r="F2060" s="14" t="n"/>
      <c r="G2060" s="22" t="n"/>
      <c r="H2060" s="14" t="n"/>
      <c r="I2060" s="17">
        <f>IF(OR($B2060="",$C2060="",N($D2060)=0),"",IF(OR($B2060="Ajuste para mais",$B2060="Ajuste para menos"),0,$D2060*IF(N($E2060)&lt;&gt;0,$E2060,IF(OR($B2060="Venda",$B2060="Devolução de venda"),IFERROR(INDEX(Produtos!$D$6:$D$505,MATCH($C2060,Produtos!$B$6:$B$505,0)),0),0))))</f>
        <v/>
      </c>
      <c r="J2060" s="17">
        <f>IF(OR($B2060="",$C2060="",N($D2060)=0),"",IF($B2060="Venda",1,IF($B2060="Devolução de venda",-1,0))*$D2060*IFERROR(INDEX(Produtos!$L$6:$L$505,MATCH($C2060,Produtos!$B$6:$B$505,0)),0))</f>
        <v/>
      </c>
      <c r="K2060" s="17">
        <f>IF(I2060="","",IF($B2060="Venda",I2060-J2060,IF($B2060="Devolução de venda",-I2060-J2060,0)))</f>
        <v/>
      </c>
      <c r="L2060" s="20">
        <f>IF($A2060="","",IF($G2060&lt;&gt;"",$G2060,$A2060))</f>
        <v/>
      </c>
      <c r="M2060" s="17">
        <f>IF(I2060="","",IF($B2060="Venda",I2060,IF(OR($B2060="Compra",$B2060="Devolução de venda"),-I2060,0)))</f>
        <v/>
      </c>
    </row>
    <row r="2061">
      <c r="A2061" s="22" t="n"/>
      <c r="B2061" s="14" t="n"/>
      <c r="C2061" s="14" t="n"/>
      <c r="D2061" s="14" t="n"/>
      <c r="E2061" s="15" t="n"/>
      <c r="F2061" s="14" t="n"/>
      <c r="G2061" s="22" t="n"/>
      <c r="H2061" s="14" t="n"/>
      <c r="I2061" s="17">
        <f>IF(OR($B2061="",$C2061="",N($D2061)=0),"",IF(OR($B2061="Ajuste para mais",$B2061="Ajuste para menos"),0,$D2061*IF(N($E2061)&lt;&gt;0,$E2061,IF(OR($B2061="Venda",$B2061="Devolução de venda"),IFERROR(INDEX(Produtos!$D$6:$D$505,MATCH($C2061,Produtos!$B$6:$B$505,0)),0),0))))</f>
        <v/>
      </c>
      <c r="J2061" s="17">
        <f>IF(OR($B2061="",$C2061="",N($D2061)=0),"",IF($B2061="Venda",1,IF($B2061="Devolução de venda",-1,0))*$D2061*IFERROR(INDEX(Produtos!$L$6:$L$505,MATCH($C2061,Produtos!$B$6:$B$505,0)),0))</f>
        <v/>
      </c>
      <c r="K2061" s="17">
        <f>IF(I2061="","",IF($B2061="Venda",I2061-J2061,IF($B2061="Devolução de venda",-I2061-J2061,0)))</f>
        <v/>
      </c>
      <c r="L2061" s="20">
        <f>IF($A2061="","",IF($G2061&lt;&gt;"",$G2061,$A2061))</f>
        <v/>
      </c>
      <c r="M2061" s="17">
        <f>IF(I2061="","",IF($B2061="Venda",I2061,IF(OR($B2061="Compra",$B2061="Devolução de venda"),-I2061,0)))</f>
        <v/>
      </c>
    </row>
    <row r="2062">
      <c r="A2062" s="22" t="n"/>
      <c r="B2062" s="14" t="n"/>
      <c r="C2062" s="14" t="n"/>
      <c r="D2062" s="14" t="n"/>
      <c r="E2062" s="15" t="n"/>
      <c r="F2062" s="14" t="n"/>
      <c r="G2062" s="22" t="n"/>
      <c r="H2062" s="14" t="n"/>
      <c r="I2062" s="17">
        <f>IF(OR($B2062="",$C2062="",N($D2062)=0),"",IF(OR($B2062="Ajuste para mais",$B2062="Ajuste para menos"),0,$D2062*IF(N($E2062)&lt;&gt;0,$E2062,IF(OR($B2062="Venda",$B2062="Devolução de venda"),IFERROR(INDEX(Produtos!$D$6:$D$505,MATCH($C2062,Produtos!$B$6:$B$505,0)),0),0))))</f>
        <v/>
      </c>
      <c r="J2062" s="17">
        <f>IF(OR($B2062="",$C2062="",N($D2062)=0),"",IF($B2062="Venda",1,IF($B2062="Devolução de venda",-1,0))*$D2062*IFERROR(INDEX(Produtos!$L$6:$L$505,MATCH($C2062,Produtos!$B$6:$B$505,0)),0))</f>
        <v/>
      </c>
      <c r="K2062" s="17">
        <f>IF(I2062="","",IF($B2062="Venda",I2062-J2062,IF($B2062="Devolução de venda",-I2062-J2062,0)))</f>
        <v/>
      </c>
      <c r="L2062" s="20">
        <f>IF($A2062="","",IF($G2062&lt;&gt;"",$G2062,$A2062))</f>
        <v/>
      </c>
      <c r="M2062" s="17">
        <f>IF(I2062="","",IF($B2062="Venda",I2062,IF(OR($B2062="Compra",$B2062="Devolução de venda"),-I2062,0)))</f>
        <v/>
      </c>
    </row>
    <row r="2063">
      <c r="A2063" s="22" t="n"/>
      <c r="B2063" s="14" t="n"/>
      <c r="C2063" s="14" t="n"/>
      <c r="D2063" s="14" t="n"/>
      <c r="E2063" s="15" t="n"/>
      <c r="F2063" s="14" t="n"/>
      <c r="G2063" s="22" t="n"/>
      <c r="H2063" s="14" t="n"/>
      <c r="I2063" s="17">
        <f>IF(OR($B2063="",$C2063="",N($D2063)=0),"",IF(OR($B2063="Ajuste para mais",$B2063="Ajuste para menos"),0,$D2063*IF(N($E2063)&lt;&gt;0,$E2063,IF(OR($B2063="Venda",$B2063="Devolução de venda"),IFERROR(INDEX(Produtos!$D$6:$D$505,MATCH($C2063,Produtos!$B$6:$B$505,0)),0),0))))</f>
        <v/>
      </c>
      <c r="J2063" s="17">
        <f>IF(OR($B2063="",$C2063="",N($D2063)=0),"",IF($B2063="Venda",1,IF($B2063="Devolução de venda",-1,0))*$D2063*IFERROR(INDEX(Produtos!$L$6:$L$505,MATCH($C2063,Produtos!$B$6:$B$505,0)),0))</f>
        <v/>
      </c>
      <c r="K2063" s="17">
        <f>IF(I2063="","",IF($B2063="Venda",I2063-J2063,IF($B2063="Devolução de venda",-I2063-J2063,0)))</f>
        <v/>
      </c>
      <c r="L2063" s="20">
        <f>IF($A2063="","",IF($G2063&lt;&gt;"",$G2063,$A2063))</f>
        <v/>
      </c>
      <c r="M2063" s="17">
        <f>IF(I2063="","",IF($B2063="Venda",I2063,IF(OR($B2063="Compra",$B2063="Devolução de venda"),-I2063,0)))</f>
        <v/>
      </c>
    </row>
    <row r="2064">
      <c r="A2064" s="22" t="n"/>
      <c r="B2064" s="14" t="n"/>
      <c r="C2064" s="14" t="n"/>
      <c r="D2064" s="14" t="n"/>
      <c r="E2064" s="15" t="n"/>
      <c r="F2064" s="14" t="n"/>
      <c r="G2064" s="22" t="n"/>
      <c r="H2064" s="14" t="n"/>
      <c r="I2064" s="17">
        <f>IF(OR($B2064="",$C2064="",N($D2064)=0),"",IF(OR($B2064="Ajuste para mais",$B2064="Ajuste para menos"),0,$D2064*IF(N($E2064)&lt;&gt;0,$E2064,IF(OR($B2064="Venda",$B2064="Devolução de venda"),IFERROR(INDEX(Produtos!$D$6:$D$505,MATCH($C2064,Produtos!$B$6:$B$505,0)),0),0))))</f>
        <v/>
      </c>
      <c r="J2064" s="17">
        <f>IF(OR($B2064="",$C2064="",N($D2064)=0),"",IF($B2064="Venda",1,IF($B2064="Devolução de venda",-1,0))*$D2064*IFERROR(INDEX(Produtos!$L$6:$L$505,MATCH($C2064,Produtos!$B$6:$B$505,0)),0))</f>
        <v/>
      </c>
      <c r="K2064" s="17">
        <f>IF(I2064="","",IF($B2064="Venda",I2064-J2064,IF($B2064="Devolução de venda",-I2064-J2064,0)))</f>
        <v/>
      </c>
      <c r="L2064" s="20">
        <f>IF($A2064="","",IF($G2064&lt;&gt;"",$G2064,$A2064))</f>
        <v/>
      </c>
      <c r="M2064" s="17">
        <f>IF(I2064="","",IF($B2064="Venda",I2064,IF(OR($B2064="Compra",$B2064="Devolução de venda"),-I2064,0)))</f>
        <v/>
      </c>
    </row>
    <row r="2065">
      <c r="A2065" s="22" t="n"/>
      <c r="B2065" s="14" t="n"/>
      <c r="C2065" s="14" t="n"/>
      <c r="D2065" s="14" t="n"/>
      <c r="E2065" s="15" t="n"/>
      <c r="F2065" s="14" t="n"/>
      <c r="G2065" s="22" t="n"/>
      <c r="H2065" s="14" t="n"/>
      <c r="I2065" s="17">
        <f>IF(OR($B2065="",$C2065="",N($D2065)=0),"",IF(OR($B2065="Ajuste para mais",$B2065="Ajuste para menos"),0,$D2065*IF(N($E2065)&lt;&gt;0,$E2065,IF(OR($B2065="Venda",$B2065="Devolução de venda"),IFERROR(INDEX(Produtos!$D$6:$D$505,MATCH($C2065,Produtos!$B$6:$B$505,0)),0),0))))</f>
        <v/>
      </c>
      <c r="J2065" s="17">
        <f>IF(OR($B2065="",$C2065="",N($D2065)=0),"",IF($B2065="Venda",1,IF($B2065="Devolução de venda",-1,0))*$D2065*IFERROR(INDEX(Produtos!$L$6:$L$505,MATCH($C2065,Produtos!$B$6:$B$505,0)),0))</f>
        <v/>
      </c>
      <c r="K2065" s="17">
        <f>IF(I2065="","",IF($B2065="Venda",I2065-J2065,IF($B2065="Devolução de venda",-I2065-J2065,0)))</f>
        <v/>
      </c>
      <c r="L2065" s="20">
        <f>IF($A2065="","",IF($G2065&lt;&gt;"",$G2065,$A2065))</f>
        <v/>
      </c>
      <c r="M2065" s="17">
        <f>IF(I2065="","",IF($B2065="Venda",I2065,IF(OR($B2065="Compra",$B2065="Devolução de venda"),-I2065,0)))</f>
        <v/>
      </c>
    </row>
    <row r="2066">
      <c r="A2066" s="22" t="n"/>
      <c r="B2066" s="14" t="n"/>
      <c r="C2066" s="14" t="n"/>
      <c r="D2066" s="14" t="n"/>
      <c r="E2066" s="15" t="n"/>
      <c r="F2066" s="14" t="n"/>
      <c r="G2066" s="22" t="n"/>
      <c r="H2066" s="14" t="n"/>
      <c r="I2066" s="17">
        <f>IF(OR($B2066="",$C2066="",N($D2066)=0),"",IF(OR($B2066="Ajuste para mais",$B2066="Ajuste para menos"),0,$D2066*IF(N($E2066)&lt;&gt;0,$E2066,IF(OR($B2066="Venda",$B2066="Devolução de venda"),IFERROR(INDEX(Produtos!$D$6:$D$505,MATCH($C2066,Produtos!$B$6:$B$505,0)),0),0))))</f>
        <v/>
      </c>
      <c r="J2066" s="17">
        <f>IF(OR($B2066="",$C2066="",N($D2066)=0),"",IF($B2066="Venda",1,IF($B2066="Devolução de venda",-1,0))*$D2066*IFERROR(INDEX(Produtos!$L$6:$L$505,MATCH($C2066,Produtos!$B$6:$B$505,0)),0))</f>
        <v/>
      </c>
      <c r="K2066" s="17">
        <f>IF(I2066="","",IF($B2066="Venda",I2066-J2066,IF($B2066="Devolução de venda",-I2066-J2066,0)))</f>
        <v/>
      </c>
      <c r="L2066" s="20">
        <f>IF($A2066="","",IF($G2066&lt;&gt;"",$G2066,$A2066))</f>
        <v/>
      </c>
      <c r="M2066" s="17">
        <f>IF(I2066="","",IF($B2066="Venda",I2066,IF(OR($B2066="Compra",$B2066="Devolução de venda"),-I2066,0)))</f>
        <v/>
      </c>
    </row>
    <row r="2067">
      <c r="A2067" s="22" t="n"/>
      <c r="B2067" s="14" t="n"/>
      <c r="C2067" s="14" t="n"/>
      <c r="D2067" s="14" t="n"/>
      <c r="E2067" s="15" t="n"/>
      <c r="F2067" s="14" t="n"/>
      <c r="G2067" s="22" t="n"/>
      <c r="H2067" s="14" t="n"/>
      <c r="I2067" s="17">
        <f>IF(OR($B2067="",$C2067="",N($D2067)=0),"",IF(OR($B2067="Ajuste para mais",$B2067="Ajuste para menos"),0,$D2067*IF(N($E2067)&lt;&gt;0,$E2067,IF(OR($B2067="Venda",$B2067="Devolução de venda"),IFERROR(INDEX(Produtos!$D$6:$D$505,MATCH($C2067,Produtos!$B$6:$B$505,0)),0),0))))</f>
        <v/>
      </c>
      <c r="J2067" s="17">
        <f>IF(OR($B2067="",$C2067="",N($D2067)=0),"",IF($B2067="Venda",1,IF($B2067="Devolução de venda",-1,0))*$D2067*IFERROR(INDEX(Produtos!$L$6:$L$505,MATCH($C2067,Produtos!$B$6:$B$505,0)),0))</f>
        <v/>
      </c>
      <c r="K2067" s="17">
        <f>IF(I2067="","",IF($B2067="Venda",I2067-J2067,IF($B2067="Devolução de venda",-I2067-J2067,0)))</f>
        <v/>
      </c>
      <c r="L2067" s="20">
        <f>IF($A2067="","",IF($G2067&lt;&gt;"",$G2067,$A2067))</f>
        <v/>
      </c>
      <c r="M2067" s="17">
        <f>IF(I2067="","",IF($B2067="Venda",I2067,IF(OR($B2067="Compra",$B2067="Devolução de venda"),-I2067,0)))</f>
        <v/>
      </c>
    </row>
    <row r="2068">
      <c r="A2068" s="22" t="n"/>
      <c r="B2068" s="14" t="n"/>
      <c r="C2068" s="14" t="n"/>
      <c r="D2068" s="14" t="n"/>
      <c r="E2068" s="15" t="n"/>
      <c r="F2068" s="14" t="n"/>
      <c r="G2068" s="22" t="n"/>
      <c r="H2068" s="14" t="n"/>
      <c r="I2068" s="17">
        <f>IF(OR($B2068="",$C2068="",N($D2068)=0),"",IF(OR($B2068="Ajuste para mais",$B2068="Ajuste para menos"),0,$D2068*IF(N($E2068)&lt;&gt;0,$E2068,IF(OR($B2068="Venda",$B2068="Devolução de venda"),IFERROR(INDEX(Produtos!$D$6:$D$505,MATCH($C2068,Produtos!$B$6:$B$505,0)),0),0))))</f>
        <v/>
      </c>
      <c r="J2068" s="17">
        <f>IF(OR($B2068="",$C2068="",N($D2068)=0),"",IF($B2068="Venda",1,IF($B2068="Devolução de venda",-1,0))*$D2068*IFERROR(INDEX(Produtos!$L$6:$L$505,MATCH($C2068,Produtos!$B$6:$B$505,0)),0))</f>
        <v/>
      </c>
      <c r="K2068" s="17">
        <f>IF(I2068="","",IF($B2068="Venda",I2068-J2068,IF($B2068="Devolução de venda",-I2068-J2068,0)))</f>
        <v/>
      </c>
      <c r="L2068" s="20">
        <f>IF($A2068="","",IF($G2068&lt;&gt;"",$G2068,$A2068))</f>
        <v/>
      </c>
      <c r="M2068" s="17">
        <f>IF(I2068="","",IF($B2068="Venda",I2068,IF(OR($B2068="Compra",$B2068="Devolução de venda"),-I2068,0)))</f>
        <v/>
      </c>
    </row>
    <row r="2069">
      <c r="A2069" s="22" t="n"/>
      <c r="B2069" s="14" t="n"/>
      <c r="C2069" s="14" t="n"/>
      <c r="D2069" s="14" t="n"/>
      <c r="E2069" s="15" t="n"/>
      <c r="F2069" s="14" t="n"/>
      <c r="G2069" s="22" t="n"/>
      <c r="H2069" s="14" t="n"/>
      <c r="I2069" s="17">
        <f>IF(OR($B2069="",$C2069="",N($D2069)=0),"",IF(OR($B2069="Ajuste para mais",$B2069="Ajuste para menos"),0,$D2069*IF(N($E2069)&lt;&gt;0,$E2069,IF(OR($B2069="Venda",$B2069="Devolução de venda"),IFERROR(INDEX(Produtos!$D$6:$D$505,MATCH($C2069,Produtos!$B$6:$B$505,0)),0),0))))</f>
        <v/>
      </c>
      <c r="J2069" s="17">
        <f>IF(OR($B2069="",$C2069="",N($D2069)=0),"",IF($B2069="Venda",1,IF($B2069="Devolução de venda",-1,0))*$D2069*IFERROR(INDEX(Produtos!$L$6:$L$505,MATCH($C2069,Produtos!$B$6:$B$505,0)),0))</f>
        <v/>
      </c>
      <c r="K2069" s="17">
        <f>IF(I2069="","",IF($B2069="Venda",I2069-J2069,IF($B2069="Devolução de venda",-I2069-J2069,0)))</f>
        <v/>
      </c>
      <c r="L2069" s="20">
        <f>IF($A2069="","",IF($G2069&lt;&gt;"",$G2069,$A2069))</f>
        <v/>
      </c>
      <c r="M2069" s="17">
        <f>IF(I2069="","",IF($B2069="Venda",I2069,IF(OR($B2069="Compra",$B2069="Devolução de venda"),-I2069,0)))</f>
        <v/>
      </c>
    </row>
    <row r="2070">
      <c r="A2070" s="22" t="n"/>
      <c r="B2070" s="14" t="n"/>
      <c r="C2070" s="14" t="n"/>
      <c r="D2070" s="14" t="n"/>
      <c r="E2070" s="15" t="n"/>
      <c r="F2070" s="14" t="n"/>
      <c r="G2070" s="22" t="n"/>
      <c r="H2070" s="14" t="n"/>
      <c r="I2070" s="17">
        <f>IF(OR($B2070="",$C2070="",N($D2070)=0),"",IF(OR($B2070="Ajuste para mais",$B2070="Ajuste para menos"),0,$D2070*IF(N($E2070)&lt;&gt;0,$E2070,IF(OR($B2070="Venda",$B2070="Devolução de venda"),IFERROR(INDEX(Produtos!$D$6:$D$505,MATCH($C2070,Produtos!$B$6:$B$505,0)),0),0))))</f>
        <v/>
      </c>
      <c r="J2070" s="17">
        <f>IF(OR($B2070="",$C2070="",N($D2070)=0),"",IF($B2070="Venda",1,IF($B2070="Devolução de venda",-1,0))*$D2070*IFERROR(INDEX(Produtos!$L$6:$L$505,MATCH($C2070,Produtos!$B$6:$B$505,0)),0))</f>
        <v/>
      </c>
      <c r="K2070" s="17">
        <f>IF(I2070="","",IF($B2070="Venda",I2070-J2070,IF($B2070="Devolução de venda",-I2070-J2070,0)))</f>
        <v/>
      </c>
      <c r="L2070" s="20">
        <f>IF($A2070="","",IF($G2070&lt;&gt;"",$G2070,$A2070))</f>
        <v/>
      </c>
      <c r="M2070" s="17">
        <f>IF(I2070="","",IF($B2070="Venda",I2070,IF(OR($B2070="Compra",$B2070="Devolução de venda"),-I2070,0)))</f>
        <v/>
      </c>
    </row>
    <row r="2071">
      <c r="A2071" s="22" t="n"/>
      <c r="B2071" s="14" t="n"/>
      <c r="C2071" s="14" t="n"/>
      <c r="D2071" s="14" t="n"/>
      <c r="E2071" s="15" t="n"/>
      <c r="F2071" s="14" t="n"/>
      <c r="G2071" s="22" t="n"/>
      <c r="H2071" s="14" t="n"/>
      <c r="I2071" s="17">
        <f>IF(OR($B2071="",$C2071="",N($D2071)=0),"",IF(OR($B2071="Ajuste para mais",$B2071="Ajuste para menos"),0,$D2071*IF(N($E2071)&lt;&gt;0,$E2071,IF(OR($B2071="Venda",$B2071="Devolução de venda"),IFERROR(INDEX(Produtos!$D$6:$D$505,MATCH($C2071,Produtos!$B$6:$B$505,0)),0),0))))</f>
        <v/>
      </c>
      <c r="J2071" s="17">
        <f>IF(OR($B2071="",$C2071="",N($D2071)=0),"",IF($B2071="Venda",1,IF($B2071="Devolução de venda",-1,0))*$D2071*IFERROR(INDEX(Produtos!$L$6:$L$505,MATCH($C2071,Produtos!$B$6:$B$505,0)),0))</f>
        <v/>
      </c>
      <c r="K2071" s="17">
        <f>IF(I2071="","",IF($B2071="Venda",I2071-J2071,IF($B2071="Devolução de venda",-I2071-J2071,0)))</f>
        <v/>
      </c>
      <c r="L2071" s="20">
        <f>IF($A2071="","",IF($G2071&lt;&gt;"",$G2071,$A2071))</f>
        <v/>
      </c>
      <c r="M2071" s="17">
        <f>IF(I2071="","",IF($B2071="Venda",I2071,IF(OR($B2071="Compra",$B2071="Devolução de venda"),-I2071,0)))</f>
        <v/>
      </c>
    </row>
    <row r="2072">
      <c r="A2072" s="22" t="n"/>
      <c r="B2072" s="14" t="n"/>
      <c r="C2072" s="14" t="n"/>
      <c r="D2072" s="14" t="n"/>
      <c r="E2072" s="15" t="n"/>
      <c r="F2072" s="14" t="n"/>
      <c r="G2072" s="22" t="n"/>
      <c r="H2072" s="14" t="n"/>
      <c r="I2072" s="17">
        <f>IF(OR($B2072="",$C2072="",N($D2072)=0),"",IF(OR($B2072="Ajuste para mais",$B2072="Ajuste para menos"),0,$D2072*IF(N($E2072)&lt;&gt;0,$E2072,IF(OR($B2072="Venda",$B2072="Devolução de venda"),IFERROR(INDEX(Produtos!$D$6:$D$505,MATCH($C2072,Produtos!$B$6:$B$505,0)),0),0))))</f>
        <v/>
      </c>
      <c r="J2072" s="17">
        <f>IF(OR($B2072="",$C2072="",N($D2072)=0),"",IF($B2072="Venda",1,IF($B2072="Devolução de venda",-1,0))*$D2072*IFERROR(INDEX(Produtos!$L$6:$L$505,MATCH($C2072,Produtos!$B$6:$B$505,0)),0))</f>
        <v/>
      </c>
      <c r="K2072" s="17">
        <f>IF(I2072="","",IF($B2072="Venda",I2072-J2072,IF($B2072="Devolução de venda",-I2072-J2072,0)))</f>
        <v/>
      </c>
      <c r="L2072" s="20">
        <f>IF($A2072="","",IF($G2072&lt;&gt;"",$G2072,$A2072))</f>
        <v/>
      </c>
      <c r="M2072" s="17">
        <f>IF(I2072="","",IF($B2072="Venda",I2072,IF(OR($B2072="Compra",$B2072="Devolução de venda"),-I2072,0)))</f>
        <v/>
      </c>
    </row>
    <row r="2073">
      <c r="A2073" s="22" t="n"/>
      <c r="B2073" s="14" t="n"/>
      <c r="C2073" s="14" t="n"/>
      <c r="D2073" s="14" t="n"/>
      <c r="E2073" s="15" t="n"/>
      <c r="F2073" s="14" t="n"/>
      <c r="G2073" s="22" t="n"/>
      <c r="H2073" s="14" t="n"/>
      <c r="I2073" s="17">
        <f>IF(OR($B2073="",$C2073="",N($D2073)=0),"",IF(OR($B2073="Ajuste para mais",$B2073="Ajuste para menos"),0,$D2073*IF(N($E2073)&lt;&gt;0,$E2073,IF(OR($B2073="Venda",$B2073="Devolução de venda"),IFERROR(INDEX(Produtos!$D$6:$D$505,MATCH($C2073,Produtos!$B$6:$B$505,0)),0),0))))</f>
        <v/>
      </c>
      <c r="J2073" s="17">
        <f>IF(OR($B2073="",$C2073="",N($D2073)=0),"",IF($B2073="Venda",1,IF($B2073="Devolução de venda",-1,0))*$D2073*IFERROR(INDEX(Produtos!$L$6:$L$505,MATCH($C2073,Produtos!$B$6:$B$505,0)),0))</f>
        <v/>
      </c>
      <c r="K2073" s="17">
        <f>IF(I2073="","",IF($B2073="Venda",I2073-J2073,IF($B2073="Devolução de venda",-I2073-J2073,0)))</f>
        <v/>
      </c>
      <c r="L2073" s="20">
        <f>IF($A2073="","",IF($G2073&lt;&gt;"",$G2073,$A2073))</f>
        <v/>
      </c>
      <c r="M2073" s="17">
        <f>IF(I2073="","",IF($B2073="Venda",I2073,IF(OR($B2073="Compra",$B2073="Devolução de venda"),-I2073,0)))</f>
        <v/>
      </c>
    </row>
    <row r="2074">
      <c r="A2074" s="22" t="n"/>
      <c r="B2074" s="14" t="n"/>
      <c r="C2074" s="14" t="n"/>
      <c r="D2074" s="14" t="n"/>
      <c r="E2074" s="15" t="n"/>
      <c r="F2074" s="14" t="n"/>
      <c r="G2074" s="22" t="n"/>
      <c r="H2074" s="14" t="n"/>
      <c r="I2074" s="17">
        <f>IF(OR($B2074="",$C2074="",N($D2074)=0),"",IF(OR($B2074="Ajuste para mais",$B2074="Ajuste para menos"),0,$D2074*IF(N($E2074)&lt;&gt;0,$E2074,IF(OR($B2074="Venda",$B2074="Devolução de venda"),IFERROR(INDEX(Produtos!$D$6:$D$505,MATCH($C2074,Produtos!$B$6:$B$505,0)),0),0))))</f>
        <v/>
      </c>
      <c r="J2074" s="17">
        <f>IF(OR($B2074="",$C2074="",N($D2074)=0),"",IF($B2074="Venda",1,IF($B2074="Devolução de venda",-1,0))*$D2074*IFERROR(INDEX(Produtos!$L$6:$L$505,MATCH($C2074,Produtos!$B$6:$B$505,0)),0))</f>
        <v/>
      </c>
      <c r="K2074" s="17">
        <f>IF(I2074="","",IF($B2074="Venda",I2074-J2074,IF($B2074="Devolução de venda",-I2074-J2074,0)))</f>
        <v/>
      </c>
      <c r="L2074" s="20">
        <f>IF($A2074="","",IF($G2074&lt;&gt;"",$G2074,$A2074))</f>
        <v/>
      </c>
      <c r="M2074" s="17">
        <f>IF(I2074="","",IF($B2074="Venda",I2074,IF(OR($B2074="Compra",$B2074="Devolução de venda"),-I2074,0)))</f>
        <v/>
      </c>
    </row>
    <row r="2075">
      <c r="A2075" s="22" t="n"/>
      <c r="B2075" s="14" t="n"/>
      <c r="C2075" s="14" t="n"/>
      <c r="D2075" s="14" t="n"/>
      <c r="E2075" s="15" t="n"/>
      <c r="F2075" s="14" t="n"/>
      <c r="G2075" s="22" t="n"/>
      <c r="H2075" s="14" t="n"/>
      <c r="I2075" s="17">
        <f>IF(OR($B2075="",$C2075="",N($D2075)=0),"",IF(OR($B2075="Ajuste para mais",$B2075="Ajuste para menos"),0,$D2075*IF(N($E2075)&lt;&gt;0,$E2075,IF(OR($B2075="Venda",$B2075="Devolução de venda"),IFERROR(INDEX(Produtos!$D$6:$D$505,MATCH($C2075,Produtos!$B$6:$B$505,0)),0),0))))</f>
        <v/>
      </c>
      <c r="J2075" s="17">
        <f>IF(OR($B2075="",$C2075="",N($D2075)=0),"",IF($B2075="Venda",1,IF($B2075="Devolução de venda",-1,0))*$D2075*IFERROR(INDEX(Produtos!$L$6:$L$505,MATCH($C2075,Produtos!$B$6:$B$505,0)),0))</f>
        <v/>
      </c>
      <c r="K2075" s="17">
        <f>IF(I2075="","",IF($B2075="Venda",I2075-J2075,IF($B2075="Devolução de venda",-I2075-J2075,0)))</f>
        <v/>
      </c>
      <c r="L2075" s="20">
        <f>IF($A2075="","",IF($G2075&lt;&gt;"",$G2075,$A2075))</f>
        <v/>
      </c>
      <c r="M2075" s="17">
        <f>IF(I2075="","",IF($B2075="Venda",I2075,IF(OR($B2075="Compra",$B2075="Devolução de venda"),-I2075,0)))</f>
        <v/>
      </c>
    </row>
    <row r="2076">
      <c r="A2076" s="22" t="n"/>
      <c r="B2076" s="14" t="n"/>
      <c r="C2076" s="14" t="n"/>
      <c r="D2076" s="14" t="n"/>
      <c r="E2076" s="15" t="n"/>
      <c r="F2076" s="14" t="n"/>
      <c r="G2076" s="22" t="n"/>
      <c r="H2076" s="14" t="n"/>
      <c r="I2076" s="17">
        <f>IF(OR($B2076="",$C2076="",N($D2076)=0),"",IF(OR($B2076="Ajuste para mais",$B2076="Ajuste para menos"),0,$D2076*IF(N($E2076)&lt;&gt;0,$E2076,IF(OR($B2076="Venda",$B2076="Devolução de venda"),IFERROR(INDEX(Produtos!$D$6:$D$505,MATCH($C2076,Produtos!$B$6:$B$505,0)),0),0))))</f>
        <v/>
      </c>
      <c r="J2076" s="17">
        <f>IF(OR($B2076="",$C2076="",N($D2076)=0),"",IF($B2076="Venda",1,IF($B2076="Devolução de venda",-1,0))*$D2076*IFERROR(INDEX(Produtos!$L$6:$L$505,MATCH($C2076,Produtos!$B$6:$B$505,0)),0))</f>
        <v/>
      </c>
      <c r="K2076" s="17">
        <f>IF(I2076="","",IF($B2076="Venda",I2076-J2076,IF($B2076="Devolução de venda",-I2076-J2076,0)))</f>
        <v/>
      </c>
      <c r="L2076" s="20">
        <f>IF($A2076="","",IF($G2076&lt;&gt;"",$G2076,$A2076))</f>
        <v/>
      </c>
      <c r="M2076" s="17">
        <f>IF(I2076="","",IF($B2076="Venda",I2076,IF(OR($B2076="Compra",$B2076="Devolução de venda"),-I2076,0)))</f>
        <v/>
      </c>
    </row>
    <row r="2077">
      <c r="A2077" s="22" t="n"/>
      <c r="B2077" s="14" t="n"/>
      <c r="C2077" s="14" t="n"/>
      <c r="D2077" s="14" t="n"/>
      <c r="E2077" s="15" t="n"/>
      <c r="F2077" s="14" t="n"/>
      <c r="G2077" s="22" t="n"/>
      <c r="H2077" s="14" t="n"/>
      <c r="I2077" s="17">
        <f>IF(OR($B2077="",$C2077="",N($D2077)=0),"",IF(OR($B2077="Ajuste para mais",$B2077="Ajuste para menos"),0,$D2077*IF(N($E2077)&lt;&gt;0,$E2077,IF(OR($B2077="Venda",$B2077="Devolução de venda"),IFERROR(INDEX(Produtos!$D$6:$D$505,MATCH($C2077,Produtos!$B$6:$B$505,0)),0),0))))</f>
        <v/>
      </c>
      <c r="J2077" s="17">
        <f>IF(OR($B2077="",$C2077="",N($D2077)=0),"",IF($B2077="Venda",1,IF($B2077="Devolução de venda",-1,0))*$D2077*IFERROR(INDEX(Produtos!$L$6:$L$505,MATCH($C2077,Produtos!$B$6:$B$505,0)),0))</f>
        <v/>
      </c>
      <c r="K2077" s="17">
        <f>IF(I2077="","",IF($B2077="Venda",I2077-J2077,IF($B2077="Devolução de venda",-I2077-J2077,0)))</f>
        <v/>
      </c>
      <c r="L2077" s="20">
        <f>IF($A2077="","",IF($G2077&lt;&gt;"",$G2077,$A2077))</f>
        <v/>
      </c>
      <c r="M2077" s="17">
        <f>IF(I2077="","",IF($B2077="Venda",I2077,IF(OR($B2077="Compra",$B2077="Devolução de venda"),-I2077,0)))</f>
        <v/>
      </c>
    </row>
    <row r="2078">
      <c r="A2078" s="22" t="n"/>
      <c r="B2078" s="14" t="n"/>
      <c r="C2078" s="14" t="n"/>
      <c r="D2078" s="14" t="n"/>
      <c r="E2078" s="15" t="n"/>
      <c r="F2078" s="14" t="n"/>
      <c r="G2078" s="22" t="n"/>
      <c r="H2078" s="14" t="n"/>
      <c r="I2078" s="17">
        <f>IF(OR($B2078="",$C2078="",N($D2078)=0),"",IF(OR($B2078="Ajuste para mais",$B2078="Ajuste para menos"),0,$D2078*IF(N($E2078)&lt;&gt;0,$E2078,IF(OR($B2078="Venda",$B2078="Devolução de venda"),IFERROR(INDEX(Produtos!$D$6:$D$505,MATCH($C2078,Produtos!$B$6:$B$505,0)),0),0))))</f>
        <v/>
      </c>
      <c r="J2078" s="17">
        <f>IF(OR($B2078="",$C2078="",N($D2078)=0),"",IF($B2078="Venda",1,IF($B2078="Devolução de venda",-1,0))*$D2078*IFERROR(INDEX(Produtos!$L$6:$L$505,MATCH($C2078,Produtos!$B$6:$B$505,0)),0))</f>
        <v/>
      </c>
      <c r="K2078" s="17">
        <f>IF(I2078="","",IF($B2078="Venda",I2078-J2078,IF($B2078="Devolução de venda",-I2078-J2078,0)))</f>
        <v/>
      </c>
      <c r="L2078" s="20">
        <f>IF($A2078="","",IF($G2078&lt;&gt;"",$G2078,$A2078))</f>
        <v/>
      </c>
      <c r="M2078" s="17">
        <f>IF(I2078="","",IF($B2078="Venda",I2078,IF(OR($B2078="Compra",$B2078="Devolução de venda"),-I2078,0)))</f>
        <v/>
      </c>
    </row>
    <row r="2079">
      <c r="A2079" s="22" t="n"/>
      <c r="B2079" s="14" t="n"/>
      <c r="C2079" s="14" t="n"/>
      <c r="D2079" s="14" t="n"/>
      <c r="E2079" s="15" t="n"/>
      <c r="F2079" s="14" t="n"/>
      <c r="G2079" s="22" t="n"/>
      <c r="H2079" s="14" t="n"/>
      <c r="I2079" s="17">
        <f>IF(OR($B2079="",$C2079="",N($D2079)=0),"",IF(OR($B2079="Ajuste para mais",$B2079="Ajuste para menos"),0,$D2079*IF(N($E2079)&lt;&gt;0,$E2079,IF(OR($B2079="Venda",$B2079="Devolução de venda"),IFERROR(INDEX(Produtos!$D$6:$D$505,MATCH($C2079,Produtos!$B$6:$B$505,0)),0),0))))</f>
        <v/>
      </c>
      <c r="J2079" s="17">
        <f>IF(OR($B2079="",$C2079="",N($D2079)=0),"",IF($B2079="Venda",1,IF($B2079="Devolução de venda",-1,0))*$D2079*IFERROR(INDEX(Produtos!$L$6:$L$505,MATCH($C2079,Produtos!$B$6:$B$505,0)),0))</f>
        <v/>
      </c>
      <c r="K2079" s="17">
        <f>IF(I2079="","",IF($B2079="Venda",I2079-J2079,IF($B2079="Devolução de venda",-I2079-J2079,0)))</f>
        <v/>
      </c>
      <c r="L2079" s="20">
        <f>IF($A2079="","",IF($G2079&lt;&gt;"",$G2079,$A2079))</f>
        <v/>
      </c>
      <c r="M2079" s="17">
        <f>IF(I2079="","",IF($B2079="Venda",I2079,IF(OR($B2079="Compra",$B2079="Devolução de venda"),-I2079,0)))</f>
        <v/>
      </c>
    </row>
    <row r="2080">
      <c r="A2080" s="22" t="n"/>
      <c r="B2080" s="14" t="n"/>
      <c r="C2080" s="14" t="n"/>
      <c r="D2080" s="14" t="n"/>
      <c r="E2080" s="15" t="n"/>
      <c r="F2080" s="14" t="n"/>
      <c r="G2080" s="22" t="n"/>
      <c r="H2080" s="14" t="n"/>
      <c r="I2080" s="17">
        <f>IF(OR($B2080="",$C2080="",N($D2080)=0),"",IF(OR($B2080="Ajuste para mais",$B2080="Ajuste para menos"),0,$D2080*IF(N($E2080)&lt;&gt;0,$E2080,IF(OR($B2080="Venda",$B2080="Devolução de venda"),IFERROR(INDEX(Produtos!$D$6:$D$505,MATCH($C2080,Produtos!$B$6:$B$505,0)),0),0))))</f>
        <v/>
      </c>
      <c r="J2080" s="17">
        <f>IF(OR($B2080="",$C2080="",N($D2080)=0),"",IF($B2080="Venda",1,IF($B2080="Devolução de venda",-1,0))*$D2080*IFERROR(INDEX(Produtos!$L$6:$L$505,MATCH($C2080,Produtos!$B$6:$B$505,0)),0))</f>
        <v/>
      </c>
      <c r="K2080" s="17">
        <f>IF(I2080="","",IF($B2080="Venda",I2080-J2080,IF($B2080="Devolução de venda",-I2080-J2080,0)))</f>
        <v/>
      </c>
      <c r="L2080" s="20">
        <f>IF($A2080="","",IF($G2080&lt;&gt;"",$G2080,$A2080))</f>
        <v/>
      </c>
      <c r="M2080" s="17">
        <f>IF(I2080="","",IF($B2080="Venda",I2080,IF(OR($B2080="Compra",$B2080="Devolução de venda"),-I2080,0)))</f>
        <v/>
      </c>
    </row>
    <row r="2081">
      <c r="A2081" s="22" t="n"/>
      <c r="B2081" s="14" t="n"/>
      <c r="C2081" s="14" t="n"/>
      <c r="D2081" s="14" t="n"/>
      <c r="E2081" s="15" t="n"/>
      <c r="F2081" s="14" t="n"/>
      <c r="G2081" s="22" t="n"/>
      <c r="H2081" s="14" t="n"/>
      <c r="I2081" s="17">
        <f>IF(OR($B2081="",$C2081="",N($D2081)=0),"",IF(OR($B2081="Ajuste para mais",$B2081="Ajuste para menos"),0,$D2081*IF(N($E2081)&lt;&gt;0,$E2081,IF(OR($B2081="Venda",$B2081="Devolução de venda"),IFERROR(INDEX(Produtos!$D$6:$D$505,MATCH($C2081,Produtos!$B$6:$B$505,0)),0),0))))</f>
        <v/>
      </c>
      <c r="J2081" s="17">
        <f>IF(OR($B2081="",$C2081="",N($D2081)=0),"",IF($B2081="Venda",1,IF($B2081="Devolução de venda",-1,0))*$D2081*IFERROR(INDEX(Produtos!$L$6:$L$505,MATCH($C2081,Produtos!$B$6:$B$505,0)),0))</f>
        <v/>
      </c>
      <c r="K2081" s="17">
        <f>IF(I2081="","",IF($B2081="Venda",I2081-J2081,IF($B2081="Devolução de venda",-I2081-J2081,0)))</f>
        <v/>
      </c>
      <c r="L2081" s="20">
        <f>IF($A2081="","",IF($G2081&lt;&gt;"",$G2081,$A2081))</f>
        <v/>
      </c>
      <c r="M2081" s="17">
        <f>IF(I2081="","",IF($B2081="Venda",I2081,IF(OR($B2081="Compra",$B2081="Devolução de venda"),-I2081,0)))</f>
        <v/>
      </c>
    </row>
    <row r="2082">
      <c r="A2082" s="22" t="n"/>
      <c r="B2082" s="14" t="n"/>
      <c r="C2082" s="14" t="n"/>
      <c r="D2082" s="14" t="n"/>
      <c r="E2082" s="15" t="n"/>
      <c r="F2082" s="14" t="n"/>
      <c r="G2082" s="22" t="n"/>
      <c r="H2082" s="14" t="n"/>
      <c r="I2082" s="17">
        <f>IF(OR($B2082="",$C2082="",N($D2082)=0),"",IF(OR($B2082="Ajuste para mais",$B2082="Ajuste para menos"),0,$D2082*IF(N($E2082)&lt;&gt;0,$E2082,IF(OR($B2082="Venda",$B2082="Devolução de venda"),IFERROR(INDEX(Produtos!$D$6:$D$505,MATCH($C2082,Produtos!$B$6:$B$505,0)),0),0))))</f>
        <v/>
      </c>
      <c r="J2082" s="17">
        <f>IF(OR($B2082="",$C2082="",N($D2082)=0),"",IF($B2082="Venda",1,IF($B2082="Devolução de venda",-1,0))*$D2082*IFERROR(INDEX(Produtos!$L$6:$L$505,MATCH($C2082,Produtos!$B$6:$B$505,0)),0))</f>
        <v/>
      </c>
      <c r="K2082" s="17">
        <f>IF(I2082="","",IF($B2082="Venda",I2082-J2082,IF($B2082="Devolução de venda",-I2082-J2082,0)))</f>
        <v/>
      </c>
      <c r="L2082" s="20">
        <f>IF($A2082="","",IF($G2082&lt;&gt;"",$G2082,$A2082))</f>
        <v/>
      </c>
      <c r="M2082" s="17">
        <f>IF(I2082="","",IF($B2082="Venda",I2082,IF(OR($B2082="Compra",$B2082="Devolução de venda"),-I2082,0)))</f>
        <v/>
      </c>
    </row>
    <row r="2083">
      <c r="A2083" s="22" t="n"/>
      <c r="B2083" s="14" t="n"/>
      <c r="C2083" s="14" t="n"/>
      <c r="D2083" s="14" t="n"/>
      <c r="E2083" s="15" t="n"/>
      <c r="F2083" s="14" t="n"/>
      <c r="G2083" s="22" t="n"/>
      <c r="H2083" s="14" t="n"/>
      <c r="I2083" s="17">
        <f>IF(OR($B2083="",$C2083="",N($D2083)=0),"",IF(OR($B2083="Ajuste para mais",$B2083="Ajuste para menos"),0,$D2083*IF(N($E2083)&lt;&gt;0,$E2083,IF(OR($B2083="Venda",$B2083="Devolução de venda"),IFERROR(INDEX(Produtos!$D$6:$D$505,MATCH($C2083,Produtos!$B$6:$B$505,0)),0),0))))</f>
        <v/>
      </c>
      <c r="J2083" s="17">
        <f>IF(OR($B2083="",$C2083="",N($D2083)=0),"",IF($B2083="Venda",1,IF($B2083="Devolução de venda",-1,0))*$D2083*IFERROR(INDEX(Produtos!$L$6:$L$505,MATCH($C2083,Produtos!$B$6:$B$505,0)),0))</f>
        <v/>
      </c>
      <c r="K2083" s="17">
        <f>IF(I2083="","",IF($B2083="Venda",I2083-J2083,IF($B2083="Devolução de venda",-I2083-J2083,0)))</f>
        <v/>
      </c>
      <c r="L2083" s="20">
        <f>IF($A2083="","",IF($G2083&lt;&gt;"",$G2083,$A2083))</f>
        <v/>
      </c>
      <c r="M2083" s="17">
        <f>IF(I2083="","",IF($B2083="Venda",I2083,IF(OR($B2083="Compra",$B2083="Devolução de venda"),-I2083,0)))</f>
        <v/>
      </c>
    </row>
    <row r="2084">
      <c r="A2084" s="22" t="n"/>
      <c r="B2084" s="14" t="n"/>
      <c r="C2084" s="14" t="n"/>
      <c r="D2084" s="14" t="n"/>
      <c r="E2084" s="15" t="n"/>
      <c r="F2084" s="14" t="n"/>
      <c r="G2084" s="22" t="n"/>
      <c r="H2084" s="14" t="n"/>
      <c r="I2084" s="17">
        <f>IF(OR($B2084="",$C2084="",N($D2084)=0),"",IF(OR($B2084="Ajuste para mais",$B2084="Ajuste para menos"),0,$D2084*IF(N($E2084)&lt;&gt;0,$E2084,IF(OR($B2084="Venda",$B2084="Devolução de venda"),IFERROR(INDEX(Produtos!$D$6:$D$505,MATCH($C2084,Produtos!$B$6:$B$505,0)),0),0))))</f>
        <v/>
      </c>
      <c r="J2084" s="17">
        <f>IF(OR($B2084="",$C2084="",N($D2084)=0),"",IF($B2084="Venda",1,IF($B2084="Devolução de venda",-1,0))*$D2084*IFERROR(INDEX(Produtos!$L$6:$L$505,MATCH($C2084,Produtos!$B$6:$B$505,0)),0))</f>
        <v/>
      </c>
      <c r="K2084" s="17">
        <f>IF(I2084="","",IF($B2084="Venda",I2084-J2084,IF($B2084="Devolução de venda",-I2084-J2084,0)))</f>
        <v/>
      </c>
      <c r="L2084" s="20">
        <f>IF($A2084="","",IF($G2084&lt;&gt;"",$G2084,$A2084))</f>
        <v/>
      </c>
      <c r="M2084" s="17">
        <f>IF(I2084="","",IF($B2084="Venda",I2084,IF(OR($B2084="Compra",$B2084="Devolução de venda"),-I2084,0)))</f>
        <v/>
      </c>
    </row>
    <row r="2085">
      <c r="A2085" s="22" t="n"/>
      <c r="B2085" s="14" t="n"/>
      <c r="C2085" s="14" t="n"/>
      <c r="D2085" s="14" t="n"/>
      <c r="E2085" s="15" t="n"/>
      <c r="F2085" s="14" t="n"/>
      <c r="G2085" s="22" t="n"/>
      <c r="H2085" s="14" t="n"/>
      <c r="I2085" s="17">
        <f>IF(OR($B2085="",$C2085="",N($D2085)=0),"",IF(OR($B2085="Ajuste para mais",$B2085="Ajuste para menos"),0,$D2085*IF(N($E2085)&lt;&gt;0,$E2085,IF(OR($B2085="Venda",$B2085="Devolução de venda"),IFERROR(INDEX(Produtos!$D$6:$D$505,MATCH($C2085,Produtos!$B$6:$B$505,0)),0),0))))</f>
        <v/>
      </c>
      <c r="J2085" s="17">
        <f>IF(OR($B2085="",$C2085="",N($D2085)=0),"",IF($B2085="Venda",1,IF($B2085="Devolução de venda",-1,0))*$D2085*IFERROR(INDEX(Produtos!$L$6:$L$505,MATCH($C2085,Produtos!$B$6:$B$505,0)),0))</f>
        <v/>
      </c>
      <c r="K2085" s="17">
        <f>IF(I2085="","",IF($B2085="Venda",I2085-J2085,IF($B2085="Devolução de venda",-I2085-J2085,0)))</f>
        <v/>
      </c>
      <c r="L2085" s="20">
        <f>IF($A2085="","",IF($G2085&lt;&gt;"",$G2085,$A2085))</f>
        <v/>
      </c>
      <c r="M2085" s="17">
        <f>IF(I2085="","",IF($B2085="Venda",I2085,IF(OR($B2085="Compra",$B2085="Devolução de venda"),-I2085,0)))</f>
        <v/>
      </c>
    </row>
    <row r="2086">
      <c r="A2086" s="22" t="n"/>
      <c r="B2086" s="14" t="n"/>
      <c r="C2086" s="14" t="n"/>
      <c r="D2086" s="14" t="n"/>
      <c r="E2086" s="15" t="n"/>
      <c r="F2086" s="14" t="n"/>
      <c r="G2086" s="22" t="n"/>
      <c r="H2086" s="14" t="n"/>
      <c r="I2086" s="17">
        <f>IF(OR($B2086="",$C2086="",N($D2086)=0),"",IF(OR($B2086="Ajuste para mais",$B2086="Ajuste para menos"),0,$D2086*IF(N($E2086)&lt;&gt;0,$E2086,IF(OR($B2086="Venda",$B2086="Devolução de venda"),IFERROR(INDEX(Produtos!$D$6:$D$505,MATCH($C2086,Produtos!$B$6:$B$505,0)),0),0))))</f>
        <v/>
      </c>
      <c r="J2086" s="17">
        <f>IF(OR($B2086="",$C2086="",N($D2086)=0),"",IF($B2086="Venda",1,IF($B2086="Devolução de venda",-1,0))*$D2086*IFERROR(INDEX(Produtos!$L$6:$L$505,MATCH($C2086,Produtos!$B$6:$B$505,0)),0))</f>
        <v/>
      </c>
      <c r="K2086" s="17">
        <f>IF(I2086="","",IF($B2086="Venda",I2086-J2086,IF($B2086="Devolução de venda",-I2086-J2086,0)))</f>
        <v/>
      </c>
      <c r="L2086" s="20">
        <f>IF($A2086="","",IF($G2086&lt;&gt;"",$G2086,$A2086))</f>
        <v/>
      </c>
      <c r="M2086" s="17">
        <f>IF(I2086="","",IF($B2086="Venda",I2086,IF(OR($B2086="Compra",$B2086="Devolução de venda"),-I2086,0)))</f>
        <v/>
      </c>
    </row>
    <row r="2087">
      <c r="A2087" s="22" t="n"/>
      <c r="B2087" s="14" t="n"/>
      <c r="C2087" s="14" t="n"/>
      <c r="D2087" s="14" t="n"/>
      <c r="E2087" s="15" t="n"/>
      <c r="F2087" s="14" t="n"/>
      <c r="G2087" s="22" t="n"/>
      <c r="H2087" s="14" t="n"/>
      <c r="I2087" s="17">
        <f>IF(OR($B2087="",$C2087="",N($D2087)=0),"",IF(OR($B2087="Ajuste para mais",$B2087="Ajuste para menos"),0,$D2087*IF(N($E2087)&lt;&gt;0,$E2087,IF(OR($B2087="Venda",$B2087="Devolução de venda"),IFERROR(INDEX(Produtos!$D$6:$D$505,MATCH($C2087,Produtos!$B$6:$B$505,0)),0),0))))</f>
        <v/>
      </c>
      <c r="J2087" s="17">
        <f>IF(OR($B2087="",$C2087="",N($D2087)=0),"",IF($B2087="Venda",1,IF($B2087="Devolução de venda",-1,0))*$D2087*IFERROR(INDEX(Produtos!$L$6:$L$505,MATCH($C2087,Produtos!$B$6:$B$505,0)),0))</f>
        <v/>
      </c>
      <c r="K2087" s="17">
        <f>IF(I2087="","",IF($B2087="Venda",I2087-J2087,IF($B2087="Devolução de venda",-I2087-J2087,0)))</f>
        <v/>
      </c>
      <c r="L2087" s="20">
        <f>IF($A2087="","",IF($G2087&lt;&gt;"",$G2087,$A2087))</f>
        <v/>
      </c>
      <c r="M2087" s="17">
        <f>IF(I2087="","",IF($B2087="Venda",I2087,IF(OR($B2087="Compra",$B2087="Devolução de venda"),-I2087,0)))</f>
        <v/>
      </c>
    </row>
    <row r="2088">
      <c r="A2088" s="22" t="n"/>
      <c r="B2088" s="14" t="n"/>
      <c r="C2088" s="14" t="n"/>
      <c r="D2088" s="14" t="n"/>
      <c r="E2088" s="15" t="n"/>
      <c r="F2088" s="14" t="n"/>
      <c r="G2088" s="22" t="n"/>
      <c r="H2088" s="14" t="n"/>
      <c r="I2088" s="17">
        <f>IF(OR($B2088="",$C2088="",N($D2088)=0),"",IF(OR($B2088="Ajuste para mais",$B2088="Ajuste para menos"),0,$D2088*IF(N($E2088)&lt;&gt;0,$E2088,IF(OR($B2088="Venda",$B2088="Devolução de venda"),IFERROR(INDEX(Produtos!$D$6:$D$505,MATCH($C2088,Produtos!$B$6:$B$505,0)),0),0))))</f>
        <v/>
      </c>
      <c r="J2088" s="17">
        <f>IF(OR($B2088="",$C2088="",N($D2088)=0),"",IF($B2088="Venda",1,IF($B2088="Devolução de venda",-1,0))*$D2088*IFERROR(INDEX(Produtos!$L$6:$L$505,MATCH($C2088,Produtos!$B$6:$B$505,0)),0))</f>
        <v/>
      </c>
      <c r="K2088" s="17">
        <f>IF(I2088="","",IF($B2088="Venda",I2088-J2088,IF($B2088="Devolução de venda",-I2088-J2088,0)))</f>
        <v/>
      </c>
      <c r="L2088" s="20">
        <f>IF($A2088="","",IF($G2088&lt;&gt;"",$G2088,$A2088))</f>
        <v/>
      </c>
      <c r="M2088" s="17">
        <f>IF(I2088="","",IF($B2088="Venda",I2088,IF(OR($B2088="Compra",$B2088="Devolução de venda"),-I2088,0)))</f>
        <v/>
      </c>
    </row>
    <row r="2089">
      <c r="A2089" s="22" t="n"/>
      <c r="B2089" s="14" t="n"/>
      <c r="C2089" s="14" t="n"/>
      <c r="D2089" s="14" t="n"/>
      <c r="E2089" s="15" t="n"/>
      <c r="F2089" s="14" t="n"/>
      <c r="G2089" s="22" t="n"/>
      <c r="H2089" s="14" t="n"/>
      <c r="I2089" s="17">
        <f>IF(OR($B2089="",$C2089="",N($D2089)=0),"",IF(OR($B2089="Ajuste para mais",$B2089="Ajuste para menos"),0,$D2089*IF(N($E2089)&lt;&gt;0,$E2089,IF(OR($B2089="Venda",$B2089="Devolução de venda"),IFERROR(INDEX(Produtos!$D$6:$D$505,MATCH($C2089,Produtos!$B$6:$B$505,0)),0),0))))</f>
        <v/>
      </c>
      <c r="J2089" s="17">
        <f>IF(OR($B2089="",$C2089="",N($D2089)=0),"",IF($B2089="Venda",1,IF($B2089="Devolução de venda",-1,0))*$D2089*IFERROR(INDEX(Produtos!$L$6:$L$505,MATCH($C2089,Produtos!$B$6:$B$505,0)),0))</f>
        <v/>
      </c>
      <c r="K2089" s="17">
        <f>IF(I2089="","",IF($B2089="Venda",I2089-J2089,IF($B2089="Devolução de venda",-I2089-J2089,0)))</f>
        <v/>
      </c>
      <c r="L2089" s="20">
        <f>IF($A2089="","",IF($G2089&lt;&gt;"",$G2089,$A2089))</f>
        <v/>
      </c>
      <c r="M2089" s="17">
        <f>IF(I2089="","",IF($B2089="Venda",I2089,IF(OR($B2089="Compra",$B2089="Devolução de venda"),-I2089,0)))</f>
        <v/>
      </c>
    </row>
    <row r="2090">
      <c r="A2090" s="22" t="n"/>
      <c r="B2090" s="14" t="n"/>
      <c r="C2090" s="14" t="n"/>
      <c r="D2090" s="14" t="n"/>
      <c r="E2090" s="15" t="n"/>
      <c r="F2090" s="14" t="n"/>
      <c r="G2090" s="22" t="n"/>
      <c r="H2090" s="14" t="n"/>
      <c r="I2090" s="17">
        <f>IF(OR($B2090="",$C2090="",N($D2090)=0),"",IF(OR($B2090="Ajuste para mais",$B2090="Ajuste para menos"),0,$D2090*IF(N($E2090)&lt;&gt;0,$E2090,IF(OR($B2090="Venda",$B2090="Devolução de venda"),IFERROR(INDEX(Produtos!$D$6:$D$505,MATCH($C2090,Produtos!$B$6:$B$505,0)),0),0))))</f>
        <v/>
      </c>
      <c r="J2090" s="17">
        <f>IF(OR($B2090="",$C2090="",N($D2090)=0),"",IF($B2090="Venda",1,IF($B2090="Devolução de venda",-1,0))*$D2090*IFERROR(INDEX(Produtos!$L$6:$L$505,MATCH($C2090,Produtos!$B$6:$B$505,0)),0))</f>
        <v/>
      </c>
      <c r="K2090" s="17">
        <f>IF(I2090="","",IF($B2090="Venda",I2090-J2090,IF($B2090="Devolução de venda",-I2090-J2090,0)))</f>
        <v/>
      </c>
      <c r="L2090" s="20">
        <f>IF($A2090="","",IF($G2090&lt;&gt;"",$G2090,$A2090))</f>
        <v/>
      </c>
      <c r="M2090" s="17">
        <f>IF(I2090="","",IF($B2090="Venda",I2090,IF(OR($B2090="Compra",$B2090="Devolução de venda"),-I2090,0)))</f>
        <v/>
      </c>
    </row>
    <row r="2091">
      <c r="A2091" s="22" t="n"/>
      <c r="B2091" s="14" t="n"/>
      <c r="C2091" s="14" t="n"/>
      <c r="D2091" s="14" t="n"/>
      <c r="E2091" s="15" t="n"/>
      <c r="F2091" s="14" t="n"/>
      <c r="G2091" s="22" t="n"/>
      <c r="H2091" s="14" t="n"/>
      <c r="I2091" s="17">
        <f>IF(OR($B2091="",$C2091="",N($D2091)=0),"",IF(OR($B2091="Ajuste para mais",$B2091="Ajuste para menos"),0,$D2091*IF(N($E2091)&lt;&gt;0,$E2091,IF(OR($B2091="Venda",$B2091="Devolução de venda"),IFERROR(INDEX(Produtos!$D$6:$D$505,MATCH($C2091,Produtos!$B$6:$B$505,0)),0),0))))</f>
        <v/>
      </c>
      <c r="J2091" s="17">
        <f>IF(OR($B2091="",$C2091="",N($D2091)=0),"",IF($B2091="Venda",1,IF($B2091="Devolução de venda",-1,0))*$D2091*IFERROR(INDEX(Produtos!$L$6:$L$505,MATCH($C2091,Produtos!$B$6:$B$505,0)),0))</f>
        <v/>
      </c>
      <c r="K2091" s="17">
        <f>IF(I2091="","",IF($B2091="Venda",I2091-J2091,IF($B2091="Devolução de venda",-I2091-J2091,0)))</f>
        <v/>
      </c>
      <c r="L2091" s="20">
        <f>IF($A2091="","",IF($G2091&lt;&gt;"",$G2091,$A2091))</f>
        <v/>
      </c>
      <c r="M2091" s="17">
        <f>IF(I2091="","",IF($B2091="Venda",I2091,IF(OR($B2091="Compra",$B2091="Devolução de venda"),-I2091,0)))</f>
        <v/>
      </c>
    </row>
    <row r="2092">
      <c r="A2092" s="22" t="n"/>
      <c r="B2092" s="14" t="n"/>
      <c r="C2092" s="14" t="n"/>
      <c r="D2092" s="14" t="n"/>
      <c r="E2092" s="15" t="n"/>
      <c r="F2092" s="14" t="n"/>
      <c r="G2092" s="22" t="n"/>
      <c r="H2092" s="14" t="n"/>
      <c r="I2092" s="17">
        <f>IF(OR($B2092="",$C2092="",N($D2092)=0),"",IF(OR($B2092="Ajuste para mais",$B2092="Ajuste para menos"),0,$D2092*IF(N($E2092)&lt;&gt;0,$E2092,IF(OR($B2092="Venda",$B2092="Devolução de venda"),IFERROR(INDEX(Produtos!$D$6:$D$505,MATCH($C2092,Produtos!$B$6:$B$505,0)),0),0))))</f>
        <v/>
      </c>
      <c r="J2092" s="17">
        <f>IF(OR($B2092="",$C2092="",N($D2092)=0),"",IF($B2092="Venda",1,IF($B2092="Devolução de venda",-1,0))*$D2092*IFERROR(INDEX(Produtos!$L$6:$L$505,MATCH($C2092,Produtos!$B$6:$B$505,0)),0))</f>
        <v/>
      </c>
      <c r="K2092" s="17">
        <f>IF(I2092="","",IF($B2092="Venda",I2092-J2092,IF($B2092="Devolução de venda",-I2092-J2092,0)))</f>
        <v/>
      </c>
      <c r="L2092" s="20">
        <f>IF($A2092="","",IF($G2092&lt;&gt;"",$G2092,$A2092))</f>
        <v/>
      </c>
      <c r="M2092" s="17">
        <f>IF(I2092="","",IF($B2092="Venda",I2092,IF(OR($B2092="Compra",$B2092="Devolução de venda"),-I2092,0)))</f>
        <v/>
      </c>
    </row>
    <row r="2093">
      <c r="A2093" s="22" t="n"/>
      <c r="B2093" s="14" t="n"/>
      <c r="C2093" s="14" t="n"/>
      <c r="D2093" s="14" t="n"/>
      <c r="E2093" s="15" t="n"/>
      <c r="F2093" s="14" t="n"/>
      <c r="G2093" s="22" t="n"/>
      <c r="H2093" s="14" t="n"/>
      <c r="I2093" s="17">
        <f>IF(OR($B2093="",$C2093="",N($D2093)=0),"",IF(OR($B2093="Ajuste para mais",$B2093="Ajuste para menos"),0,$D2093*IF(N($E2093)&lt;&gt;0,$E2093,IF(OR($B2093="Venda",$B2093="Devolução de venda"),IFERROR(INDEX(Produtos!$D$6:$D$505,MATCH($C2093,Produtos!$B$6:$B$505,0)),0),0))))</f>
        <v/>
      </c>
      <c r="J2093" s="17">
        <f>IF(OR($B2093="",$C2093="",N($D2093)=0),"",IF($B2093="Venda",1,IF($B2093="Devolução de venda",-1,0))*$D2093*IFERROR(INDEX(Produtos!$L$6:$L$505,MATCH($C2093,Produtos!$B$6:$B$505,0)),0))</f>
        <v/>
      </c>
      <c r="K2093" s="17">
        <f>IF(I2093="","",IF($B2093="Venda",I2093-J2093,IF($B2093="Devolução de venda",-I2093-J2093,0)))</f>
        <v/>
      </c>
      <c r="L2093" s="20">
        <f>IF($A2093="","",IF($G2093&lt;&gt;"",$G2093,$A2093))</f>
        <v/>
      </c>
      <c r="M2093" s="17">
        <f>IF(I2093="","",IF($B2093="Venda",I2093,IF(OR($B2093="Compra",$B2093="Devolução de venda"),-I2093,0)))</f>
        <v/>
      </c>
    </row>
    <row r="2094">
      <c r="A2094" s="22" t="n"/>
      <c r="B2094" s="14" t="n"/>
      <c r="C2094" s="14" t="n"/>
      <c r="D2094" s="14" t="n"/>
      <c r="E2094" s="15" t="n"/>
      <c r="F2094" s="14" t="n"/>
      <c r="G2094" s="22" t="n"/>
      <c r="H2094" s="14" t="n"/>
      <c r="I2094" s="17">
        <f>IF(OR($B2094="",$C2094="",N($D2094)=0),"",IF(OR($B2094="Ajuste para mais",$B2094="Ajuste para menos"),0,$D2094*IF(N($E2094)&lt;&gt;0,$E2094,IF(OR($B2094="Venda",$B2094="Devolução de venda"),IFERROR(INDEX(Produtos!$D$6:$D$505,MATCH($C2094,Produtos!$B$6:$B$505,0)),0),0))))</f>
        <v/>
      </c>
      <c r="J2094" s="17">
        <f>IF(OR($B2094="",$C2094="",N($D2094)=0),"",IF($B2094="Venda",1,IF($B2094="Devolução de venda",-1,0))*$D2094*IFERROR(INDEX(Produtos!$L$6:$L$505,MATCH($C2094,Produtos!$B$6:$B$505,0)),0))</f>
        <v/>
      </c>
      <c r="K2094" s="17">
        <f>IF(I2094="","",IF($B2094="Venda",I2094-J2094,IF($B2094="Devolução de venda",-I2094-J2094,0)))</f>
        <v/>
      </c>
      <c r="L2094" s="20">
        <f>IF($A2094="","",IF($G2094&lt;&gt;"",$G2094,$A2094))</f>
        <v/>
      </c>
      <c r="M2094" s="17">
        <f>IF(I2094="","",IF($B2094="Venda",I2094,IF(OR($B2094="Compra",$B2094="Devolução de venda"),-I2094,0)))</f>
        <v/>
      </c>
    </row>
    <row r="2095">
      <c r="A2095" s="22" t="n"/>
      <c r="B2095" s="14" t="n"/>
      <c r="C2095" s="14" t="n"/>
      <c r="D2095" s="14" t="n"/>
      <c r="E2095" s="15" t="n"/>
      <c r="F2095" s="14" t="n"/>
      <c r="G2095" s="22" t="n"/>
      <c r="H2095" s="14" t="n"/>
      <c r="I2095" s="17">
        <f>IF(OR($B2095="",$C2095="",N($D2095)=0),"",IF(OR($B2095="Ajuste para mais",$B2095="Ajuste para menos"),0,$D2095*IF(N($E2095)&lt;&gt;0,$E2095,IF(OR($B2095="Venda",$B2095="Devolução de venda"),IFERROR(INDEX(Produtos!$D$6:$D$505,MATCH($C2095,Produtos!$B$6:$B$505,0)),0),0))))</f>
        <v/>
      </c>
      <c r="J2095" s="17">
        <f>IF(OR($B2095="",$C2095="",N($D2095)=0),"",IF($B2095="Venda",1,IF($B2095="Devolução de venda",-1,0))*$D2095*IFERROR(INDEX(Produtos!$L$6:$L$505,MATCH($C2095,Produtos!$B$6:$B$505,0)),0))</f>
        <v/>
      </c>
      <c r="K2095" s="17">
        <f>IF(I2095="","",IF($B2095="Venda",I2095-J2095,IF($B2095="Devolução de venda",-I2095-J2095,0)))</f>
        <v/>
      </c>
      <c r="L2095" s="20">
        <f>IF($A2095="","",IF($G2095&lt;&gt;"",$G2095,$A2095))</f>
        <v/>
      </c>
      <c r="M2095" s="17">
        <f>IF(I2095="","",IF($B2095="Venda",I2095,IF(OR($B2095="Compra",$B2095="Devolução de venda"),-I2095,0)))</f>
        <v/>
      </c>
    </row>
    <row r="2096">
      <c r="A2096" s="22" t="n"/>
      <c r="B2096" s="14" t="n"/>
      <c r="C2096" s="14" t="n"/>
      <c r="D2096" s="14" t="n"/>
      <c r="E2096" s="15" t="n"/>
      <c r="F2096" s="14" t="n"/>
      <c r="G2096" s="22" t="n"/>
      <c r="H2096" s="14" t="n"/>
      <c r="I2096" s="17">
        <f>IF(OR($B2096="",$C2096="",N($D2096)=0),"",IF(OR($B2096="Ajuste para mais",$B2096="Ajuste para menos"),0,$D2096*IF(N($E2096)&lt;&gt;0,$E2096,IF(OR($B2096="Venda",$B2096="Devolução de venda"),IFERROR(INDEX(Produtos!$D$6:$D$505,MATCH($C2096,Produtos!$B$6:$B$505,0)),0),0))))</f>
        <v/>
      </c>
      <c r="J2096" s="17">
        <f>IF(OR($B2096="",$C2096="",N($D2096)=0),"",IF($B2096="Venda",1,IF($B2096="Devolução de venda",-1,0))*$D2096*IFERROR(INDEX(Produtos!$L$6:$L$505,MATCH($C2096,Produtos!$B$6:$B$505,0)),0))</f>
        <v/>
      </c>
      <c r="K2096" s="17">
        <f>IF(I2096="","",IF($B2096="Venda",I2096-J2096,IF($B2096="Devolução de venda",-I2096-J2096,0)))</f>
        <v/>
      </c>
      <c r="L2096" s="20">
        <f>IF($A2096="","",IF($G2096&lt;&gt;"",$G2096,$A2096))</f>
        <v/>
      </c>
      <c r="M2096" s="17">
        <f>IF(I2096="","",IF($B2096="Venda",I2096,IF(OR($B2096="Compra",$B2096="Devolução de venda"),-I2096,0)))</f>
        <v/>
      </c>
    </row>
    <row r="2097">
      <c r="A2097" s="22" t="n"/>
      <c r="B2097" s="14" t="n"/>
      <c r="C2097" s="14" t="n"/>
      <c r="D2097" s="14" t="n"/>
      <c r="E2097" s="15" t="n"/>
      <c r="F2097" s="14" t="n"/>
      <c r="G2097" s="22" t="n"/>
      <c r="H2097" s="14" t="n"/>
      <c r="I2097" s="17">
        <f>IF(OR($B2097="",$C2097="",N($D2097)=0),"",IF(OR($B2097="Ajuste para mais",$B2097="Ajuste para menos"),0,$D2097*IF(N($E2097)&lt;&gt;0,$E2097,IF(OR($B2097="Venda",$B2097="Devolução de venda"),IFERROR(INDEX(Produtos!$D$6:$D$505,MATCH($C2097,Produtos!$B$6:$B$505,0)),0),0))))</f>
        <v/>
      </c>
      <c r="J2097" s="17">
        <f>IF(OR($B2097="",$C2097="",N($D2097)=0),"",IF($B2097="Venda",1,IF($B2097="Devolução de venda",-1,0))*$D2097*IFERROR(INDEX(Produtos!$L$6:$L$505,MATCH($C2097,Produtos!$B$6:$B$505,0)),0))</f>
        <v/>
      </c>
      <c r="K2097" s="17">
        <f>IF(I2097="","",IF($B2097="Venda",I2097-J2097,IF($B2097="Devolução de venda",-I2097-J2097,0)))</f>
        <v/>
      </c>
      <c r="L2097" s="20">
        <f>IF($A2097="","",IF($G2097&lt;&gt;"",$G2097,$A2097))</f>
        <v/>
      </c>
      <c r="M2097" s="17">
        <f>IF(I2097="","",IF($B2097="Venda",I2097,IF(OR($B2097="Compra",$B2097="Devolução de venda"),-I2097,0)))</f>
        <v/>
      </c>
    </row>
    <row r="2098">
      <c r="A2098" s="22" t="n"/>
      <c r="B2098" s="14" t="n"/>
      <c r="C2098" s="14" t="n"/>
      <c r="D2098" s="14" t="n"/>
      <c r="E2098" s="15" t="n"/>
      <c r="F2098" s="14" t="n"/>
      <c r="G2098" s="22" t="n"/>
      <c r="H2098" s="14" t="n"/>
      <c r="I2098" s="17">
        <f>IF(OR($B2098="",$C2098="",N($D2098)=0),"",IF(OR($B2098="Ajuste para mais",$B2098="Ajuste para menos"),0,$D2098*IF(N($E2098)&lt;&gt;0,$E2098,IF(OR($B2098="Venda",$B2098="Devolução de venda"),IFERROR(INDEX(Produtos!$D$6:$D$505,MATCH($C2098,Produtos!$B$6:$B$505,0)),0),0))))</f>
        <v/>
      </c>
      <c r="J2098" s="17">
        <f>IF(OR($B2098="",$C2098="",N($D2098)=0),"",IF($B2098="Venda",1,IF($B2098="Devolução de venda",-1,0))*$D2098*IFERROR(INDEX(Produtos!$L$6:$L$505,MATCH($C2098,Produtos!$B$6:$B$505,0)),0))</f>
        <v/>
      </c>
      <c r="K2098" s="17">
        <f>IF(I2098="","",IF($B2098="Venda",I2098-J2098,IF($B2098="Devolução de venda",-I2098-J2098,0)))</f>
        <v/>
      </c>
      <c r="L2098" s="20">
        <f>IF($A2098="","",IF($G2098&lt;&gt;"",$G2098,$A2098))</f>
        <v/>
      </c>
      <c r="M2098" s="17">
        <f>IF(I2098="","",IF($B2098="Venda",I2098,IF(OR($B2098="Compra",$B2098="Devolução de venda"),-I2098,0)))</f>
        <v/>
      </c>
    </row>
    <row r="2099">
      <c r="A2099" s="22" t="n"/>
      <c r="B2099" s="14" t="n"/>
      <c r="C2099" s="14" t="n"/>
      <c r="D2099" s="14" t="n"/>
      <c r="E2099" s="15" t="n"/>
      <c r="F2099" s="14" t="n"/>
      <c r="G2099" s="22" t="n"/>
      <c r="H2099" s="14" t="n"/>
      <c r="I2099" s="17">
        <f>IF(OR($B2099="",$C2099="",N($D2099)=0),"",IF(OR($B2099="Ajuste para mais",$B2099="Ajuste para menos"),0,$D2099*IF(N($E2099)&lt;&gt;0,$E2099,IF(OR($B2099="Venda",$B2099="Devolução de venda"),IFERROR(INDEX(Produtos!$D$6:$D$505,MATCH($C2099,Produtos!$B$6:$B$505,0)),0),0))))</f>
        <v/>
      </c>
      <c r="J2099" s="17">
        <f>IF(OR($B2099="",$C2099="",N($D2099)=0),"",IF($B2099="Venda",1,IF($B2099="Devolução de venda",-1,0))*$D2099*IFERROR(INDEX(Produtos!$L$6:$L$505,MATCH($C2099,Produtos!$B$6:$B$505,0)),0))</f>
        <v/>
      </c>
      <c r="K2099" s="17">
        <f>IF(I2099="","",IF($B2099="Venda",I2099-J2099,IF($B2099="Devolução de venda",-I2099-J2099,0)))</f>
        <v/>
      </c>
      <c r="L2099" s="20">
        <f>IF($A2099="","",IF($G2099&lt;&gt;"",$G2099,$A2099))</f>
        <v/>
      </c>
      <c r="M2099" s="17">
        <f>IF(I2099="","",IF($B2099="Venda",I2099,IF(OR($B2099="Compra",$B2099="Devolução de venda"),-I2099,0)))</f>
        <v/>
      </c>
    </row>
    <row r="2100">
      <c r="A2100" s="22" t="n"/>
      <c r="B2100" s="14" t="n"/>
      <c r="C2100" s="14" t="n"/>
      <c r="D2100" s="14" t="n"/>
      <c r="E2100" s="15" t="n"/>
      <c r="F2100" s="14" t="n"/>
      <c r="G2100" s="22" t="n"/>
      <c r="H2100" s="14" t="n"/>
      <c r="I2100" s="17">
        <f>IF(OR($B2100="",$C2100="",N($D2100)=0),"",IF(OR($B2100="Ajuste para mais",$B2100="Ajuste para menos"),0,$D2100*IF(N($E2100)&lt;&gt;0,$E2100,IF(OR($B2100="Venda",$B2100="Devolução de venda"),IFERROR(INDEX(Produtos!$D$6:$D$505,MATCH($C2100,Produtos!$B$6:$B$505,0)),0),0))))</f>
        <v/>
      </c>
      <c r="J2100" s="17">
        <f>IF(OR($B2100="",$C2100="",N($D2100)=0),"",IF($B2100="Venda",1,IF($B2100="Devolução de venda",-1,0))*$D2100*IFERROR(INDEX(Produtos!$L$6:$L$505,MATCH($C2100,Produtos!$B$6:$B$505,0)),0))</f>
        <v/>
      </c>
      <c r="K2100" s="17">
        <f>IF(I2100="","",IF($B2100="Venda",I2100-J2100,IF($B2100="Devolução de venda",-I2100-J2100,0)))</f>
        <v/>
      </c>
      <c r="L2100" s="20">
        <f>IF($A2100="","",IF($G2100&lt;&gt;"",$G2100,$A2100))</f>
        <v/>
      </c>
      <c r="M2100" s="17">
        <f>IF(I2100="","",IF($B2100="Venda",I2100,IF(OR($B2100="Compra",$B2100="Devolução de venda"),-I2100,0)))</f>
        <v/>
      </c>
    </row>
    <row r="2101">
      <c r="A2101" s="22" t="n"/>
      <c r="B2101" s="14" t="n"/>
      <c r="C2101" s="14" t="n"/>
      <c r="D2101" s="14" t="n"/>
      <c r="E2101" s="15" t="n"/>
      <c r="F2101" s="14" t="n"/>
      <c r="G2101" s="22" t="n"/>
      <c r="H2101" s="14" t="n"/>
      <c r="I2101" s="17">
        <f>IF(OR($B2101="",$C2101="",N($D2101)=0),"",IF(OR($B2101="Ajuste para mais",$B2101="Ajuste para menos"),0,$D2101*IF(N($E2101)&lt;&gt;0,$E2101,IF(OR($B2101="Venda",$B2101="Devolução de venda"),IFERROR(INDEX(Produtos!$D$6:$D$505,MATCH($C2101,Produtos!$B$6:$B$505,0)),0),0))))</f>
        <v/>
      </c>
      <c r="J2101" s="17">
        <f>IF(OR($B2101="",$C2101="",N($D2101)=0),"",IF($B2101="Venda",1,IF($B2101="Devolução de venda",-1,0))*$D2101*IFERROR(INDEX(Produtos!$L$6:$L$505,MATCH($C2101,Produtos!$B$6:$B$505,0)),0))</f>
        <v/>
      </c>
      <c r="K2101" s="17">
        <f>IF(I2101="","",IF($B2101="Venda",I2101-J2101,IF($B2101="Devolução de venda",-I2101-J2101,0)))</f>
        <v/>
      </c>
      <c r="L2101" s="20">
        <f>IF($A2101="","",IF($G2101&lt;&gt;"",$G2101,$A2101))</f>
        <v/>
      </c>
      <c r="M2101" s="17">
        <f>IF(I2101="","",IF($B2101="Venda",I2101,IF(OR($B2101="Compra",$B2101="Devolução de venda"),-I2101,0)))</f>
        <v/>
      </c>
    </row>
    <row r="2102">
      <c r="A2102" s="22" t="n"/>
      <c r="B2102" s="14" t="n"/>
      <c r="C2102" s="14" t="n"/>
      <c r="D2102" s="14" t="n"/>
      <c r="E2102" s="15" t="n"/>
      <c r="F2102" s="14" t="n"/>
      <c r="G2102" s="22" t="n"/>
      <c r="H2102" s="14" t="n"/>
      <c r="I2102" s="17">
        <f>IF(OR($B2102="",$C2102="",N($D2102)=0),"",IF(OR($B2102="Ajuste para mais",$B2102="Ajuste para menos"),0,$D2102*IF(N($E2102)&lt;&gt;0,$E2102,IF(OR($B2102="Venda",$B2102="Devolução de venda"),IFERROR(INDEX(Produtos!$D$6:$D$505,MATCH($C2102,Produtos!$B$6:$B$505,0)),0),0))))</f>
        <v/>
      </c>
      <c r="J2102" s="17">
        <f>IF(OR($B2102="",$C2102="",N($D2102)=0),"",IF($B2102="Venda",1,IF($B2102="Devolução de venda",-1,0))*$D2102*IFERROR(INDEX(Produtos!$L$6:$L$505,MATCH($C2102,Produtos!$B$6:$B$505,0)),0))</f>
        <v/>
      </c>
      <c r="K2102" s="17">
        <f>IF(I2102="","",IF($B2102="Venda",I2102-J2102,IF($B2102="Devolução de venda",-I2102-J2102,0)))</f>
        <v/>
      </c>
      <c r="L2102" s="20">
        <f>IF($A2102="","",IF($G2102&lt;&gt;"",$G2102,$A2102))</f>
        <v/>
      </c>
      <c r="M2102" s="17">
        <f>IF(I2102="","",IF($B2102="Venda",I2102,IF(OR($B2102="Compra",$B2102="Devolução de venda"),-I2102,0)))</f>
        <v/>
      </c>
    </row>
    <row r="2103">
      <c r="A2103" s="22" t="n"/>
      <c r="B2103" s="14" t="n"/>
      <c r="C2103" s="14" t="n"/>
      <c r="D2103" s="14" t="n"/>
      <c r="E2103" s="15" t="n"/>
      <c r="F2103" s="14" t="n"/>
      <c r="G2103" s="22" t="n"/>
      <c r="H2103" s="14" t="n"/>
      <c r="I2103" s="17">
        <f>IF(OR($B2103="",$C2103="",N($D2103)=0),"",IF(OR($B2103="Ajuste para mais",$B2103="Ajuste para menos"),0,$D2103*IF(N($E2103)&lt;&gt;0,$E2103,IF(OR($B2103="Venda",$B2103="Devolução de venda"),IFERROR(INDEX(Produtos!$D$6:$D$505,MATCH($C2103,Produtos!$B$6:$B$505,0)),0),0))))</f>
        <v/>
      </c>
      <c r="J2103" s="17">
        <f>IF(OR($B2103="",$C2103="",N($D2103)=0),"",IF($B2103="Venda",1,IF($B2103="Devolução de venda",-1,0))*$D2103*IFERROR(INDEX(Produtos!$L$6:$L$505,MATCH($C2103,Produtos!$B$6:$B$505,0)),0))</f>
        <v/>
      </c>
      <c r="K2103" s="17">
        <f>IF(I2103="","",IF($B2103="Venda",I2103-J2103,IF($B2103="Devolução de venda",-I2103-J2103,0)))</f>
        <v/>
      </c>
      <c r="L2103" s="20">
        <f>IF($A2103="","",IF($G2103&lt;&gt;"",$G2103,$A2103))</f>
        <v/>
      </c>
      <c r="M2103" s="17">
        <f>IF(I2103="","",IF($B2103="Venda",I2103,IF(OR($B2103="Compra",$B2103="Devolução de venda"),-I2103,0)))</f>
        <v/>
      </c>
    </row>
    <row r="2104">
      <c r="A2104" s="22" t="n"/>
      <c r="B2104" s="14" t="n"/>
      <c r="C2104" s="14" t="n"/>
      <c r="D2104" s="14" t="n"/>
      <c r="E2104" s="15" t="n"/>
      <c r="F2104" s="14" t="n"/>
      <c r="G2104" s="22" t="n"/>
      <c r="H2104" s="14" t="n"/>
      <c r="I2104" s="17">
        <f>IF(OR($B2104="",$C2104="",N($D2104)=0),"",IF(OR($B2104="Ajuste para mais",$B2104="Ajuste para menos"),0,$D2104*IF(N($E2104)&lt;&gt;0,$E2104,IF(OR($B2104="Venda",$B2104="Devolução de venda"),IFERROR(INDEX(Produtos!$D$6:$D$505,MATCH($C2104,Produtos!$B$6:$B$505,0)),0),0))))</f>
        <v/>
      </c>
      <c r="J2104" s="17">
        <f>IF(OR($B2104="",$C2104="",N($D2104)=0),"",IF($B2104="Venda",1,IF($B2104="Devolução de venda",-1,0))*$D2104*IFERROR(INDEX(Produtos!$L$6:$L$505,MATCH($C2104,Produtos!$B$6:$B$505,0)),0))</f>
        <v/>
      </c>
      <c r="K2104" s="17">
        <f>IF(I2104="","",IF($B2104="Venda",I2104-J2104,IF($B2104="Devolução de venda",-I2104-J2104,0)))</f>
        <v/>
      </c>
      <c r="L2104" s="20">
        <f>IF($A2104="","",IF($G2104&lt;&gt;"",$G2104,$A2104))</f>
        <v/>
      </c>
      <c r="M2104" s="17">
        <f>IF(I2104="","",IF($B2104="Venda",I2104,IF(OR($B2104="Compra",$B2104="Devolução de venda"),-I2104,0)))</f>
        <v/>
      </c>
    </row>
    <row r="2105">
      <c r="A2105" s="22" t="n"/>
      <c r="B2105" s="14" t="n"/>
      <c r="C2105" s="14" t="n"/>
      <c r="D2105" s="14" t="n"/>
      <c r="E2105" s="15" t="n"/>
      <c r="F2105" s="14" t="n"/>
      <c r="G2105" s="22" t="n"/>
      <c r="H2105" s="14" t="n"/>
      <c r="I2105" s="17">
        <f>IF(OR($B2105="",$C2105="",N($D2105)=0),"",IF(OR($B2105="Ajuste para mais",$B2105="Ajuste para menos"),0,$D2105*IF(N($E2105)&lt;&gt;0,$E2105,IF(OR($B2105="Venda",$B2105="Devolução de venda"),IFERROR(INDEX(Produtos!$D$6:$D$505,MATCH($C2105,Produtos!$B$6:$B$505,0)),0),0))))</f>
        <v/>
      </c>
      <c r="J2105" s="17">
        <f>IF(OR($B2105="",$C2105="",N($D2105)=0),"",IF($B2105="Venda",1,IF($B2105="Devolução de venda",-1,0))*$D2105*IFERROR(INDEX(Produtos!$L$6:$L$505,MATCH($C2105,Produtos!$B$6:$B$505,0)),0))</f>
        <v/>
      </c>
      <c r="K2105" s="17">
        <f>IF(I2105="","",IF($B2105="Venda",I2105-J2105,IF($B2105="Devolução de venda",-I2105-J2105,0)))</f>
        <v/>
      </c>
      <c r="L2105" s="20">
        <f>IF($A2105="","",IF($G2105&lt;&gt;"",$G2105,$A2105))</f>
        <v/>
      </c>
      <c r="M2105" s="17">
        <f>IF(I2105="","",IF($B2105="Venda",I2105,IF(OR($B2105="Compra",$B2105="Devolução de venda"),-I2105,0)))</f>
        <v/>
      </c>
    </row>
    <row r="2106">
      <c r="A2106" s="22" t="n"/>
      <c r="B2106" s="14" t="n"/>
      <c r="C2106" s="14" t="n"/>
      <c r="D2106" s="14" t="n"/>
      <c r="E2106" s="15" t="n"/>
      <c r="F2106" s="14" t="n"/>
      <c r="G2106" s="22" t="n"/>
      <c r="H2106" s="14" t="n"/>
      <c r="I2106" s="17">
        <f>IF(OR($B2106="",$C2106="",N($D2106)=0),"",IF(OR($B2106="Ajuste para mais",$B2106="Ajuste para menos"),0,$D2106*IF(N($E2106)&lt;&gt;0,$E2106,IF(OR($B2106="Venda",$B2106="Devolução de venda"),IFERROR(INDEX(Produtos!$D$6:$D$505,MATCH($C2106,Produtos!$B$6:$B$505,0)),0),0))))</f>
        <v/>
      </c>
      <c r="J2106" s="17">
        <f>IF(OR($B2106="",$C2106="",N($D2106)=0),"",IF($B2106="Venda",1,IF($B2106="Devolução de venda",-1,0))*$D2106*IFERROR(INDEX(Produtos!$L$6:$L$505,MATCH($C2106,Produtos!$B$6:$B$505,0)),0))</f>
        <v/>
      </c>
      <c r="K2106" s="17">
        <f>IF(I2106="","",IF($B2106="Venda",I2106-J2106,IF($B2106="Devolução de venda",-I2106-J2106,0)))</f>
        <v/>
      </c>
      <c r="L2106" s="20">
        <f>IF($A2106="","",IF($G2106&lt;&gt;"",$G2106,$A2106))</f>
        <v/>
      </c>
      <c r="M2106" s="17">
        <f>IF(I2106="","",IF($B2106="Venda",I2106,IF(OR($B2106="Compra",$B2106="Devolução de venda"),-I2106,0)))</f>
        <v/>
      </c>
    </row>
    <row r="2107">
      <c r="A2107" s="22" t="n"/>
      <c r="B2107" s="14" t="n"/>
      <c r="C2107" s="14" t="n"/>
      <c r="D2107" s="14" t="n"/>
      <c r="E2107" s="15" t="n"/>
      <c r="F2107" s="14" t="n"/>
      <c r="G2107" s="22" t="n"/>
      <c r="H2107" s="14" t="n"/>
      <c r="I2107" s="17">
        <f>IF(OR($B2107="",$C2107="",N($D2107)=0),"",IF(OR($B2107="Ajuste para mais",$B2107="Ajuste para menos"),0,$D2107*IF(N($E2107)&lt;&gt;0,$E2107,IF(OR($B2107="Venda",$B2107="Devolução de venda"),IFERROR(INDEX(Produtos!$D$6:$D$505,MATCH($C2107,Produtos!$B$6:$B$505,0)),0),0))))</f>
        <v/>
      </c>
      <c r="J2107" s="17">
        <f>IF(OR($B2107="",$C2107="",N($D2107)=0),"",IF($B2107="Venda",1,IF($B2107="Devolução de venda",-1,0))*$D2107*IFERROR(INDEX(Produtos!$L$6:$L$505,MATCH($C2107,Produtos!$B$6:$B$505,0)),0))</f>
        <v/>
      </c>
      <c r="K2107" s="17">
        <f>IF(I2107="","",IF($B2107="Venda",I2107-J2107,IF($B2107="Devolução de venda",-I2107-J2107,0)))</f>
        <v/>
      </c>
      <c r="L2107" s="20">
        <f>IF($A2107="","",IF($G2107&lt;&gt;"",$G2107,$A2107))</f>
        <v/>
      </c>
      <c r="M2107" s="17">
        <f>IF(I2107="","",IF($B2107="Venda",I2107,IF(OR($B2107="Compra",$B2107="Devolução de venda"),-I2107,0)))</f>
        <v/>
      </c>
    </row>
    <row r="2108">
      <c r="A2108" s="22" t="n"/>
      <c r="B2108" s="14" t="n"/>
      <c r="C2108" s="14" t="n"/>
      <c r="D2108" s="14" t="n"/>
      <c r="E2108" s="15" t="n"/>
      <c r="F2108" s="14" t="n"/>
      <c r="G2108" s="22" t="n"/>
      <c r="H2108" s="14" t="n"/>
      <c r="I2108" s="17">
        <f>IF(OR($B2108="",$C2108="",N($D2108)=0),"",IF(OR($B2108="Ajuste para mais",$B2108="Ajuste para menos"),0,$D2108*IF(N($E2108)&lt;&gt;0,$E2108,IF(OR($B2108="Venda",$B2108="Devolução de venda"),IFERROR(INDEX(Produtos!$D$6:$D$505,MATCH($C2108,Produtos!$B$6:$B$505,0)),0),0))))</f>
        <v/>
      </c>
      <c r="J2108" s="17">
        <f>IF(OR($B2108="",$C2108="",N($D2108)=0),"",IF($B2108="Venda",1,IF($B2108="Devolução de venda",-1,0))*$D2108*IFERROR(INDEX(Produtos!$L$6:$L$505,MATCH($C2108,Produtos!$B$6:$B$505,0)),0))</f>
        <v/>
      </c>
      <c r="K2108" s="17">
        <f>IF(I2108="","",IF($B2108="Venda",I2108-J2108,IF($B2108="Devolução de venda",-I2108-J2108,0)))</f>
        <v/>
      </c>
      <c r="L2108" s="20">
        <f>IF($A2108="","",IF($G2108&lt;&gt;"",$G2108,$A2108))</f>
        <v/>
      </c>
      <c r="M2108" s="17">
        <f>IF(I2108="","",IF($B2108="Venda",I2108,IF(OR($B2108="Compra",$B2108="Devolução de venda"),-I2108,0)))</f>
        <v/>
      </c>
    </row>
    <row r="2109">
      <c r="A2109" s="22" t="n"/>
      <c r="B2109" s="14" t="n"/>
      <c r="C2109" s="14" t="n"/>
      <c r="D2109" s="14" t="n"/>
      <c r="E2109" s="15" t="n"/>
      <c r="F2109" s="14" t="n"/>
      <c r="G2109" s="22" t="n"/>
      <c r="H2109" s="14" t="n"/>
      <c r="I2109" s="17">
        <f>IF(OR($B2109="",$C2109="",N($D2109)=0),"",IF(OR($B2109="Ajuste para mais",$B2109="Ajuste para menos"),0,$D2109*IF(N($E2109)&lt;&gt;0,$E2109,IF(OR($B2109="Venda",$B2109="Devolução de venda"),IFERROR(INDEX(Produtos!$D$6:$D$505,MATCH($C2109,Produtos!$B$6:$B$505,0)),0),0))))</f>
        <v/>
      </c>
      <c r="J2109" s="17">
        <f>IF(OR($B2109="",$C2109="",N($D2109)=0),"",IF($B2109="Venda",1,IF($B2109="Devolução de venda",-1,0))*$D2109*IFERROR(INDEX(Produtos!$L$6:$L$505,MATCH($C2109,Produtos!$B$6:$B$505,0)),0))</f>
        <v/>
      </c>
      <c r="K2109" s="17">
        <f>IF(I2109="","",IF($B2109="Venda",I2109-J2109,IF($B2109="Devolução de venda",-I2109-J2109,0)))</f>
        <v/>
      </c>
      <c r="L2109" s="20">
        <f>IF($A2109="","",IF($G2109&lt;&gt;"",$G2109,$A2109))</f>
        <v/>
      </c>
      <c r="M2109" s="17">
        <f>IF(I2109="","",IF($B2109="Venda",I2109,IF(OR($B2109="Compra",$B2109="Devolução de venda"),-I2109,0)))</f>
        <v/>
      </c>
    </row>
    <row r="2110">
      <c r="A2110" s="22" t="n"/>
      <c r="B2110" s="14" t="n"/>
      <c r="C2110" s="14" t="n"/>
      <c r="D2110" s="14" t="n"/>
      <c r="E2110" s="15" t="n"/>
      <c r="F2110" s="14" t="n"/>
      <c r="G2110" s="22" t="n"/>
      <c r="H2110" s="14" t="n"/>
      <c r="I2110" s="17">
        <f>IF(OR($B2110="",$C2110="",N($D2110)=0),"",IF(OR($B2110="Ajuste para mais",$B2110="Ajuste para menos"),0,$D2110*IF(N($E2110)&lt;&gt;0,$E2110,IF(OR($B2110="Venda",$B2110="Devolução de venda"),IFERROR(INDEX(Produtos!$D$6:$D$505,MATCH($C2110,Produtos!$B$6:$B$505,0)),0),0))))</f>
        <v/>
      </c>
      <c r="J2110" s="17">
        <f>IF(OR($B2110="",$C2110="",N($D2110)=0),"",IF($B2110="Venda",1,IF($B2110="Devolução de venda",-1,0))*$D2110*IFERROR(INDEX(Produtos!$L$6:$L$505,MATCH($C2110,Produtos!$B$6:$B$505,0)),0))</f>
        <v/>
      </c>
      <c r="K2110" s="17">
        <f>IF(I2110="","",IF($B2110="Venda",I2110-J2110,IF($B2110="Devolução de venda",-I2110-J2110,0)))</f>
        <v/>
      </c>
      <c r="L2110" s="20">
        <f>IF($A2110="","",IF($G2110&lt;&gt;"",$G2110,$A2110))</f>
        <v/>
      </c>
      <c r="M2110" s="17">
        <f>IF(I2110="","",IF($B2110="Venda",I2110,IF(OR($B2110="Compra",$B2110="Devolução de venda"),-I2110,0)))</f>
        <v/>
      </c>
    </row>
    <row r="2111">
      <c r="A2111" s="22" t="n"/>
      <c r="B2111" s="14" t="n"/>
      <c r="C2111" s="14" t="n"/>
      <c r="D2111" s="14" t="n"/>
      <c r="E2111" s="15" t="n"/>
      <c r="F2111" s="14" t="n"/>
      <c r="G2111" s="22" t="n"/>
      <c r="H2111" s="14" t="n"/>
      <c r="I2111" s="17">
        <f>IF(OR($B2111="",$C2111="",N($D2111)=0),"",IF(OR($B2111="Ajuste para mais",$B2111="Ajuste para menos"),0,$D2111*IF(N($E2111)&lt;&gt;0,$E2111,IF(OR($B2111="Venda",$B2111="Devolução de venda"),IFERROR(INDEX(Produtos!$D$6:$D$505,MATCH($C2111,Produtos!$B$6:$B$505,0)),0),0))))</f>
        <v/>
      </c>
      <c r="J2111" s="17">
        <f>IF(OR($B2111="",$C2111="",N($D2111)=0),"",IF($B2111="Venda",1,IF($B2111="Devolução de venda",-1,0))*$D2111*IFERROR(INDEX(Produtos!$L$6:$L$505,MATCH($C2111,Produtos!$B$6:$B$505,0)),0))</f>
        <v/>
      </c>
      <c r="K2111" s="17">
        <f>IF(I2111="","",IF($B2111="Venda",I2111-J2111,IF($B2111="Devolução de venda",-I2111-J2111,0)))</f>
        <v/>
      </c>
      <c r="L2111" s="20">
        <f>IF($A2111="","",IF($G2111&lt;&gt;"",$G2111,$A2111))</f>
        <v/>
      </c>
      <c r="M2111" s="17">
        <f>IF(I2111="","",IF($B2111="Venda",I2111,IF(OR($B2111="Compra",$B2111="Devolução de venda"),-I2111,0)))</f>
        <v/>
      </c>
    </row>
    <row r="2112">
      <c r="A2112" s="22" t="n"/>
      <c r="B2112" s="14" t="n"/>
      <c r="C2112" s="14" t="n"/>
      <c r="D2112" s="14" t="n"/>
      <c r="E2112" s="15" t="n"/>
      <c r="F2112" s="14" t="n"/>
      <c r="G2112" s="22" t="n"/>
      <c r="H2112" s="14" t="n"/>
      <c r="I2112" s="17">
        <f>IF(OR($B2112="",$C2112="",N($D2112)=0),"",IF(OR($B2112="Ajuste para mais",$B2112="Ajuste para menos"),0,$D2112*IF(N($E2112)&lt;&gt;0,$E2112,IF(OR($B2112="Venda",$B2112="Devolução de venda"),IFERROR(INDEX(Produtos!$D$6:$D$505,MATCH($C2112,Produtos!$B$6:$B$505,0)),0),0))))</f>
        <v/>
      </c>
      <c r="J2112" s="17">
        <f>IF(OR($B2112="",$C2112="",N($D2112)=0),"",IF($B2112="Venda",1,IF($B2112="Devolução de venda",-1,0))*$D2112*IFERROR(INDEX(Produtos!$L$6:$L$505,MATCH($C2112,Produtos!$B$6:$B$505,0)),0))</f>
        <v/>
      </c>
      <c r="K2112" s="17">
        <f>IF(I2112="","",IF($B2112="Venda",I2112-J2112,IF($B2112="Devolução de venda",-I2112-J2112,0)))</f>
        <v/>
      </c>
      <c r="L2112" s="20">
        <f>IF($A2112="","",IF($G2112&lt;&gt;"",$G2112,$A2112))</f>
        <v/>
      </c>
      <c r="M2112" s="17">
        <f>IF(I2112="","",IF($B2112="Venda",I2112,IF(OR($B2112="Compra",$B2112="Devolução de venda"),-I2112,0)))</f>
        <v/>
      </c>
    </row>
    <row r="2113">
      <c r="A2113" s="22" t="n"/>
      <c r="B2113" s="14" t="n"/>
      <c r="C2113" s="14" t="n"/>
      <c r="D2113" s="14" t="n"/>
      <c r="E2113" s="15" t="n"/>
      <c r="F2113" s="14" t="n"/>
      <c r="G2113" s="22" t="n"/>
      <c r="H2113" s="14" t="n"/>
      <c r="I2113" s="17">
        <f>IF(OR($B2113="",$C2113="",N($D2113)=0),"",IF(OR($B2113="Ajuste para mais",$B2113="Ajuste para menos"),0,$D2113*IF(N($E2113)&lt;&gt;0,$E2113,IF(OR($B2113="Venda",$B2113="Devolução de venda"),IFERROR(INDEX(Produtos!$D$6:$D$505,MATCH($C2113,Produtos!$B$6:$B$505,0)),0),0))))</f>
        <v/>
      </c>
      <c r="J2113" s="17">
        <f>IF(OR($B2113="",$C2113="",N($D2113)=0),"",IF($B2113="Venda",1,IF($B2113="Devolução de venda",-1,0))*$D2113*IFERROR(INDEX(Produtos!$L$6:$L$505,MATCH($C2113,Produtos!$B$6:$B$505,0)),0))</f>
        <v/>
      </c>
      <c r="K2113" s="17">
        <f>IF(I2113="","",IF($B2113="Venda",I2113-J2113,IF($B2113="Devolução de venda",-I2113-J2113,0)))</f>
        <v/>
      </c>
      <c r="L2113" s="20">
        <f>IF($A2113="","",IF($G2113&lt;&gt;"",$G2113,$A2113))</f>
        <v/>
      </c>
      <c r="M2113" s="17">
        <f>IF(I2113="","",IF($B2113="Venda",I2113,IF(OR($B2113="Compra",$B2113="Devolução de venda"),-I2113,0)))</f>
        <v/>
      </c>
    </row>
    <row r="2114">
      <c r="A2114" s="22" t="n"/>
      <c r="B2114" s="14" t="n"/>
      <c r="C2114" s="14" t="n"/>
      <c r="D2114" s="14" t="n"/>
      <c r="E2114" s="15" t="n"/>
      <c r="F2114" s="14" t="n"/>
      <c r="G2114" s="22" t="n"/>
      <c r="H2114" s="14" t="n"/>
      <c r="I2114" s="17">
        <f>IF(OR($B2114="",$C2114="",N($D2114)=0),"",IF(OR($B2114="Ajuste para mais",$B2114="Ajuste para menos"),0,$D2114*IF(N($E2114)&lt;&gt;0,$E2114,IF(OR($B2114="Venda",$B2114="Devolução de venda"),IFERROR(INDEX(Produtos!$D$6:$D$505,MATCH($C2114,Produtos!$B$6:$B$505,0)),0),0))))</f>
        <v/>
      </c>
      <c r="J2114" s="17">
        <f>IF(OR($B2114="",$C2114="",N($D2114)=0),"",IF($B2114="Venda",1,IF($B2114="Devolução de venda",-1,0))*$D2114*IFERROR(INDEX(Produtos!$L$6:$L$505,MATCH($C2114,Produtos!$B$6:$B$505,0)),0))</f>
        <v/>
      </c>
      <c r="K2114" s="17">
        <f>IF(I2114="","",IF($B2114="Venda",I2114-J2114,IF($B2114="Devolução de venda",-I2114-J2114,0)))</f>
        <v/>
      </c>
      <c r="L2114" s="20">
        <f>IF($A2114="","",IF($G2114&lt;&gt;"",$G2114,$A2114))</f>
        <v/>
      </c>
      <c r="M2114" s="17">
        <f>IF(I2114="","",IF($B2114="Venda",I2114,IF(OR($B2114="Compra",$B2114="Devolução de venda"),-I2114,0)))</f>
        <v/>
      </c>
    </row>
    <row r="2115">
      <c r="A2115" s="22" t="n"/>
      <c r="B2115" s="14" t="n"/>
      <c r="C2115" s="14" t="n"/>
      <c r="D2115" s="14" t="n"/>
      <c r="E2115" s="15" t="n"/>
      <c r="F2115" s="14" t="n"/>
      <c r="G2115" s="22" t="n"/>
      <c r="H2115" s="14" t="n"/>
      <c r="I2115" s="17">
        <f>IF(OR($B2115="",$C2115="",N($D2115)=0),"",IF(OR($B2115="Ajuste para mais",$B2115="Ajuste para menos"),0,$D2115*IF(N($E2115)&lt;&gt;0,$E2115,IF(OR($B2115="Venda",$B2115="Devolução de venda"),IFERROR(INDEX(Produtos!$D$6:$D$505,MATCH($C2115,Produtos!$B$6:$B$505,0)),0),0))))</f>
        <v/>
      </c>
      <c r="J2115" s="17">
        <f>IF(OR($B2115="",$C2115="",N($D2115)=0),"",IF($B2115="Venda",1,IF($B2115="Devolução de venda",-1,0))*$D2115*IFERROR(INDEX(Produtos!$L$6:$L$505,MATCH($C2115,Produtos!$B$6:$B$505,0)),0))</f>
        <v/>
      </c>
      <c r="K2115" s="17">
        <f>IF(I2115="","",IF($B2115="Venda",I2115-J2115,IF($B2115="Devolução de venda",-I2115-J2115,0)))</f>
        <v/>
      </c>
      <c r="L2115" s="20">
        <f>IF($A2115="","",IF($G2115&lt;&gt;"",$G2115,$A2115))</f>
        <v/>
      </c>
      <c r="M2115" s="17">
        <f>IF(I2115="","",IF($B2115="Venda",I2115,IF(OR($B2115="Compra",$B2115="Devolução de venda"),-I2115,0)))</f>
        <v/>
      </c>
    </row>
    <row r="2116">
      <c r="A2116" s="22" t="n"/>
      <c r="B2116" s="14" t="n"/>
      <c r="C2116" s="14" t="n"/>
      <c r="D2116" s="14" t="n"/>
      <c r="E2116" s="15" t="n"/>
      <c r="F2116" s="14" t="n"/>
      <c r="G2116" s="22" t="n"/>
      <c r="H2116" s="14" t="n"/>
      <c r="I2116" s="17">
        <f>IF(OR($B2116="",$C2116="",N($D2116)=0),"",IF(OR($B2116="Ajuste para mais",$B2116="Ajuste para menos"),0,$D2116*IF(N($E2116)&lt;&gt;0,$E2116,IF(OR($B2116="Venda",$B2116="Devolução de venda"),IFERROR(INDEX(Produtos!$D$6:$D$505,MATCH($C2116,Produtos!$B$6:$B$505,0)),0),0))))</f>
        <v/>
      </c>
      <c r="J2116" s="17">
        <f>IF(OR($B2116="",$C2116="",N($D2116)=0),"",IF($B2116="Venda",1,IF($B2116="Devolução de venda",-1,0))*$D2116*IFERROR(INDEX(Produtos!$L$6:$L$505,MATCH($C2116,Produtos!$B$6:$B$505,0)),0))</f>
        <v/>
      </c>
      <c r="K2116" s="17">
        <f>IF(I2116="","",IF($B2116="Venda",I2116-J2116,IF($B2116="Devolução de venda",-I2116-J2116,0)))</f>
        <v/>
      </c>
      <c r="L2116" s="20">
        <f>IF($A2116="","",IF($G2116&lt;&gt;"",$G2116,$A2116))</f>
        <v/>
      </c>
      <c r="M2116" s="17">
        <f>IF(I2116="","",IF($B2116="Venda",I2116,IF(OR($B2116="Compra",$B2116="Devolução de venda"),-I2116,0)))</f>
        <v/>
      </c>
    </row>
    <row r="2117">
      <c r="A2117" s="22" t="n"/>
      <c r="B2117" s="14" t="n"/>
      <c r="C2117" s="14" t="n"/>
      <c r="D2117" s="14" t="n"/>
      <c r="E2117" s="15" t="n"/>
      <c r="F2117" s="14" t="n"/>
      <c r="G2117" s="22" t="n"/>
      <c r="H2117" s="14" t="n"/>
      <c r="I2117" s="17">
        <f>IF(OR($B2117="",$C2117="",N($D2117)=0),"",IF(OR($B2117="Ajuste para mais",$B2117="Ajuste para menos"),0,$D2117*IF(N($E2117)&lt;&gt;0,$E2117,IF(OR($B2117="Venda",$B2117="Devolução de venda"),IFERROR(INDEX(Produtos!$D$6:$D$505,MATCH($C2117,Produtos!$B$6:$B$505,0)),0),0))))</f>
        <v/>
      </c>
      <c r="J2117" s="17">
        <f>IF(OR($B2117="",$C2117="",N($D2117)=0),"",IF($B2117="Venda",1,IF($B2117="Devolução de venda",-1,0))*$D2117*IFERROR(INDEX(Produtos!$L$6:$L$505,MATCH($C2117,Produtos!$B$6:$B$505,0)),0))</f>
        <v/>
      </c>
      <c r="K2117" s="17">
        <f>IF(I2117="","",IF($B2117="Venda",I2117-J2117,IF($B2117="Devolução de venda",-I2117-J2117,0)))</f>
        <v/>
      </c>
      <c r="L2117" s="20">
        <f>IF($A2117="","",IF($G2117&lt;&gt;"",$G2117,$A2117))</f>
        <v/>
      </c>
      <c r="M2117" s="17">
        <f>IF(I2117="","",IF($B2117="Venda",I2117,IF(OR($B2117="Compra",$B2117="Devolução de venda"),-I2117,0)))</f>
        <v/>
      </c>
    </row>
    <row r="2118">
      <c r="A2118" s="22" t="n"/>
      <c r="B2118" s="14" t="n"/>
      <c r="C2118" s="14" t="n"/>
      <c r="D2118" s="14" t="n"/>
      <c r="E2118" s="15" t="n"/>
      <c r="F2118" s="14" t="n"/>
      <c r="G2118" s="22" t="n"/>
      <c r="H2118" s="14" t="n"/>
      <c r="I2118" s="17">
        <f>IF(OR($B2118="",$C2118="",N($D2118)=0),"",IF(OR($B2118="Ajuste para mais",$B2118="Ajuste para menos"),0,$D2118*IF(N($E2118)&lt;&gt;0,$E2118,IF(OR($B2118="Venda",$B2118="Devolução de venda"),IFERROR(INDEX(Produtos!$D$6:$D$505,MATCH($C2118,Produtos!$B$6:$B$505,0)),0),0))))</f>
        <v/>
      </c>
      <c r="J2118" s="17">
        <f>IF(OR($B2118="",$C2118="",N($D2118)=0),"",IF($B2118="Venda",1,IF($B2118="Devolução de venda",-1,0))*$D2118*IFERROR(INDEX(Produtos!$L$6:$L$505,MATCH($C2118,Produtos!$B$6:$B$505,0)),0))</f>
        <v/>
      </c>
      <c r="K2118" s="17">
        <f>IF(I2118="","",IF($B2118="Venda",I2118-J2118,IF($B2118="Devolução de venda",-I2118-J2118,0)))</f>
        <v/>
      </c>
      <c r="L2118" s="20">
        <f>IF($A2118="","",IF($G2118&lt;&gt;"",$G2118,$A2118))</f>
        <v/>
      </c>
      <c r="M2118" s="17">
        <f>IF(I2118="","",IF($B2118="Venda",I2118,IF(OR($B2118="Compra",$B2118="Devolução de venda"),-I2118,0)))</f>
        <v/>
      </c>
    </row>
    <row r="2119">
      <c r="A2119" s="22" t="n"/>
      <c r="B2119" s="14" t="n"/>
      <c r="C2119" s="14" t="n"/>
      <c r="D2119" s="14" t="n"/>
      <c r="E2119" s="15" t="n"/>
      <c r="F2119" s="14" t="n"/>
      <c r="G2119" s="22" t="n"/>
      <c r="H2119" s="14" t="n"/>
      <c r="I2119" s="17">
        <f>IF(OR($B2119="",$C2119="",N($D2119)=0),"",IF(OR($B2119="Ajuste para mais",$B2119="Ajuste para menos"),0,$D2119*IF(N($E2119)&lt;&gt;0,$E2119,IF(OR($B2119="Venda",$B2119="Devolução de venda"),IFERROR(INDEX(Produtos!$D$6:$D$505,MATCH($C2119,Produtos!$B$6:$B$505,0)),0),0))))</f>
        <v/>
      </c>
      <c r="J2119" s="17">
        <f>IF(OR($B2119="",$C2119="",N($D2119)=0),"",IF($B2119="Venda",1,IF($B2119="Devolução de venda",-1,0))*$D2119*IFERROR(INDEX(Produtos!$L$6:$L$505,MATCH($C2119,Produtos!$B$6:$B$505,0)),0))</f>
        <v/>
      </c>
      <c r="K2119" s="17">
        <f>IF(I2119="","",IF($B2119="Venda",I2119-J2119,IF($B2119="Devolução de venda",-I2119-J2119,0)))</f>
        <v/>
      </c>
      <c r="L2119" s="20">
        <f>IF($A2119="","",IF($G2119&lt;&gt;"",$G2119,$A2119))</f>
        <v/>
      </c>
      <c r="M2119" s="17">
        <f>IF(I2119="","",IF($B2119="Venda",I2119,IF(OR($B2119="Compra",$B2119="Devolução de venda"),-I2119,0)))</f>
        <v/>
      </c>
    </row>
    <row r="2120">
      <c r="A2120" s="22" t="n"/>
      <c r="B2120" s="14" t="n"/>
      <c r="C2120" s="14" t="n"/>
      <c r="D2120" s="14" t="n"/>
      <c r="E2120" s="15" t="n"/>
      <c r="F2120" s="14" t="n"/>
      <c r="G2120" s="22" t="n"/>
      <c r="H2120" s="14" t="n"/>
      <c r="I2120" s="17">
        <f>IF(OR($B2120="",$C2120="",N($D2120)=0),"",IF(OR($B2120="Ajuste para mais",$B2120="Ajuste para menos"),0,$D2120*IF(N($E2120)&lt;&gt;0,$E2120,IF(OR($B2120="Venda",$B2120="Devolução de venda"),IFERROR(INDEX(Produtos!$D$6:$D$505,MATCH($C2120,Produtos!$B$6:$B$505,0)),0),0))))</f>
        <v/>
      </c>
      <c r="J2120" s="17">
        <f>IF(OR($B2120="",$C2120="",N($D2120)=0),"",IF($B2120="Venda",1,IF($B2120="Devolução de venda",-1,0))*$D2120*IFERROR(INDEX(Produtos!$L$6:$L$505,MATCH($C2120,Produtos!$B$6:$B$505,0)),0))</f>
        <v/>
      </c>
      <c r="K2120" s="17">
        <f>IF(I2120="","",IF($B2120="Venda",I2120-J2120,IF($B2120="Devolução de venda",-I2120-J2120,0)))</f>
        <v/>
      </c>
      <c r="L2120" s="20">
        <f>IF($A2120="","",IF($G2120&lt;&gt;"",$G2120,$A2120))</f>
        <v/>
      </c>
      <c r="M2120" s="17">
        <f>IF(I2120="","",IF($B2120="Venda",I2120,IF(OR($B2120="Compra",$B2120="Devolução de venda"),-I2120,0)))</f>
        <v/>
      </c>
    </row>
    <row r="2121">
      <c r="A2121" s="22" t="n"/>
      <c r="B2121" s="14" t="n"/>
      <c r="C2121" s="14" t="n"/>
      <c r="D2121" s="14" t="n"/>
      <c r="E2121" s="15" t="n"/>
      <c r="F2121" s="14" t="n"/>
      <c r="G2121" s="22" t="n"/>
      <c r="H2121" s="14" t="n"/>
      <c r="I2121" s="17">
        <f>IF(OR($B2121="",$C2121="",N($D2121)=0),"",IF(OR($B2121="Ajuste para mais",$B2121="Ajuste para menos"),0,$D2121*IF(N($E2121)&lt;&gt;0,$E2121,IF(OR($B2121="Venda",$B2121="Devolução de venda"),IFERROR(INDEX(Produtos!$D$6:$D$505,MATCH($C2121,Produtos!$B$6:$B$505,0)),0),0))))</f>
        <v/>
      </c>
      <c r="J2121" s="17">
        <f>IF(OR($B2121="",$C2121="",N($D2121)=0),"",IF($B2121="Venda",1,IF($B2121="Devolução de venda",-1,0))*$D2121*IFERROR(INDEX(Produtos!$L$6:$L$505,MATCH($C2121,Produtos!$B$6:$B$505,0)),0))</f>
        <v/>
      </c>
      <c r="K2121" s="17">
        <f>IF(I2121="","",IF($B2121="Venda",I2121-J2121,IF($B2121="Devolução de venda",-I2121-J2121,0)))</f>
        <v/>
      </c>
      <c r="L2121" s="20">
        <f>IF($A2121="","",IF($G2121&lt;&gt;"",$G2121,$A2121))</f>
        <v/>
      </c>
      <c r="M2121" s="17">
        <f>IF(I2121="","",IF($B2121="Venda",I2121,IF(OR($B2121="Compra",$B2121="Devolução de venda"),-I2121,0)))</f>
        <v/>
      </c>
    </row>
    <row r="2122">
      <c r="A2122" s="22" t="n"/>
      <c r="B2122" s="14" t="n"/>
      <c r="C2122" s="14" t="n"/>
      <c r="D2122" s="14" t="n"/>
      <c r="E2122" s="15" t="n"/>
      <c r="F2122" s="14" t="n"/>
      <c r="G2122" s="22" t="n"/>
      <c r="H2122" s="14" t="n"/>
      <c r="I2122" s="17">
        <f>IF(OR($B2122="",$C2122="",N($D2122)=0),"",IF(OR($B2122="Ajuste para mais",$B2122="Ajuste para menos"),0,$D2122*IF(N($E2122)&lt;&gt;0,$E2122,IF(OR($B2122="Venda",$B2122="Devolução de venda"),IFERROR(INDEX(Produtos!$D$6:$D$505,MATCH($C2122,Produtos!$B$6:$B$505,0)),0),0))))</f>
        <v/>
      </c>
      <c r="J2122" s="17">
        <f>IF(OR($B2122="",$C2122="",N($D2122)=0),"",IF($B2122="Venda",1,IF($B2122="Devolução de venda",-1,0))*$D2122*IFERROR(INDEX(Produtos!$L$6:$L$505,MATCH($C2122,Produtos!$B$6:$B$505,0)),0))</f>
        <v/>
      </c>
      <c r="K2122" s="17">
        <f>IF(I2122="","",IF($B2122="Venda",I2122-J2122,IF($B2122="Devolução de venda",-I2122-J2122,0)))</f>
        <v/>
      </c>
      <c r="L2122" s="20">
        <f>IF($A2122="","",IF($G2122&lt;&gt;"",$G2122,$A2122))</f>
        <v/>
      </c>
      <c r="M2122" s="17">
        <f>IF(I2122="","",IF($B2122="Venda",I2122,IF(OR($B2122="Compra",$B2122="Devolução de venda"),-I2122,0)))</f>
        <v/>
      </c>
    </row>
    <row r="2123">
      <c r="A2123" s="22" t="n"/>
      <c r="B2123" s="14" t="n"/>
      <c r="C2123" s="14" t="n"/>
      <c r="D2123" s="14" t="n"/>
      <c r="E2123" s="15" t="n"/>
      <c r="F2123" s="14" t="n"/>
      <c r="G2123" s="22" t="n"/>
      <c r="H2123" s="14" t="n"/>
      <c r="I2123" s="17">
        <f>IF(OR($B2123="",$C2123="",N($D2123)=0),"",IF(OR($B2123="Ajuste para mais",$B2123="Ajuste para menos"),0,$D2123*IF(N($E2123)&lt;&gt;0,$E2123,IF(OR($B2123="Venda",$B2123="Devolução de venda"),IFERROR(INDEX(Produtos!$D$6:$D$505,MATCH($C2123,Produtos!$B$6:$B$505,0)),0),0))))</f>
        <v/>
      </c>
      <c r="J2123" s="17">
        <f>IF(OR($B2123="",$C2123="",N($D2123)=0),"",IF($B2123="Venda",1,IF($B2123="Devolução de venda",-1,0))*$D2123*IFERROR(INDEX(Produtos!$L$6:$L$505,MATCH($C2123,Produtos!$B$6:$B$505,0)),0))</f>
        <v/>
      </c>
      <c r="K2123" s="17">
        <f>IF(I2123="","",IF($B2123="Venda",I2123-J2123,IF($B2123="Devolução de venda",-I2123-J2123,0)))</f>
        <v/>
      </c>
      <c r="L2123" s="20">
        <f>IF($A2123="","",IF($G2123&lt;&gt;"",$G2123,$A2123))</f>
        <v/>
      </c>
      <c r="M2123" s="17">
        <f>IF(I2123="","",IF($B2123="Venda",I2123,IF(OR($B2123="Compra",$B2123="Devolução de venda"),-I2123,0)))</f>
        <v/>
      </c>
    </row>
    <row r="2124">
      <c r="A2124" s="22" t="n"/>
      <c r="B2124" s="14" t="n"/>
      <c r="C2124" s="14" t="n"/>
      <c r="D2124" s="14" t="n"/>
      <c r="E2124" s="15" t="n"/>
      <c r="F2124" s="14" t="n"/>
      <c r="G2124" s="22" t="n"/>
      <c r="H2124" s="14" t="n"/>
      <c r="I2124" s="17">
        <f>IF(OR($B2124="",$C2124="",N($D2124)=0),"",IF(OR($B2124="Ajuste para mais",$B2124="Ajuste para menos"),0,$D2124*IF(N($E2124)&lt;&gt;0,$E2124,IF(OR($B2124="Venda",$B2124="Devolução de venda"),IFERROR(INDEX(Produtos!$D$6:$D$505,MATCH($C2124,Produtos!$B$6:$B$505,0)),0),0))))</f>
        <v/>
      </c>
      <c r="J2124" s="17">
        <f>IF(OR($B2124="",$C2124="",N($D2124)=0),"",IF($B2124="Venda",1,IF($B2124="Devolução de venda",-1,0))*$D2124*IFERROR(INDEX(Produtos!$L$6:$L$505,MATCH($C2124,Produtos!$B$6:$B$505,0)),0))</f>
        <v/>
      </c>
      <c r="K2124" s="17">
        <f>IF(I2124="","",IF($B2124="Venda",I2124-J2124,IF($B2124="Devolução de venda",-I2124-J2124,0)))</f>
        <v/>
      </c>
      <c r="L2124" s="20">
        <f>IF($A2124="","",IF($G2124&lt;&gt;"",$G2124,$A2124))</f>
        <v/>
      </c>
      <c r="M2124" s="17">
        <f>IF(I2124="","",IF($B2124="Venda",I2124,IF(OR($B2124="Compra",$B2124="Devolução de venda"),-I2124,0)))</f>
        <v/>
      </c>
    </row>
    <row r="2125">
      <c r="A2125" s="22" t="n"/>
      <c r="B2125" s="14" t="n"/>
      <c r="C2125" s="14" t="n"/>
      <c r="D2125" s="14" t="n"/>
      <c r="E2125" s="15" t="n"/>
      <c r="F2125" s="14" t="n"/>
      <c r="G2125" s="22" t="n"/>
      <c r="H2125" s="14" t="n"/>
      <c r="I2125" s="17">
        <f>IF(OR($B2125="",$C2125="",N($D2125)=0),"",IF(OR($B2125="Ajuste para mais",$B2125="Ajuste para menos"),0,$D2125*IF(N($E2125)&lt;&gt;0,$E2125,IF(OR($B2125="Venda",$B2125="Devolução de venda"),IFERROR(INDEX(Produtos!$D$6:$D$505,MATCH($C2125,Produtos!$B$6:$B$505,0)),0),0))))</f>
        <v/>
      </c>
      <c r="J2125" s="17">
        <f>IF(OR($B2125="",$C2125="",N($D2125)=0),"",IF($B2125="Venda",1,IF($B2125="Devolução de venda",-1,0))*$D2125*IFERROR(INDEX(Produtos!$L$6:$L$505,MATCH($C2125,Produtos!$B$6:$B$505,0)),0))</f>
        <v/>
      </c>
      <c r="K2125" s="17">
        <f>IF(I2125="","",IF($B2125="Venda",I2125-J2125,IF($B2125="Devolução de venda",-I2125-J2125,0)))</f>
        <v/>
      </c>
      <c r="L2125" s="20">
        <f>IF($A2125="","",IF($G2125&lt;&gt;"",$G2125,$A2125))</f>
        <v/>
      </c>
      <c r="M2125" s="17">
        <f>IF(I2125="","",IF($B2125="Venda",I2125,IF(OR($B2125="Compra",$B2125="Devolução de venda"),-I2125,0)))</f>
        <v/>
      </c>
    </row>
    <row r="2126">
      <c r="A2126" s="22" t="n"/>
      <c r="B2126" s="14" t="n"/>
      <c r="C2126" s="14" t="n"/>
      <c r="D2126" s="14" t="n"/>
      <c r="E2126" s="15" t="n"/>
      <c r="F2126" s="14" t="n"/>
      <c r="G2126" s="22" t="n"/>
      <c r="H2126" s="14" t="n"/>
      <c r="I2126" s="17">
        <f>IF(OR($B2126="",$C2126="",N($D2126)=0),"",IF(OR($B2126="Ajuste para mais",$B2126="Ajuste para menos"),0,$D2126*IF(N($E2126)&lt;&gt;0,$E2126,IF(OR($B2126="Venda",$B2126="Devolução de venda"),IFERROR(INDEX(Produtos!$D$6:$D$505,MATCH($C2126,Produtos!$B$6:$B$505,0)),0),0))))</f>
        <v/>
      </c>
      <c r="J2126" s="17">
        <f>IF(OR($B2126="",$C2126="",N($D2126)=0),"",IF($B2126="Venda",1,IF($B2126="Devolução de venda",-1,0))*$D2126*IFERROR(INDEX(Produtos!$L$6:$L$505,MATCH($C2126,Produtos!$B$6:$B$505,0)),0))</f>
        <v/>
      </c>
      <c r="K2126" s="17">
        <f>IF(I2126="","",IF($B2126="Venda",I2126-J2126,IF($B2126="Devolução de venda",-I2126-J2126,0)))</f>
        <v/>
      </c>
      <c r="L2126" s="20">
        <f>IF($A2126="","",IF($G2126&lt;&gt;"",$G2126,$A2126))</f>
        <v/>
      </c>
      <c r="M2126" s="17">
        <f>IF(I2126="","",IF($B2126="Venda",I2126,IF(OR($B2126="Compra",$B2126="Devolução de venda"),-I2126,0)))</f>
        <v/>
      </c>
    </row>
    <row r="2127">
      <c r="A2127" s="22" t="n"/>
      <c r="B2127" s="14" t="n"/>
      <c r="C2127" s="14" t="n"/>
      <c r="D2127" s="14" t="n"/>
      <c r="E2127" s="15" t="n"/>
      <c r="F2127" s="14" t="n"/>
      <c r="G2127" s="22" t="n"/>
      <c r="H2127" s="14" t="n"/>
      <c r="I2127" s="17">
        <f>IF(OR($B2127="",$C2127="",N($D2127)=0),"",IF(OR($B2127="Ajuste para mais",$B2127="Ajuste para menos"),0,$D2127*IF(N($E2127)&lt;&gt;0,$E2127,IF(OR($B2127="Venda",$B2127="Devolução de venda"),IFERROR(INDEX(Produtos!$D$6:$D$505,MATCH($C2127,Produtos!$B$6:$B$505,0)),0),0))))</f>
        <v/>
      </c>
      <c r="J2127" s="17">
        <f>IF(OR($B2127="",$C2127="",N($D2127)=0),"",IF($B2127="Venda",1,IF($B2127="Devolução de venda",-1,0))*$D2127*IFERROR(INDEX(Produtos!$L$6:$L$505,MATCH($C2127,Produtos!$B$6:$B$505,0)),0))</f>
        <v/>
      </c>
      <c r="K2127" s="17">
        <f>IF(I2127="","",IF($B2127="Venda",I2127-J2127,IF($B2127="Devolução de venda",-I2127-J2127,0)))</f>
        <v/>
      </c>
      <c r="L2127" s="20">
        <f>IF($A2127="","",IF($G2127&lt;&gt;"",$G2127,$A2127))</f>
        <v/>
      </c>
      <c r="M2127" s="17">
        <f>IF(I2127="","",IF($B2127="Venda",I2127,IF(OR($B2127="Compra",$B2127="Devolução de venda"),-I2127,0)))</f>
        <v/>
      </c>
    </row>
    <row r="2128">
      <c r="A2128" s="22" t="n"/>
      <c r="B2128" s="14" t="n"/>
      <c r="C2128" s="14" t="n"/>
      <c r="D2128" s="14" t="n"/>
      <c r="E2128" s="15" t="n"/>
      <c r="F2128" s="14" t="n"/>
      <c r="G2128" s="22" t="n"/>
      <c r="H2128" s="14" t="n"/>
      <c r="I2128" s="17">
        <f>IF(OR($B2128="",$C2128="",N($D2128)=0),"",IF(OR($B2128="Ajuste para mais",$B2128="Ajuste para menos"),0,$D2128*IF(N($E2128)&lt;&gt;0,$E2128,IF(OR($B2128="Venda",$B2128="Devolução de venda"),IFERROR(INDEX(Produtos!$D$6:$D$505,MATCH($C2128,Produtos!$B$6:$B$505,0)),0),0))))</f>
        <v/>
      </c>
      <c r="J2128" s="17">
        <f>IF(OR($B2128="",$C2128="",N($D2128)=0),"",IF($B2128="Venda",1,IF($B2128="Devolução de venda",-1,0))*$D2128*IFERROR(INDEX(Produtos!$L$6:$L$505,MATCH($C2128,Produtos!$B$6:$B$505,0)),0))</f>
        <v/>
      </c>
      <c r="K2128" s="17">
        <f>IF(I2128="","",IF($B2128="Venda",I2128-J2128,IF($B2128="Devolução de venda",-I2128-J2128,0)))</f>
        <v/>
      </c>
      <c r="L2128" s="20">
        <f>IF($A2128="","",IF($G2128&lt;&gt;"",$G2128,$A2128))</f>
        <v/>
      </c>
      <c r="M2128" s="17">
        <f>IF(I2128="","",IF($B2128="Venda",I2128,IF(OR($B2128="Compra",$B2128="Devolução de venda"),-I2128,0)))</f>
        <v/>
      </c>
    </row>
    <row r="2129">
      <c r="A2129" s="22" t="n"/>
      <c r="B2129" s="14" t="n"/>
      <c r="C2129" s="14" t="n"/>
      <c r="D2129" s="14" t="n"/>
      <c r="E2129" s="15" t="n"/>
      <c r="F2129" s="14" t="n"/>
      <c r="G2129" s="22" t="n"/>
      <c r="H2129" s="14" t="n"/>
      <c r="I2129" s="17">
        <f>IF(OR($B2129="",$C2129="",N($D2129)=0),"",IF(OR($B2129="Ajuste para mais",$B2129="Ajuste para menos"),0,$D2129*IF(N($E2129)&lt;&gt;0,$E2129,IF(OR($B2129="Venda",$B2129="Devolução de venda"),IFERROR(INDEX(Produtos!$D$6:$D$505,MATCH($C2129,Produtos!$B$6:$B$505,0)),0),0))))</f>
        <v/>
      </c>
      <c r="J2129" s="17">
        <f>IF(OR($B2129="",$C2129="",N($D2129)=0),"",IF($B2129="Venda",1,IF($B2129="Devolução de venda",-1,0))*$D2129*IFERROR(INDEX(Produtos!$L$6:$L$505,MATCH($C2129,Produtos!$B$6:$B$505,0)),0))</f>
        <v/>
      </c>
      <c r="K2129" s="17">
        <f>IF(I2129="","",IF($B2129="Venda",I2129-J2129,IF($B2129="Devolução de venda",-I2129-J2129,0)))</f>
        <v/>
      </c>
      <c r="L2129" s="20">
        <f>IF($A2129="","",IF($G2129&lt;&gt;"",$G2129,$A2129))</f>
        <v/>
      </c>
      <c r="M2129" s="17">
        <f>IF(I2129="","",IF($B2129="Venda",I2129,IF(OR($B2129="Compra",$B2129="Devolução de venda"),-I2129,0)))</f>
        <v/>
      </c>
    </row>
    <row r="2130">
      <c r="A2130" s="22" t="n"/>
      <c r="B2130" s="14" t="n"/>
      <c r="C2130" s="14" t="n"/>
      <c r="D2130" s="14" t="n"/>
      <c r="E2130" s="15" t="n"/>
      <c r="F2130" s="14" t="n"/>
      <c r="G2130" s="22" t="n"/>
      <c r="H2130" s="14" t="n"/>
      <c r="I2130" s="17">
        <f>IF(OR($B2130="",$C2130="",N($D2130)=0),"",IF(OR($B2130="Ajuste para mais",$B2130="Ajuste para menos"),0,$D2130*IF(N($E2130)&lt;&gt;0,$E2130,IF(OR($B2130="Venda",$B2130="Devolução de venda"),IFERROR(INDEX(Produtos!$D$6:$D$505,MATCH($C2130,Produtos!$B$6:$B$505,0)),0),0))))</f>
        <v/>
      </c>
      <c r="J2130" s="17">
        <f>IF(OR($B2130="",$C2130="",N($D2130)=0),"",IF($B2130="Venda",1,IF($B2130="Devolução de venda",-1,0))*$D2130*IFERROR(INDEX(Produtos!$L$6:$L$505,MATCH($C2130,Produtos!$B$6:$B$505,0)),0))</f>
        <v/>
      </c>
      <c r="K2130" s="17">
        <f>IF(I2130="","",IF($B2130="Venda",I2130-J2130,IF($B2130="Devolução de venda",-I2130-J2130,0)))</f>
        <v/>
      </c>
      <c r="L2130" s="20">
        <f>IF($A2130="","",IF($G2130&lt;&gt;"",$G2130,$A2130))</f>
        <v/>
      </c>
      <c r="M2130" s="17">
        <f>IF(I2130="","",IF($B2130="Venda",I2130,IF(OR($B2130="Compra",$B2130="Devolução de venda"),-I2130,0)))</f>
        <v/>
      </c>
    </row>
    <row r="2131">
      <c r="A2131" s="22" t="n"/>
      <c r="B2131" s="14" t="n"/>
      <c r="C2131" s="14" t="n"/>
      <c r="D2131" s="14" t="n"/>
      <c r="E2131" s="15" t="n"/>
      <c r="F2131" s="14" t="n"/>
      <c r="G2131" s="22" t="n"/>
      <c r="H2131" s="14" t="n"/>
      <c r="I2131" s="17">
        <f>IF(OR($B2131="",$C2131="",N($D2131)=0),"",IF(OR($B2131="Ajuste para mais",$B2131="Ajuste para menos"),0,$D2131*IF(N($E2131)&lt;&gt;0,$E2131,IF(OR($B2131="Venda",$B2131="Devolução de venda"),IFERROR(INDEX(Produtos!$D$6:$D$505,MATCH($C2131,Produtos!$B$6:$B$505,0)),0),0))))</f>
        <v/>
      </c>
      <c r="J2131" s="17">
        <f>IF(OR($B2131="",$C2131="",N($D2131)=0),"",IF($B2131="Venda",1,IF($B2131="Devolução de venda",-1,0))*$D2131*IFERROR(INDEX(Produtos!$L$6:$L$505,MATCH($C2131,Produtos!$B$6:$B$505,0)),0))</f>
        <v/>
      </c>
      <c r="K2131" s="17">
        <f>IF(I2131="","",IF($B2131="Venda",I2131-J2131,IF($B2131="Devolução de venda",-I2131-J2131,0)))</f>
        <v/>
      </c>
      <c r="L2131" s="20">
        <f>IF($A2131="","",IF($G2131&lt;&gt;"",$G2131,$A2131))</f>
        <v/>
      </c>
      <c r="M2131" s="17">
        <f>IF(I2131="","",IF($B2131="Venda",I2131,IF(OR($B2131="Compra",$B2131="Devolução de venda"),-I2131,0)))</f>
        <v/>
      </c>
    </row>
    <row r="2132">
      <c r="A2132" s="22" t="n"/>
      <c r="B2132" s="14" t="n"/>
      <c r="C2132" s="14" t="n"/>
      <c r="D2132" s="14" t="n"/>
      <c r="E2132" s="15" t="n"/>
      <c r="F2132" s="14" t="n"/>
      <c r="G2132" s="22" t="n"/>
      <c r="H2132" s="14" t="n"/>
      <c r="I2132" s="17">
        <f>IF(OR($B2132="",$C2132="",N($D2132)=0),"",IF(OR($B2132="Ajuste para mais",$B2132="Ajuste para menos"),0,$D2132*IF(N($E2132)&lt;&gt;0,$E2132,IF(OR($B2132="Venda",$B2132="Devolução de venda"),IFERROR(INDEX(Produtos!$D$6:$D$505,MATCH($C2132,Produtos!$B$6:$B$505,0)),0),0))))</f>
        <v/>
      </c>
      <c r="J2132" s="17">
        <f>IF(OR($B2132="",$C2132="",N($D2132)=0),"",IF($B2132="Venda",1,IF($B2132="Devolução de venda",-1,0))*$D2132*IFERROR(INDEX(Produtos!$L$6:$L$505,MATCH($C2132,Produtos!$B$6:$B$505,0)),0))</f>
        <v/>
      </c>
      <c r="K2132" s="17">
        <f>IF(I2132="","",IF($B2132="Venda",I2132-J2132,IF($B2132="Devolução de venda",-I2132-J2132,0)))</f>
        <v/>
      </c>
      <c r="L2132" s="20">
        <f>IF($A2132="","",IF($G2132&lt;&gt;"",$G2132,$A2132))</f>
        <v/>
      </c>
      <c r="M2132" s="17">
        <f>IF(I2132="","",IF($B2132="Venda",I2132,IF(OR($B2132="Compra",$B2132="Devolução de venda"),-I2132,0)))</f>
        <v/>
      </c>
    </row>
    <row r="2133">
      <c r="A2133" s="22" t="n"/>
      <c r="B2133" s="14" t="n"/>
      <c r="C2133" s="14" t="n"/>
      <c r="D2133" s="14" t="n"/>
      <c r="E2133" s="15" t="n"/>
      <c r="F2133" s="14" t="n"/>
      <c r="G2133" s="22" t="n"/>
      <c r="H2133" s="14" t="n"/>
      <c r="I2133" s="17">
        <f>IF(OR($B2133="",$C2133="",N($D2133)=0),"",IF(OR($B2133="Ajuste para mais",$B2133="Ajuste para menos"),0,$D2133*IF(N($E2133)&lt;&gt;0,$E2133,IF(OR($B2133="Venda",$B2133="Devolução de venda"),IFERROR(INDEX(Produtos!$D$6:$D$505,MATCH($C2133,Produtos!$B$6:$B$505,0)),0),0))))</f>
        <v/>
      </c>
      <c r="J2133" s="17">
        <f>IF(OR($B2133="",$C2133="",N($D2133)=0),"",IF($B2133="Venda",1,IF($B2133="Devolução de venda",-1,0))*$D2133*IFERROR(INDEX(Produtos!$L$6:$L$505,MATCH($C2133,Produtos!$B$6:$B$505,0)),0))</f>
        <v/>
      </c>
      <c r="K2133" s="17">
        <f>IF(I2133="","",IF($B2133="Venda",I2133-J2133,IF($B2133="Devolução de venda",-I2133-J2133,0)))</f>
        <v/>
      </c>
      <c r="L2133" s="20">
        <f>IF($A2133="","",IF($G2133&lt;&gt;"",$G2133,$A2133))</f>
        <v/>
      </c>
      <c r="M2133" s="17">
        <f>IF(I2133="","",IF($B2133="Venda",I2133,IF(OR($B2133="Compra",$B2133="Devolução de venda"),-I2133,0)))</f>
        <v/>
      </c>
    </row>
    <row r="2134">
      <c r="A2134" s="22" t="n"/>
      <c r="B2134" s="14" t="n"/>
      <c r="C2134" s="14" t="n"/>
      <c r="D2134" s="14" t="n"/>
      <c r="E2134" s="15" t="n"/>
      <c r="F2134" s="14" t="n"/>
      <c r="G2134" s="22" t="n"/>
      <c r="H2134" s="14" t="n"/>
      <c r="I2134" s="17">
        <f>IF(OR($B2134="",$C2134="",N($D2134)=0),"",IF(OR($B2134="Ajuste para mais",$B2134="Ajuste para menos"),0,$D2134*IF(N($E2134)&lt;&gt;0,$E2134,IF(OR($B2134="Venda",$B2134="Devolução de venda"),IFERROR(INDEX(Produtos!$D$6:$D$505,MATCH($C2134,Produtos!$B$6:$B$505,0)),0),0))))</f>
        <v/>
      </c>
      <c r="J2134" s="17">
        <f>IF(OR($B2134="",$C2134="",N($D2134)=0),"",IF($B2134="Venda",1,IF($B2134="Devolução de venda",-1,0))*$D2134*IFERROR(INDEX(Produtos!$L$6:$L$505,MATCH($C2134,Produtos!$B$6:$B$505,0)),0))</f>
        <v/>
      </c>
      <c r="K2134" s="17">
        <f>IF(I2134="","",IF($B2134="Venda",I2134-J2134,IF($B2134="Devolução de venda",-I2134-J2134,0)))</f>
        <v/>
      </c>
      <c r="L2134" s="20">
        <f>IF($A2134="","",IF($G2134&lt;&gt;"",$G2134,$A2134))</f>
        <v/>
      </c>
      <c r="M2134" s="17">
        <f>IF(I2134="","",IF($B2134="Venda",I2134,IF(OR($B2134="Compra",$B2134="Devolução de venda"),-I2134,0)))</f>
        <v/>
      </c>
    </row>
    <row r="2135">
      <c r="A2135" s="22" t="n"/>
      <c r="B2135" s="14" t="n"/>
      <c r="C2135" s="14" t="n"/>
      <c r="D2135" s="14" t="n"/>
      <c r="E2135" s="15" t="n"/>
      <c r="F2135" s="14" t="n"/>
      <c r="G2135" s="22" t="n"/>
      <c r="H2135" s="14" t="n"/>
      <c r="I2135" s="17">
        <f>IF(OR($B2135="",$C2135="",N($D2135)=0),"",IF(OR($B2135="Ajuste para mais",$B2135="Ajuste para menos"),0,$D2135*IF(N($E2135)&lt;&gt;0,$E2135,IF(OR($B2135="Venda",$B2135="Devolução de venda"),IFERROR(INDEX(Produtos!$D$6:$D$505,MATCH($C2135,Produtos!$B$6:$B$505,0)),0),0))))</f>
        <v/>
      </c>
      <c r="J2135" s="17">
        <f>IF(OR($B2135="",$C2135="",N($D2135)=0),"",IF($B2135="Venda",1,IF($B2135="Devolução de venda",-1,0))*$D2135*IFERROR(INDEX(Produtos!$L$6:$L$505,MATCH($C2135,Produtos!$B$6:$B$505,0)),0))</f>
        <v/>
      </c>
      <c r="K2135" s="17">
        <f>IF(I2135="","",IF($B2135="Venda",I2135-J2135,IF($B2135="Devolução de venda",-I2135-J2135,0)))</f>
        <v/>
      </c>
      <c r="L2135" s="20">
        <f>IF($A2135="","",IF($G2135&lt;&gt;"",$G2135,$A2135))</f>
        <v/>
      </c>
      <c r="M2135" s="17">
        <f>IF(I2135="","",IF($B2135="Venda",I2135,IF(OR($B2135="Compra",$B2135="Devolução de venda"),-I2135,0)))</f>
        <v/>
      </c>
    </row>
    <row r="2136">
      <c r="A2136" s="22" t="n"/>
      <c r="B2136" s="14" t="n"/>
      <c r="C2136" s="14" t="n"/>
      <c r="D2136" s="14" t="n"/>
      <c r="E2136" s="15" t="n"/>
      <c r="F2136" s="14" t="n"/>
      <c r="G2136" s="22" t="n"/>
      <c r="H2136" s="14" t="n"/>
      <c r="I2136" s="17">
        <f>IF(OR($B2136="",$C2136="",N($D2136)=0),"",IF(OR($B2136="Ajuste para mais",$B2136="Ajuste para menos"),0,$D2136*IF(N($E2136)&lt;&gt;0,$E2136,IF(OR($B2136="Venda",$B2136="Devolução de venda"),IFERROR(INDEX(Produtos!$D$6:$D$505,MATCH($C2136,Produtos!$B$6:$B$505,0)),0),0))))</f>
        <v/>
      </c>
      <c r="J2136" s="17">
        <f>IF(OR($B2136="",$C2136="",N($D2136)=0),"",IF($B2136="Venda",1,IF($B2136="Devolução de venda",-1,0))*$D2136*IFERROR(INDEX(Produtos!$L$6:$L$505,MATCH($C2136,Produtos!$B$6:$B$505,0)),0))</f>
        <v/>
      </c>
      <c r="K2136" s="17">
        <f>IF(I2136="","",IF($B2136="Venda",I2136-J2136,IF($B2136="Devolução de venda",-I2136-J2136,0)))</f>
        <v/>
      </c>
      <c r="L2136" s="20">
        <f>IF($A2136="","",IF($G2136&lt;&gt;"",$G2136,$A2136))</f>
        <v/>
      </c>
      <c r="M2136" s="17">
        <f>IF(I2136="","",IF($B2136="Venda",I2136,IF(OR($B2136="Compra",$B2136="Devolução de venda"),-I2136,0)))</f>
        <v/>
      </c>
    </row>
    <row r="2137">
      <c r="A2137" s="22" t="n"/>
      <c r="B2137" s="14" t="n"/>
      <c r="C2137" s="14" t="n"/>
      <c r="D2137" s="14" t="n"/>
      <c r="E2137" s="15" t="n"/>
      <c r="F2137" s="14" t="n"/>
      <c r="G2137" s="22" t="n"/>
      <c r="H2137" s="14" t="n"/>
      <c r="I2137" s="17">
        <f>IF(OR($B2137="",$C2137="",N($D2137)=0),"",IF(OR($B2137="Ajuste para mais",$B2137="Ajuste para menos"),0,$D2137*IF(N($E2137)&lt;&gt;0,$E2137,IF(OR($B2137="Venda",$B2137="Devolução de venda"),IFERROR(INDEX(Produtos!$D$6:$D$505,MATCH($C2137,Produtos!$B$6:$B$505,0)),0),0))))</f>
        <v/>
      </c>
      <c r="J2137" s="17">
        <f>IF(OR($B2137="",$C2137="",N($D2137)=0),"",IF($B2137="Venda",1,IF($B2137="Devolução de venda",-1,0))*$D2137*IFERROR(INDEX(Produtos!$L$6:$L$505,MATCH($C2137,Produtos!$B$6:$B$505,0)),0))</f>
        <v/>
      </c>
      <c r="K2137" s="17">
        <f>IF(I2137="","",IF($B2137="Venda",I2137-J2137,IF($B2137="Devolução de venda",-I2137-J2137,0)))</f>
        <v/>
      </c>
      <c r="L2137" s="20">
        <f>IF($A2137="","",IF($G2137&lt;&gt;"",$G2137,$A2137))</f>
        <v/>
      </c>
      <c r="M2137" s="17">
        <f>IF(I2137="","",IF($B2137="Venda",I2137,IF(OR($B2137="Compra",$B2137="Devolução de venda"),-I2137,0)))</f>
        <v/>
      </c>
    </row>
    <row r="2138">
      <c r="A2138" s="22" t="n"/>
      <c r="B2138" s="14" t="n"/>
      <c r="C2138" s="14" t="n"/>
      <c r="D2138" s="14" t="n"/>
      <c r="E2138" s="15" t="n"/>
      <c r="F2138" s="14" t="n"/>
      <c r="G2138" s="22" t="n"/>
      <c r="H2138" s="14" t="n"/>
      <c r="I2138" s="17">
        <f>IF(OR($B2138="",$C2138="",N($D2138)=0),"",IF(OR($B2138="Ajuste para mais",$B2138="Ajuste para menos"),0,$D2138*IF(N($E2138)&lt;&gt;0,$E2138,IF(OR($B2138="Venda",$B2138="Devolução de venda"),IFERROR(INDEX(Produtos!$D$6:$D$505,MATCH($C2138,Produtos!$B$6:$B$505,0)),0),0))))</f>
        <v/>
      </c>
      <c r="J2138" s="17">
        <f>IF(OR($B2138="",$C2138="",N($D2138)=0),"",IF($B2138="Venda",1,IF($B2138="Devolução de venda",-1,0))*$D2138*IFERROR(INDEX(Produtos!$L$6:$L$505,MATCH($C2138,Produtos!$B$6:$B$505,0)),0))</f>
        <v/>
      </c>
      <c r="K2138" s="17">
        <f>IF(I2138="","",IF($B2138="Venda",I2138-J2138,IF($B2138="Devolução de venda",-I2138-J2138,0)))</f>
        <v/>
      </c>
      <c r="L2138" s="20">
        <f>IF($A2138="","",IF($G2138&lt;&gt;"",$G2138,$A2138))</f>
        <v/>
      </c>
      <c r="M2138" s="17">
        <f>IF(I2138="","",IF($B2138="Venda",I2138,IF(OR($B2138="Compra",$B2138="Devolução de venda"),-I2138,0)))</f>
        <v/>
      </c>
    </row>
    <row r="2139">
      <c r="A2139" s="22" t="n"/>
      <c r="B2139" s="14" t="n"/>
      <c r="C2139" s="14" t="n"/>
      <c r="D2139" s="14" t="n"/>
      <c r="E2139" s="15" t="n"/>
      <c r="F2139" s="14" t="n"/>
      <c r="G2139" s="22" t="n"/>
      <c r="H2139" s="14" t="n"/>
      <c r="I2139" s="17">
        <f>IF(OR($B2139="",$C2139="",N($D2139)=0),"",IF(OR($B2139="Ajuste para mais",$B2139="Ajuste para menos"),0,$D2139*IF(N($E2139)&lt;&gt;0,$E2139,IF(OR($B2139="Venda",$B2139="Devolução de venda"),IFERROR(INDEX(Produtos!$D$6:$D$505,MATCH($C2139,Produtos!$B$6:$B$505,0)),0),0))))</f>
        <v/>
      </c>
      <c r="J2139" s="17">
        <f>IF(OR($B2139="",$C2139="",N($D2139)=0),"",IF($B2139="Venda",1,IF($B2139="Devolução de venda",-1,0))*$D2139*IFERROR(INDEX(Produtos!$L$6:$L$505,MATCH($C2139,Produtos!$B$6:$B$505,0)),0))</f>
        <v/>
      </c>
      <c r="K2139" s="17">
        <f>IF(I2139="","",IF($B2139="Venda",I2139-J2139,IF($B2139="Devolução de venda",-I2139-J2139,0)))</f>
        <v/>
      </c>
      <c r="L2139" s="20">
        <f>IF($A2139="","",IF($G2139&lt;&gt;"",$G2139,$A2139))</f>
        <v/>
      </c>
      <c r="M2139" s="17">
        <f>IF(I2139="","",IF($B2139="Venda",I2139,IF(OR($B2139="Compra",$B2139="Devolução de venda"),-I2139,0)))</f>
        <v/>
      </c>
    </row>
    <row r="2140">
      <c r="A2140" s="22" t="n"/>
      <c r="B2140" s="14" t="n"/>
      <c r="C2140" s="14" t="n"/>
      <c r="D2140" s="14" t="n"/>
      <c r="E2140" s="15" t="n"/>
      <c r="F2140" s="14" t="n"/>
      <c r="G2140" s="22" t="n"/>
      <c r="H2140" s="14" t="n"/>
      <c r="I2140" s="17">
        <f>IF(OR($B2140="",$C2140="",N($D2140)=0),"",IF(OR($B2140="Ajuste para mais",$B2140="Ajuste para menos"),0,$D2140*IF(N($E2140)&lt;&gt;0,$E2140,IF(OR($B2140="Venda",$B2140="Devolução de venda"),IFERROR(INDEX(Produtos!$D$6:$D$505,MATCH($C2140,Produtos!$B$6:$B$505,0)),0),0))))</f>
        <v/>
      </c>
      <c r="J2140" s="17">
        <f>IF(OR($B2140="",$C2140="",N($D2140)=0),"",IF($B2140="Venda",1,IF($B2140="Devolução de venda",-1,0))*$D2140*IFERROR(INDEX(Produtos!$L$6:$L$505,MATCH($C2140,Produtos!$B$6:$B$505,0)),0))</f>
        <v/>
      </c>
      <c r="K2140" s="17">
        <f>IF(I2140="","",IF($B2140="Venda",I2140-J2140,IF($B2140="Devolução de venda",-I2140-J2140,0)))</f>
        <v/>
      </c>
      <c r="L2140" s="20">
        <f>IF($A2140="","",IF($G2140&lt;&gt;"",$G2140,$A2140))</f>
        <v/>
      </c>
      <c r="M2140" s="17">
        <f>IF(I2140="","",IF($B2140="Venda",I2140,IF(OR($B2140="Compra",$B2140="Devolução de venda"),-I2140,0)))</f>
        <v/>
      </c>
    </row>
    <row r="2141">
      <c r="A2141" s="22" t="n"/>
      <c r="B2141" s="14" t="n"/>
      <c r="C2141" s="14" t="n"/>
      <c r="D2141" s="14" t="n"/>
      <c r="E2141" s="15" t="n"/>
      <c r="F2141" s="14" t="n"/>
      <c r="G2141" s="22" t="n"/>
      <c r="H2141" s="14" t="n"/>
      <c r="I2141" s="17">
        <f>IF(OR($B2141="",$C2141="",N($D2141)=0),"",IF(OR($B2141="Ajuste para mais",$B2141="Ajuste para menos"),0,$D2141*IF(N($E2141)&lt;&gt;0,$E2141,IF(OR($B2141="Venda",$B2141="Devolução de venda"),IFERROR(INDEX(Produtos!$D$6:$D$505,MATCH($C2141,Produtos!$B$6:$B$505,0)),0),0))))</f>
        <v/>
      </c>
      <c r="J2141" s="17">
        <f>IF(OR($B2141="",$C2141="",N($D2141)=0),"",IF($B2141="Venda",1,IF($B2141="Devolução de venda",-1,0))*$D2141*IFERROR(INDEX(Produtos!$L$6:$L$505,MATCH($C2141,Produtos!$B$6:$B$505,0)),0))</f>
        <v/>
      </c>
      <c r="K2141" s="17">
        <f>IF(I2141="","",IF($B2141="Venda",I2141-J2141,IF($B2141="Devolução de venda",-I2141-J2141,0)))</f>
        <v/>
      </c>
      <c r="L2141" s="20">
        <f>IF($A2141="","",IF($G2141&lt;&gt;"",$G2141,$A2141))</f>
        <v/>
      </c>
      <c r="M2141" s="17">
        <f>IF(I2141="","",IF($B2141="Venda",I2141,IF(OR($B2141="Compra",$B2141="Devolução de venda"),-I2141,0)))</f>
        <v/>
      </c>
    </row>
    <row r="2142">
      <c r="A2142" s="22" t="n"/>
      <c r="B2142" s="14" t="n"/>
      <c r="C2142" s="14" t="n"/>
      <c r="D2142" s="14" t="n"/>
      <c r="E2142" s="15" t="n"/>
      <c r="F2142" s="14" t="n"/>
      <c r="G2142" s="22" t="n"/>
      <c r="H2142" s="14" t="n"/>
      <c r="I2142" s="17">
        <f>IF(OR($B2142="",$C2142="",N($D2142)=0),"",IF(OR($B2142="Ajuste para mais",$B2142="Ajuste para menos"),0,$D2142*IF(N($E2142)&lt;&gt;0,$E2142,IF(OR($B2142="Venda",$B2142="Devolução de venda"),IFERROR(INDEX(Produtos!$D$6:$D$505,MATCH($C2142,Produtos!$B$6:$B$505,0)),0),0))))</f>
        <v/>
      </c>
      <c r="J2142" s="17">
        <f>IF(OR($B2142="",$C2142="",N($D2142)=0),"",IF($B2142="Venda",1,IF($B2142="Devolução de venda",-1,0))*$D2142*IFERROR(INDEX(Produtos!$L$6:$L$505,MATCH($C2142,Produtos!$B$6:$B$505,0)),0))</f>
        <v/>
      </c>
      <c r="K2142" s="17">
        <f>IF(I2142="","",IF($B2142="Venda",I2142-J2142,IF($B2142="Devolução de venda",-I2142-J2142,0)))</f>
        <v/>
      </c>
      <c r="L2142" s="20">
        <f>IF($A2142="","",IF($G2142&lt;&gt;"",$G2142,$A2142))</f>
        <v/>
      </c>
      <c r="M2142" s="17">
        <f>IF(I2142="","",IF($B2142="Venda",I2142,IF(OR($B2142="Compra",$B2142="Devolução de venda"),-I2142,0)))</f>
        <v/>
      </c>
    </row>
    <row r="2143">
      <c r="A2143" s="22" t="n"/>
      <c r="B2143" s="14" t="n"/>
      <c r="C2143" s="14" t="n"/>
      <c r="D2143" s="14" t="n"/>
      <c r="E2143" s="15" t="n"/>
      <c r="F2143" s="14" t="n"/>
      <c r="G2143" s="22" t="n"/>
      <c r="H2143" s="14" t="n"/>
      <c r="I2143" s="17">
        <f>IF(OR($B2143="",$C2143="",N($D2143)=0),"",IF(OR($B2143="Ajuste para mais",$B2143="Ajuste para menos"),0,$D2143*IF(N($E2143)&lt;&gt;0,$E2143,IF(OR($B2143="Venda",$B2143="Devolução de venda"),IFERROR(INDEX(Produtos!$D$6:$D$505,MATCH($C2143,Produtos!$B$6:$B$505,0)),0),0))))</f>
        <v/>
      </c>
      <c r="J2143" s="17">
        <f>IF(OR($B2143="",$C2143="",N($D2143)=0),"",IF($B2143="Venda",1,IF($B2143="Devolução de venda",-1,0))*$D2143*IFERROR(INDEX(Produtos!$L$6:$L$505,MATCH($C2143,Produtos!$B$6:$B$505,0)),0))</f>
        <v/>
      </c>
      <c r="K2143" s="17">
        <f>IF(I2143="","",IF($B2143="Venda",I2143-J2143,IF($B2143="Devolução de venda",-I2143-J2143,0)))</f>
        <v/>
      </c>
      <c r="L2143" s="20">
        <f>IF($A2143="","",IF($G2143&lt;&gt;"",$G2143,$A2143))</f>
        <v/>
      </c>
      <c r="M2143" s="17">
        <f>IF(I2143="","",IF($B2143="Venda",I2143,IF(OR($B2143="Compra",$B2143="Devolução de venda"),-I2143,0)))</f>
        <v/>
      </c>
    </row>
    <row r="2144">
      <c r="A2144" s="22" t="n"/>
      <c r="B2144" s="14" t="n"/>
      <c r="C2144" s="14" t="n"/>
      <c r="D2144" s="14" t="n"/>
      <c r="E2144" s="15" t="n"/>
      <c r="F2144" s="14" t="n"/>
      <c r="G2144" s="22" t="n"/>
      <c r="H2144" s="14" t="n"/>
      <c r="I2144" s="17">
        <f>IF(OR($B2144="",$C2144="",N($D2144)=0),"",IF(OR($B2144="Ajuste para mais",$B2144="Ajuste para menos"),0,$D2144*IF(N($E2144)&lt;&gt;0,$E2144,IF(OR($B2144="Venda",$B2144="Devolução de venda"),IFERROR(INDEX(Produtos!$D$6:$D$505,MATCH($C2144,Produtos!$B$6:$B$505,0)),0),0))))</f>
        <v/>
      </c>
      <c r="J2144" s="17">
        <f>IF(OR($B2144="",$C2144="",N($D2144)=0),"",IF($B2144="Venda",1,IF($B2144="Devolução de venda",-1,0))*$D2144*IFERROR(INDEX(Produtos!$L$6:$L$505,MATCH($C2144,Produtos!$B$6:$B$505,0)),0))</f>
        <v/>
      </c>
      <c r="K2144" s="17">
        <f>IF(I2144="","",IF($B2144="Venda",I2144-J2144,IF($B2144="Devolução de venda",-I2144-J2144,0)))</f>
        <v/>
      </c>
      <c r="L2144" s="20">
        <f>IF($A2144="","",IF($G2144&lt;&gt;"",$G2144,$A2144))</f>
        <v/>
      </c>
      <c r="M2144" s="17">
        <f>IF(I2144="","",IF($B2144="Venda",I2144,IF(OR($B2144="Compra",$B2144="Devolução de venda"),-I2144,0)))</f>
        <v/>
      </c>
    </row>
    <row r="2145">
      <c r="A2145" s="22" t="n"/>
      <c r="B2145" s="14" t="n"/>
      <c r="C2145" s="14" t="n"/>
      <c r="D2145" s="14" t="n"/>
      <c r="E2145" s="15" t="n"/>
      <c r="F2145" s="14" t="n"/>
      <c r="G2145" s="22" t="n"/>
      <c r="H2145" s="14" t="n"/>
      <c r="I2145" s="17">
        <f>IF(OR($B2145="",$C2145="",N($D2145)=0),"",IF(OR($B2145="Ajuste para mais",$B2145="Ajuste para menos"),0,$D2145*IF(N($E2145)&lt;&gt;0,$E2145,IF(OR($B2145="Venda",$B2145="Devolução de venda"),IFERROR(INDEX(Produtos!$D$6:$D$505,MATCH($C2145,Produtos!$B$6:$B$505,0)),0),0))))</f>
        <v/>
      </c>
      <c r="J2145" s="17">
        <f>IF(OR($B2145="",$C2145="",N($D2145)=0),"",IF($B2145="Venda",1,IF($B2145="Devolução de venda",-1,0))*$D2145*IFERROR(INDEX(Produtos!$L$6:$L$505,MATCH($C2145,Produtos!$B$6:$B$505,0)),0))</f>
        <v/>
      </c>
      <c r="K2145" s="17">
        <f>IF(I2145="","",IF($B2145="Venda",I2145-J2145,IF($B2145="Devolução de venda",-I2145-J2145,0)))</f>
        <v/>
      </c>
      <c r="L2145" s="20">
        <f>IF($A2145="","",IF($G2145&lt;&gt;"",$G2145,$A2145))</f>
        <v/>
      </c>
      <c r="M2145" s="17">
        <f>IF(I2145="","",IF($B2145="Venda",I2145,IF(OR($B2145="Compra",$B2145="Devolução de venda"),-I2145,0)))</f>
        <v/>
      </c>
    </row>
    <row r="2146">
      <c r="A2146" s="22" t="n"/>
      <c r="B2146" s="14" t="n"/>
      <c r="C2146" s="14" t="n"/>
      <c r="D2146" s="14" t="n"/>
      <c r="E2146" s="15" t="n"/>
      <c r="F2146" s="14" t="n"/>
      <c r="G2146" s="22" t="n"/>
      <c r="H2146" s="14" t="n"/>
      <c r="I2146" s="17">
        <f>IF(OR($B2146="",$C2146="",N($D2146)=0),"",IF(OR($B2146="Ajuste para mais",$B2146="Ajuste para menos"),0,$D2146*IF(N($E2146)&lt;&gt;0,$E2146,IF(OR($B2146="Venda",$B2146="Devolução de venda"),IFERROR(INDEX(Produtos!$D$6:$D$505,MATCH($C2146,Produtos!$B$6:$B$505,0)),0),0))))</f>
        <v/>
      </c>
      <c r="J2146" s="17">
        <f>IF(OR($B2146="",$C2146="",N($D2146)=0),"",IF($B2146="Venda",1,IF($B2146="Devolução de venda",-1,0))*$D2146*IFERROR(INDEX(Produtos!$L$6:$L$505,MATCH($C2146,Produtos!$B$6:$B$505,0)),0))</f>
        <v/>
      </c>
      <c r="K2146" s="17">
        <f>IF(I2146="","",IF($B2146="Venda",I2146-J2146,IF($B2146="Devolução de venda",-I2146-J2146,0)))</f>
        <v/>
      </c>
      <c r="L2146" s="20">
        <f>IF($A2146="","",IF($G2146&lt;&gt;"",$G2146,$A2146))</f>
        <v/>
      </c>
      <c r="M2146" s="17">
        <f>IF(I2146="","",IF($B2146="Venda",I2146,IF(OR($B2146="Compra",$B2146="Devolução de venda"),-I2146,0)))</f>
        <v/>
      </c>
    </row>
    <row r="2147">
      <c r="A2147" s="22" t="n"/>
      <c r="B2147" s="14" t="n"/>
      <c r="C2147" s="14" t="n"/>
      <c r="D2147" s="14" t="n"/>
      <c r="E2147" s="15" t="n"/>
      <c r="F2147" s="14" t="n"/>
      <c r="G2147" s="22" t="n"/>
      <c r="H2147" s="14" t="n"/>
      <c r="I2147" s="17">
        <f>IF(OR($B2147="",$C2147="",N($D2147)=0),"",IF(OR($B2147="Ajuste para mais",$B2147="Ajuste para menos"),0,$D2147*IF(N($E2147)&lt;&gt;0,$E2147,IF(OR($B2147="Venda",$B2147="Devolução de venda"),IFERROR(INDEX(Produtos!$D$6:$D$505,MATCH($C2147,Produtos!$B$6:$B$505,0)),0),0))))</f>
        <v/>
      </c>
      <c r="J2147" s="17">
        <f>IF(OR($B2147="",$C2147="",N($D2147)=0),"",IF($B2147="Venda",1,IF($B2147="Devolução de venda",-1,0))*$D2147*IFERROR(INDEX(Produtos!$L$6:$L$505,MATCH($C2147,Produtos!$B$6:$B$505,0)),0))</f>
        <v/>
      </c>
      <c r="K2147" s="17">
        <f>IF(I2147="","",IF($B2147="Venda",I2147-J2147,IF($B2147="Devolução de venda",-I2147-J2147,0)))</f>
        <v/>
      </c>
      <c r="L2147" s="20">
        <f>IF($A2147="","",IF($G2147&lt;&gt;"",$G2147,$A2147))</f>
        <v/>
      </c>
      <c r="M2147" s="17">
        <f>IF(I2147="","",IF($B2147="Venda",I2147,IF(OR($B2147="Compra",$B2147="Devolução de venda"),-I2147,0)))</f>
        <v/>
      </c>
    </row>
    <row r="2148">
      <c r="A2148" s="22" t="n"/>
      <c r="B2148" s="14" t="n"/>
      <c r="C2148" s="14" t="n"/>
      <c r="D2148" s="14" t="n"/>
      <c r="E2148" s="15" t="n"/>
      <c r="F2148" s="14" t="n"/>
      <c r="G2148" s="22" t="n"/>
      <c r="H2148" s="14" t="n"/>
      <c r="I2148" s="17">
        <f>IF(OR($B2148="",$C2148="",N($D2148)=0),"",IF(OR($B2148="Ajuste para mais",$B2148="Ajuste para menos"),0,$D2148*IF(N($E2148)&lt;&gt;0,$E2148,IF(OR($B2148="Venda",$B2148="Devolução de venda"),IFERROR(INDEX(Produtos!$D$6:$D$505,MATCH($C2148,Produtos!$B$6:$B$505,0)),0),0))))</f>
        <v/>
      </c>
      <c r="J2148" s="17">
        <f>IF(OR($B2148="",$C2148="",N($D2148)=0),"",IF($B2148="Venda",1,IF($B2148="Devolução de venda",-1,0))*$D2148*IFERROR(INDEX(Produtos!$L$6:$L$505,MATCH($C2148,Produtos!$B$6:$B$505,0)),0))</f>
        <v/>
      </c>
      <c r="K2148" s="17">
        <f>IF(I2148="","",IF($B2148="Venda",I2148-J2148,IF($B2148="Devolução de venda",-I2148-J2148,0)))</f>
        <v/>
      </c>
      <c r="L2148" s="20">
        <f>IF($A2148="","",IF($G2148&lt;&gt;"",$G2148,$A2148))</f>
        <v/>
      </c>
      <c r="M2148" s="17">
        <f>IF(I2148="","",IF($B2148="Venda",I2148,IF(OR($B2148="Compra",$B2148="Devolução de venda"),-I2148,0)))</f>
        <v/>
      </c>
    </row>
    <row r="2149">
      <c r="A2149" s="22" t="n"/>
      <c r="B2149" s="14" t="n"/>
      <c r="C2149" s="14" t="n"/>
      <c r="D2149" s="14" t="n"/>
      <c r="E2149" s="15" t="n"/>
      <c r="F2149" s="14" t="n"/>
      <c r="G2149" s="22" t="n"/>
      <c r="H2149" s="14" t="n"/>
      <c r="I2149" s="17">
        <f>IF(OR($B2149="",$C2149="",N($D2149)=0),"",IF(OR($B2149="Ajuste para mais",$B2149="Ajuste para menos"),0,$D2149*IF(N($E2149)&lt;&gt;0,$E2149,IF(OR($B2149="Venda",$B2149="Devolução de venda"),IFERROR(INDEX(Produtos!$D$6:$D$505,MATCH($C2149,Produtos!$B$6:$B$505,0)),0),0))))</f>
        <v/>
      </c>
      <c r="J2149" s="17">
        <f>IF(OR($B2149="",$C2149="",N($D2149)=0),"",IF($B2149="Venda",1,IF($B2149="Devolução de venda",-1,0))*$D2149*IFERROR(INDEX(Produtos!$L$6:$L$505,MATCH($C2149,Produtos!$B$6:$B$505,0)),0))</f>
        <v/>
      </c>
      <c r="K2149" s="17">
        <f>IF(I2149="","",IF($B2149="Venda",I2149-J2149,IF($B2149="Devolução de venda",-I2149-J2149,0)))</f>
        <v/>
      </c>
      <c r="L2149" s="20">
        <f>IF($A2149="","",IF($G2149&lt;&gt;"",$G2149,$A2149))</f>
        <v/>
      </c>
      <c r="M2149" s="17">
        <f>IF(I2149="","",IF($B2149="Venda",I2149,IF(OR($B2149="Compra",$B2149="Devolução de venda"),-I2149,0)))</f>
        <v/>
      </c>
    </row>
    <row r="2150">
      <c r="A2150" s="22" t="n"/>
      <c r="B2150" s="14" t="n"/>
      <c r="C2150" s="14" t="n"/>
      <c r="D2150" s="14" t="n"/>
      <c r="E2150" s="15" t="n"/>
      <c r="F2150" s="14" t="n"/>
      <c r="G2150" s="22" t="n"/>
      <c r="H2150" s="14" t="n"/>
      <c r="I2150" s="17">
        <f>IF(OR($B2150="",$C2150="",N($D2150)=0),"",IF(OR($B2150="Ajuste para mais",$B2150="Ajuste para menos"),0,$D2150*IF(N($E2150)&lt;&gt;0,$E2150,IF(OR($B2150="Venda",$B2150="Devolução de venda"),IFERROR(INDEX(Produtos!$D$6:$D$505,MATCH($C2150,Produtos!$B$6:$B$505,0)),0),0))))</f>
        <v/>
      </c>
      <c r="J2150" s="17">
        <f>IF(OR($B2150="",$C2150="",N($D2150)=0),"",IF($B2150="Venda",1,IF($B2150="Devolução de venda",-1,0))*$D2150*IFERROR(INDEX(Produtos!$L$6:$L$505,MATCH($C2150,Produtos!$B$6:$B$505,0)),0))</f>
        <v/>
      </c>
      <c r="K2150" s="17">
        <f>IF(I2150="","",IF($B2150="Venda",I2150-J2150,IF($B2150="Devolução de venda",-I2150-J2150,0)))</f>
        <v/>
      </c>
      <c r="L2150" s="20">
        <f>IF($A2150="","",IF($G2150&lt;&gt;"",$G2150,$A2150))</f>
        <v/>
      </c>
      <c r="M2150" s="17">
        <f>IF(I2150="","",IF($B2150="Venda",I2150,IF(OR($B2150="Compra",$B2150="Devolução de venda"),-I2150,0)))</f>
        <v/>
      </c>
    </row>
    <row r="2151">
      <c r="A2151" s="22" t="n"/>
      <c r="B2151" s="14" t="n"/>
      <c r="C2151" s="14" t="n"/>
      <c r="D2151" s="14" t="n"/>
      <c r="E2151" s="15" t="n"/>
      <c r="F2151" s="14" t="n"/>
      <c r="G2151" s="22" t="n"/>
      <c r="H2151" s="14" t="n"/>
      <c r="I2151" s="17">
        <f>IF(OR($B2151="",$C2151="",N($D2151)=0),"",IF(OR($B2151="Ajuste para mais",$B2151="Ajuste para menos"),0,$D2151*IF(N($E2151)&lt;&gt;0,$E2151,IF(OR($B2151="Venda",$B2151="Devolução de venda"),IFERROR(INDEX(Produtos!$D$6:$D$505,MATCH($C2151,Produtos!$B$6:$B$505,0)),0),0))))</f>
        <v/>
      </c>
      <c r="J2151" s="17">
        <f>IF(OR($B2151="",$C2151="",N($D2151)=0),"",IF($B2151="Venda",1,IF($B2151="Devolução de venda",-1,0))*$D2151*IFERROR(INDEX(Produtos!$L$6:$L$505,MATCH($C2151,Produtos!$B$6:$B$505,0)),0))</f>
        <v/>
      </c>
      <c r="K2151" s="17">
        <f>IF(I2151="","",IF($B2151="Venda",I2151-J2151,IF($B2151="Devolução de venda",-I2151-J2151,0)))</f>
        <v/>
      </c>
      <c r="L2151" s="20">
        <f>IF($A2151="","",IF($G2151&lt;&gt;"",$G2151,$A2151))</f>
        <v/>
      </c>
      <c r="M2151" s="17">
        <f>IF(I2151="","",IF($B2151="Venda",I2151,IF(OR($B2151="Compra",$B2151="Devolução de venda"),-I2151,0)))</f>
        <v/>
      </c>
    </row>
    <row r="2152">
      <c r="A2152" s="22" t="n"/>
      <c r="B2152" s="14" t="n"/>
      <c r="C2152" s="14" t="n"/>
      <c r="D2152" s="14" t="n"/>
      <c r="E2152" s="15" t="n"/>
      <c r="F2152" s="14" t="n"/>
      <c r="G2152" s="22" t="n"/>
      <c r="H2152" s="14" t="n"/>
      <c r="I2152" s="17">
        <f>IF(OR($B2152="",$C2152="",N($D2152)=0),"",IF(OR($B2152="Ajuste para mais",$B2152="Ajuste para menos"),0,$D2152*IF(N($E2152)&lt;&gt;0,$E2152,IF(OR($B2152="Venda",$B2152="Devolução de venda"),IFERROR(INDEX(Produtos!$D$6:$D$505,MATCH($C2152,Produtos!$B$6:$B$505,0)),0),0))))</f>
        <v/>
      </c>
      <c r="J2152" s="17">
        <f>IF(OR($B2152="",$C2152="",N($D2152)=0),"",IF($B2152="Venda",1,IF($B2152="Devolução de venda",-1,0))*$D2152*IFERROR(INDEX(Produtos!$L$6:$L$505,MATCH($C2152,Produtos!$B$6:$B$505,0)),0))</f>
        <v/>
      </c>
      <c r="K2152" s="17">
        <f>IF(I2152="","",IF($B2152="Venda",I2152-J2152,IF($B2152="Devolução de venda",-I2152-J2152,0)))</f>
        <v/>
      </c>
      <c r="L2152" s="20">
        <f>IF($A2152="","",IF($G2152&lt;&gt;"",$G2152,$A2152))</f>
        <v/>
      </c>
      <c r="M2152" s="17">
        <f>IF(I2152="","",IF($B2152="Venda",I2152,IF(OR($B2152="Compra",$B2152="Devolução de venda"),-I2152,0)))</f>
        <v/>
      </c>
    </row>
    <row r="2153">
      <c r="A2153" s="22" t="n"/>
      <c r="B2153" s="14" t="n"/>
      <c r="C2153" s="14" t="n"/>
      <c r="D2153" s="14" t="n"/>
      <c r="E2153" s="15" t="n"/>
      <c r="F2153" s="14" t="n"/>
      <c r="G2153" s="22" t="n"/>
      <c r="H2153" s="14" t="n"/>
      <c r="I2153" s="17">
        <f>IF(OR($B2153="",$C2153="",N($D2153)=0),"",IF(OR($B2153="Ajuste para mais",$B2153="Ajuste para menos"),0,$D2153*IF(N($E2153)&lt;&gt;0,$E2153,IF(OR($B2153="Venda",$B2153="Devolução de venda"),IFERROR(INDEX(Produtos!$D$6:$D$505,MATCH($C2153,Produtos!$B$6:$B$505,0)),0),0))))</f>
        <v/>
      </c>
      <c r="J2153" s="17">
        <f>IF(OR($B2153="",$C2153="",N($D2153)=0),"",IF($B2153="Venda",1,IF($B2153="Devolução de venda",-1,0))*$D2153*IFERROR(INDEX(Produtos!$L$6:$L$505,MATCH($C2153,Produtos!$B$6:$B$505,0)),0))</f>
        <v/>
      </c>
      <c r="K2153" s="17">
        <f>IF(I2153="","",IF($B2153="Venda",I2153-J2153,IF($B2153="Devolução de venda",-I2153-J2153,0)))</f>
        <v/>
      </c>
      <c r="L2153" s="20">
        <f>IF($A2153="","",IF($G2153&lt;&gt;"",$G2153,$A2153))</f>
        <v/>
      </c>
      <c r="M2153" s="17">
        <f>IF(I2153="","",IF($B2153="Venda",I2153,IF(OR($B2153="Compra",$B2153="Devolução de venda"),-I2153,0)))</f>
        <v/>
      </c>
    </row>
    <row r="2154">
      <c r="A2154" s="22" t="n"/>
      <c r="B2154" s="14" t="n"/>
      <c r="C2154" s="14" t="n"/>
      <c r="D2154" s="14" t="n"/>
      <c r="E2154" s="15" t="n"/>
      <c r="F2154" s="14" t="n"/>
      <c r="G2154" s="22" t="n"/>
      <c r="H2154" s="14" t="n"/>
      <c r="I2154" s="17">
        <f>IF(OR($B2154="",$C2154="",N($D2154)=0),"",IF(OR($B2154="Ajuste para mais",$B2154="Ajuste para menos"),0,$D2154*IF(N($E2154)&lt;&gt;0,$E2154,IF(OR($B2154="Venda",$B2154="Devolução de venda"),IFERROR(INDEX(Produtos!$D$6:$D$505,MATCH($C2154,Produtos!$B$6:$B$505,0)),0),0))))</f>
        <v/>
      </c>
      <c r="J2154" s="17">
        <f>IF(OR($B2154="",$C2154="",N($D2154)=0),"",IF($B2154="Venda",1,IF($B2154="Devolução de venda",-1,0))*$D2154*IFERROR(INDEX(Produtos!$L$6:$L$505,MATCH($C2154,Produtos!$B$6:$B$505,0)),0))</f>
        <v/>
      </c>
      <c r="K2154" s="17">
        <f>IF(I2154="","",IF($B2154="Venda",I2154-J2154,IF($B2154="Devolução de venda",-I2154-J2154,0)))</f>
        <v/>
      </c>
      <c r="L2154" s="20">
        <f>IF($A2154="","",IF($G2154&lt;&gt;"",$G2154,$A2154))</f>
        <v/>
      </c>
      <c r="M2154" s="17">
        <f>IF(I2154="","",IF($B2154="Venda",I2154,IF(OR($B2154="Compra",$B2154="Devolução de venda"),-I2154,0)))</f>
        <v/>
      </c>
    </row>
    <row r="2155">
      <c r="A2155" s="22" t="n"/>
      <c r="B2155" s="14" t="n"/>
      <c r="C2155" s="14" t="n"/>
      <c r="D2155" s="14" t="n"/>
      <c r="E2155" s="15" t="n"/>
      <c r="F2155" s="14" t="n"/>
      <c r="G2155" s="22" t="n"/>
      <c r="H2155" s="14" t="n"/>
      <c r="I2155" s="17">
        <f>IF(OR($B2155="",$C2155="",N($D2155)=0),"",IF(OR($B2155="Ajuste para mais",$B2155="Ajuste para menos"),0,$D2155*IF(N($E2155)&lt;&gt;0,$E2155,IF(OR($B2155="Venda",$B2155="Devolução de venda"),IFERROR(INDEX(Produtos!$D$6:$D$505,MATCH($C2155,Produtos!$B$6:$B$505,0)),0),0))))</f>
        <v/>
      </c>
      <c r="J2155" s="17">
        <f>IF(OR($B2155="",$C2155="",N($D2155)=0),"",IF($B2155="Venda",1,IF($B2155="Devolução de venda",-1,0))*$D2155*IFERROR(INDEX(Produtos!$L$6:$L$505,MATCH($C2155,Produtos!$B$6:$B$505,0)),0))</f>
        <v/>
      </c>
      <c r="K2155" s="17">
        <f>IF(I2155="","",IF($B2155="Venda",I2155-J2155,IF($B2155="Devolução de venda",-I2155-J2155,0)))</f>
        <v/>
      </c>
      <c r="L2155" s="20">
        <f>IF($A2155="","",IF($G2155&lt;&gt;"",$G2155,$A2155))</f>
        <v/>
      </c>
      <c r="M2155" s="17">
        <f>IF(I2155="","",IF($B2155="Venda",I2155,IF(OR($B2155="Compra",$B2155="Devolução de venda"),-I2155,0)))</f>
        <v/>
      </c>
    </row>
    <row r="2156">
      <c r="A2156" s="22" t="n"/>
      <c r="B2156" s="14" t="n"/>
      <c r="C2156" s="14" t="n"/>
      <c r="D2156" s="14" t="n"/>
      <c r="E2156" s="15" t="n"/>
      <c r="F2156" s="14" t="n"/>
      <c r="G2156" s="22" t="n"/>
      <c r="H2156" s="14" t="n"/>
      <c r="I2156" s="17">
        <f>IF(OR($B2156="",$C2156="",N($D2156)=0),"",IF(OR($B2156="Ajuste para mais",$B2156="Ajuste para menos"),0,$D2156*IF(N($E2156)&lt;&gt;0,$E2156,IF(OR($B2156="Venda",$B2156="Devolução de venda"),IFERROR(INDEX(Produtos!$D$6:$D$505,MATCH($C2156,Produtos!$B$6:$B$505,0)),0),0))))</f>
        <v/>
      </c>
      <c r="J2156" s="17">
        <f>IF(OR($B2156="",$C2156="",N($D2156)=0),"",IF($B2156="Venda",1,IF($B2156="Devolução de venda",-1,0))*$D2156*IFERROR(INDEX(Produtos!$L$6:$L$505,MATCH($C2156,Produtos!$B$6:$B$505,0)),0))</f>
        <v/>
      </c>
      <c r="K2156" s="17">
        <f>IF(I2156="","",IF($B2156="Venda",I2156-J2156,IF($B2156="Devolução de venda",-I2156-J2156,0)))</f>
        <v/>
      </c>
      <c r="L2156" s="20">
        <f>IF($A2156="","",IF($G2156&lt;&gt;"",$G2156,$A2156))</f>
        <v/>
      </c>
      <c r="M2156" s="17">
        <f>IF(I2156="","",IF($B2156="Venda",I2156,IF(OR($B2156="Compra",$B2156="Devolução de venda"),-I2156,0)))</f>
        <v/>
      </c>
    </row>
    <row r="2157">
      <c r="A2157" s="22" t="n"/>
      <c r="B2157" s="14" t="n"/>
      <c r="C2157" s="14" t="n"/>
      <c r="D2157" s="14" t="n"/>
      <c r="E2157" s="15" t="n"/>
      <c r="F2157" s="14" t="n"/>
      <c r="G2157" s="22" t="n"/>
      <c r="H2157" s="14" t="n"/>
      <c r="I2157" s="17">
        <f>IF(OR($B2157="",$C2157="",N($D2157)=0),"",IF(OR($B2157="Ajuste para mais",$B2157="Ajuste para menos"),0,$D2157*IF(N($E2157)&lt;&gt;0,$E2157,IF(OR($B2157="Venda",$B2157="Devolução de venda"),IFERROR(INDEX(Produtos!$D$6:$D$505,MATCH($C2157,Produtos!$B$6:$B$505,0)),0),0))))</f>
        <v/>
      </c>
      <c r="J2157" s="17">
        <f>IF(OR($B2157="",$C2157="",N($D2157)=0),"",IF($B2157="Venda",1,IF($B2157="Devolução de venda",-1,0))*$D2157*IFERROR(INDEX(Produtos!$L$6:$L$505,MATCH($C2157,Produtos!$B$6:$B$505,0)),0))</f>
        <v/>
      </c>
      <c r="K2157" s="17">
        <f>IF(I2157="","",IF($B2157="Venda",I2157-J2157,IF($B2157="Devolução de venda",-I2157-J2157,0)))</f>
        <v/>
      </c>
      <c r="L2157" s="20">
        <f>IF($A2157="","",IF($G2157&lt;&gt;"",$G2157,$A2157))</f>
        <v/>
      </c>
      <c r="M2157" s="17">
        <f>IF(I2157="","",IF($B2157="Venda",I2157,IF(OR($B2157="Compra",$B2157="Devolução de venda"),-I2157,0)))</f>
        <v/>
      </c>
    </row>
    <row r="2158">
      <c r="A2158" s="22" t="n"/>
      <c r="B2158" s="14" t="n"/>
      <c r="C2158" s="14" t="n"/>
      <c r="D2158" s="14" t="n"/>
      <c r="E2158" s="15" t="n"/>
      <c r="F2158" s="14" t="n"/>
      <c r="G2158" s="22" t="n"/>
      <c r="H2158" s="14" t="n"/>
      <c r="I2158" s="17">
        <f>IF(OR($B2158="",$C2158="",N($D2158)=0),"",IF(OR($B2158="Ajuste para mais",$B2158="Ajuste para menos"),0,$D2158*IF(N($E2158)&lt;&gt;0,$E2158,IF(OR($B2158="Venda",$B2158="Devolução de venda"),IFERROR(INDEX(Produtos!$D$6:$D$505,MATCH($C2158,Produtos!$B$6:$B$505,0)),0),0))))</f>
        <v/>
      </c>
      <c r="J2158" s="17">
        <f>IF(OR($B2158="",$C2158="",N($D2158)=0),"",IF($B2158="Venda",1,IF($B2158="Devolução de venda",-1,0))*$D2158*IFERROR(INDEX(Produtos!$L$6:$L$505,MATCH($C2158,Produtos!$B$6:$B$505,0)),0))</f>
        <v/>
      </c>
      <c r="K2158" s="17">
        <f>IF(I2158="","",IF($B2158="Venda",I2158-J2158,IF($B2158="Devolução de venda",-I2158-J2158,0)))</f>
        <v/>
      </c>
      <c r="L2158" s="20">
        <f>IF($A2158="","",IF($G2158&lt;&gt;"",$G2158,$A2158))</f>
        <v/>
      </c>
      <c r="M2158" s="17">
        <f>IF(I2158="","",IF($B2158="Venda",I2158,IF(OR($B2158="Compra",$B2158="Devolução de venda"),-I2158,0)))</f>
        <v/>
      </c>
    </row>
    <row r="2159">
      <c r="A2159" s="22" t="n"/>
      <c r="B2159" s="14" t="n"/>
      <c r="C2159" s="14" t="n"/>
      <c r="D2159" s="14" t="n"/>
      <c r="E2159" s="15" t="n"/>
      <c r="F2159" s="14" t="n"/>
      <c r="G2159" s="22" t="n"/>
      <c r="H2159" s="14" t="n"/>
      <c r="I2159" s="17">
        <f>IF(OR($B2159="",$C2159="",N($D2159)=0),"",IF(OR($B2159="Ajuste para mais",$B2159="Ajuste para menos"),0,$D2159*IF(N($E2159)&lt;&gt;0,$E2159,IF(OR($B2159="Venda",$B2159="Devolução de venda"),IFERROR(INDEX(Produtos!$D$6:$D$505,MATCH($C2159,Produtos!$B$6:$B$505,0)),0),0))))</f>
        <v/>
      </c>
      <c r="J2159" s="17">
        <f>IF(OR($B2159="",$C2159="",N($D2159)=0),"",IF($B2159="Venda",1,IF($B2159="Devolução de venda",-1,0))*$D2159*IFERROR(INDEX(Produtos!$L$6:$L$505,MATCH($C2159,Produtos!$B$6:$B$505,0)),0))</f>
        <v/>
      </c>
      <c r="K2159" s="17">
        <f>IF(I2159="","",IF($B2159="Venda",I2159-J2159,IF($B2159="Devolução de venda",-I2159-J2159,0)))</f>
        <v/>
      </c>
      <c r="L2159" s="20">
        <f>IF($A2159="","",IF($G2159&lt;&gt;"",$G2159,$A2159))</f>
        <v/>
      </c>
      <c r="M2159" s="17">
        <f>IF(I2159="","",IF($B2159="Venda",I2159,IF(OR($B2159="Compra",$B2159="Devolução de venda"),-I2159,0)))</f>
        <v/>
      </c>
    </row>
    <row r="2160">
      <c r="A2160" s="22" t="n"/>
      <c r="B2160" s="14" t="n"/>
      <c r="C2160" s="14" t="n"/>
      <c r="D2160" s="14" t="n"/>
      <c r="E2160" s="15" t="n"/>
      <c r="F2160" s="14" t="n"/>
      <c r="G2160" s="22" t="n"/>
      <c r="H2160" s="14" t="n"/>
      <c r="I2160" s="17">
        <f>IF(OR($B2160="",$C2160="",N($D2160)=0),"",IF(OR($B2160="Ajuste para mais",$B2160="Ajuste para menos"),0,$D2160*IF(N($E2160)&lt;&gt;0,$E2160,IF(OR($B2160="Venda",$B2160="Devolução de venda"),IFERROR(INDEX(Produtos!$D$6:$D$505,MATCH($C2160,Produtos!$B$6:$B$505,0)),0),0))))</f>
        <v/>
      </c>
      <c r="J2160" s="17">
        <f>IF(OR($B2160="",$C2160="",N($D2160)=0),"",IF($B2160="Venda",1,IF($B2160="Devolução de venda",-1,0))*$D2160*IFERROR(INDEX(Produtos!$L$6:$L$505,MATCH($C2160,Produtos!$B$6:$B$505,0)),0))</f>
        <v/>
      </c>
      <c r="K2160" s="17">
        <f>IF(I2160="","",IF($B2160="Venda",I2160-J2160,IF($B2160="Devolução de venda",-I2160-J2160,0)))</f>
        <v/>
      </c>
      <c r="L2160" s="20">
        <f>IF($A2160="","",IF($G2160&lt;&gt;"",$G2160,$A2160))</f>
        <v/>
      </c>
      <c r="M2160" s="17">
        <f>IF(I2160="","",IF($B2160="Venda",I2160,IF(OR($B2160="Compra",$B2160="Devolução de venda"),-I2160,0)))</f>
        <v/>
      </c>
    </row>
    <row r="2161">
      <c r="A2161" s="22" t="n"/>
      <c r="B2161" s="14" t="n"/>
      <c r="C2161" s="14" t="n"/>
      <c r="D2161" s="14" t="n"/>
      <c r="E2161" s="15" t="n"/>
      <c r="F2161" s="14" t="n"/>
      <c r="G2161" s="22" t="n"/>
      <c r="H2161" s="14" t="n"/>
      <c r="I2161" s="17">
        <f>IF(OR($B2161="",$C2161="",N($D2161)=0),"",IF(OR($B2161="Ajuste para mais",$B2161="Ajuste para menos"),0,$D2161*IF(N($E2161)&lt;&gt;0,$E2161,IF(OR($B2161="Venda",$B2161="Devolução de venda"),IFERROR(INDEX(Produtos!$D$6:$D$505,MATCH($C2161,Produtos!$B$6:$B$505,0)),0),0))))</f>
        <v/>
      </c>
      <c r="J2161" s="17">
        <f>IF(OR($B2161="",$C2161="",N($D2161)=0),"",IF($B2161="Venda",1,IF($B2161="Devolução de venda",-1,0))*$D2161*IFERROR(INDEX(Produtos!$L$6:$L$505,MATCH($C2161,Produtos!$B$6:$B$505,0)),0))</f>
        <v/>
      </c>
      <c r="K2161" s="17">
        <f>IF(I2161="","",IF($B2161="Venda",I2161-J2161,IF($B2161="Devolução de venda",-I2161-J2161,0)))</f>
        <v/>
      </c>
      <c r="L2161" s="20">
        <f>IF($A2161="","",IF($G2161&lt;&gt;"",$G2161,$A2161))</f>
        <v/>
      </c>
      <c r="M2161" s="17">
        <f>IF(I2161="","",IF($B2161="Venda",I2161,IF(OR($B2161="Compra",$B2161="Devolução de venda"),-I2161,0)))</f>
        <v/>
      </c>
    </row>
    <row r="2162">
      <c r="A2162" s="22" t="n"/>
      <c r="B2162" s="14" t="n"/>
      <c r="C2162" s="14" t="n"/>
      <c r="D2162" s="14" t="n"/>
      <c r="E2162" s="15" t="n"/>
      <c r="F2162" s="14" t="n"/>
      <c r="G2162" s="22" t="n"/>
      <c r="H2162" s="14" t="n"/>
      <c r="I2162" s="17">
        <f>IF(OR($B2162="",$C2162="",N($D2162)=0),"",IF(OR($B2162="Ajuste para mais",$B2162="Ajuste para menos"),0,$D2162*IF(N($E2162)&lt;&gt;0,$E2162,IF(OR($B2162="Venda",$B2162="Devolução de venda"),IFERROR(INDEX(Produtos!$D$6:$D$505,MATCH($C2162,Produtos!$B$6:$B$505,0)),0),0))))</f>
        <v/>
      </c>
      <c r="J2162" s="17">
        <f>IF(OR($B2162="",$C2162="",N($D2162)=0),"",IF($B2162="Venda",1,IF($B2162="Devolução de venda",-1,0))*$D2162*IFERROR(INDEX(Produtos!$L$6:$L$505,MATCH($C2162,Produtos!$B$6:$B$505,0)),0))</f>
        <v/>
      </c>
      <c r="K2162" s="17">
        <f>IF(I2162="","",IF($B2162="Venda",I2162-J2162,IF($B2162="Devolução de venda",-I2162-J2162,0)))</f>
        <v/>
      </c>
      <c r="L2162" s="20">
        <f>IF($A2162="","",IF($G2162&lt;&gt;"",$G2162,$A2162))</f>
        <v/>
      </c>
      <c r="M2162" s="17">
        <f>IF(I2162="","",IF($B2162="Venda",I2162,IF(OR($B2162="Compra",$B2162="Devolução de venda"),-I2162,0)))</f>
        <v/>
      </c>
    </row>
    <row r="2163">
      <c r="A2163" s="22" t="n"/>
      <c r="B2163" s="14" t="n"/>
      <c r="C2163" s="14" t="n"/>
      <c r="D2163" s="14" t="n"/>
      <c r="E2163" s="15" t="n"/>
      <c r="F2163" s="14" t="n"/>
      <c r="G2163" s="22" t="n"/>
      <c r="H2163" s="14" t="n"/>
      <c r="I2163" s="17">
        <f>IF(OR($B2163="",$C2163="",N($D2163)=0),"",IF(OR($B2163="Ajuste para mais",$B2163="Ajuste para menos"),0,$D2163*IF(N($E2163)&lt;&gt;0,$E2163,IF(OR($B2163="Venda",$B2163="Devolução de venda"),IFERROR(INDEX(Produtos!$D$6:$D$505,MATCH($C2163,Produtos!$B$6:$B$505,0)),0),0))))</f>
        <v/>
      </c>
      <c r="J2163" s="17">
        <f>IF(OR($B2163="",$C2163="",N($D2163)=0),"",IF($B2163="Venda",1,IF($B2163="Devolução de venda",-1,0))*$D2163*IFERROR(INDEX(Produtos!$L$6:$L$505,MATCH($C2163,Produtos!$B$6:$B$505,0)),0))</f>
        <v/>
      </c>
      <c r="K2163" s="17">
        <f>IF(I2163="","",IF($B2163="Venda",I2163-J2163,IF($B2163="Devolução de venda",-I2163-J2163,0)))</f>
        <v/>
      </c>
      <c r="L2163" s="20">
        <f>IF($A2163="","",IF($G2163&lt;&gt;"",$G2163,$A2163))</f>
        <v/>
      </c>
      <c r="M2163" s="17">
        <f>IF(I2163="","",IF($B2163="Venda",I2163,IF(OR($B2163="Compra",$B2163="Devolução de venda"),-I2163,0)))</f>
        <v/>
      </c>
    </row>
    <row r="2164">
      <c r="A2164" s="22" t="n"/>
      <c r="B2164" s="14" t="n"/>
      <c r="C2164" s="14" t="n"/>
      <c r="D2164" s="14" t="n"/>
      <c r="E2164" s="15" t="n"/>
      <c r="F2164" s="14" t="n"/>
      <c r="G2164" s="22" t="n"/>
      <c r="H2164" s="14" t="n"/>
      <c r="I2164" s="17">
        <f>IF(OR($B2164="",$C2164="",N($D2164)=0),"",IF(OR($B2164="Ajuste para mais",$B2164="Ajuste para menos"),0,$D2164*IF(N($E2164)&lt;&gt;0,$E2164,IF(OR($B2164="Venda",$B2164="Devolução de venda"),IFERROR(INDEX(Produtos!$D$6:$D$505,MATCH($C2164,Produtos!$B$6:$B$505,0)),0),0))))</f>
        <v/>
      </c>
      <c r="J2164" s="17">
        <f>IF(OR($B2164="",$C2164="",N($D2164)=0),"",IF($B2164="Venda",1,IF($B2164="Devolução de venda",-1,0))*$D2164*IFERROR(INDEX(Produtos!$L$6:$L$505,MATCH($C2164,Produtos!$B$6:$B$505,0)),0))</f>
        <v/>
      </c>
      <c r="K2164" s="17">
        <f>IF(I2164="","",IF($B2164="Venda",I2164-J2164,IF($B2164="Devolução de venda",-I2164-J2164,0)))</f>
        <v/>
      </c>
      <c r="L2164" s="20">
        <f>IF($A2164="","",IF($G2164&lt;&gt;"",$G2164,$A2164))</f>
        <v/>
      </c>
      <c r="M2164" s="17">
        <f>IF(I2164="","",IF($B2164="Venda",I2164,IF(OR($B2164="Compra",$B2164="Devolução de venda"),-I2164,0)))</f>
        <v/>
      </c>
    </row>
    <row r="2165">
      <c r="A2165" s="22" t="n"/>
      <c r="B2165" s="14" t="n"/>
      <c r="C2165" s="14" t="n"/>
      <c r="D2165" s="14" t="n"/>
      <c r="E2165" s="15" t="n"/>
      <c r="F2165" s="14" t="n"/>
      <c r="G2165" s="22" t="n"/>
      <c r="H2165" s="14" t="n"/>
      <c r="I2165" s="17">
        <f>IF(OR($B2165="",$C2165="",N($D2165)=0),"",IF(OR($B2165="Ajuste para mais",$B2165="Ajuste para menos"),0,$D2165*IF(N($E2165)&lt;&gt;0,$E2165,IF(OR($B2165="Venda",$B2165="Devolução de venda"),IFERROR(INDEX(Produtos!$D$6:$D$505,MATCH($C2165,Produtos!$B$6:$B$505,0)),0),0))))</f>
        <v/>
      </c>
      <c r="J2165" s="17">
        <f>IF(OR($B2165="",$C2165="",N($D2165)=0),"",IF($B2165="Venda",1,IF($B2165="Devolução de venda",-1,0))*$D2165*IFERROR(INDEX(Produtos!$L$6:$L$505,MATCH($C2165,Produtos!$B$6:$B$505,0)),0))</f>
        <v/>
      </c>
      <c r="K2165" s="17">
        <f>IF(I2165="","",IF($B2165="Venda",I2165-J2165,IF($B2165="Devolução de venda",-I2165-J2165,0)))</f>
        <v/>
      </c>
      <c r="L2165" s="20">
        <f>IF($A2165="","",IF($G2165&lt;&gt;"",$G2165,$A2165))</f>
        <v/>
      </c>
      <c r="M2165" s="17">
        <f>IF(I2165="","",IF($B2165="Venda",I2165,IF(OR($B2165="Compra",$B2165="Devolução de venda"),-I2165,0)))</f>
        <v/>
      </c>
    </row>
    <row r="2166">
      <c r="A2166" s="22" t="n"/>
      <c r="B2166" s="14" t="n"/>
      <c r="C2166" s="14" t="n"/>
      <c r="D2166" s="14" t="n"/>
      <c r="E2166" s="15" t="n"/>
      <c r="F2166" s="14" t="n"/>
      <c r="G2166" s="22" t="n"/>
      <c r="H2166" s="14" t="n"/>
      <c r="I2166" s="17">
        <f>IF(OR($B2166="",$C2166="",N($D2166)=0),"",IF(OR($B2166="Ajuste para mais",$B2166="Ajuste para menos"),0,$D2166*IF(N($E2166)&lt;&gt;0,$E2166,IF(OR($B2166="Venda",$B2166="Devolução de venda"),IFERROR(INDEX(Produtos!$D$6:$D$505,MATCH($C2166,Produtos!$B$6:$B$505,0)),0),0))))</f>
        <v/>
      </c>
      <c r="J2166" s="17">
        <f>IF(OR($B2166="",$C2166="",N($D2166)=0),"",IF($B2166="Venda",1,IF($B2166="Devolução de venda",-1,0))*$D2166*IFERROR(INDEX(Produtos!$L$6:$L$505,MATCH($C2166,Produtos!$B$6:$B$505,0)),0))</f>
        <v/>
      </c>
      <c r="K2166" s="17">
        <f>IF(I2166="","",IF($B2166="Venda",I2166-J2166,IF($B2166="Devolução de venda",-I2166-J2166,0)))</f>
        <v/>
      </c>
      <c r="L2166" s="20">
        <f>IF($A2166="","",IF($G2166&lt;&gt;"",$G2166,$A2166))</f>
        <v/>
      </c>
      <c r="M2166" s="17">
        <f>IF(I2166="","",IF($B2166="Venda",I2166,IF(OR($B2166="Compra",$B2166="Devolução de venda"),-I2166,0)))</f>
        <v/>
      </c>
    </row>
    <row r="2167">
      <c r="A2167" s="22" t="n"/>
      <c r="B2167" s="14" t="n"/>
      <c r="C2167" s="14" t="n"/>
      <c r="D2167" s="14" t="n"/>
      <c r="E2167" s="15" t="n"/>
      <c r="F2167" s="14" t="n"/>
      <c r="G2167" s="22" t="n"/>
      <c r="H2167" s="14" t="n"/>
      <c r="I2167" s="17">
        <f>IF(OR($B2167="",$C2167="",N($D2167)=0),"",IF(OR($B2167="Ajuste para mais",$B2167="Ajuste para menos"),0,$D2167*IF(N($E2167)&lt;&gt;0,$E2167,IF(OR($B2167="Venda",$B2167="Devolução de venda"),IFERROR(INDEX(Produtos!$D$6:$D$505,MATCH($C2167,Produtos!$B$6:$B$505,0)),0),0))))</f>
        <v/>
      </c>
      <c r="J2167" s="17">
        <f>IF(OR($B2167="",$C2167="",N($D2167)=0),"",IF($B2167="Venda",1,IF($B2167="Devolução de venda",-1,0))*$D2167*IFERROR(INDEX(Produtos!$L$6:$L$505,MATCH($C2167,Produtos!$B$6:$B$505,0)),0))</f>
        <v/>
      </c>
      <c r="K2167" s="17">
        <f>IF(I2167="","",IF($B2167="Venda",I2167-J2167,IF($B2167="Devolução de venda",-I2167-J2167,0)))</f>
        <v/>
      </c>
      <c r="L2167" s="20">
        <f>IF($A2167="","",IF($G2167&lt;&gt;"",$G2167,$A2167))</f>
        <v/>
      </c>
      <c r="M2167" s="17">
        <f>IF(I2167="","",IF($B2167="Venda",I2167,IF(OR($B2167="Compra",$B2167="Devolução de venda"),-I2167,0)))</f>
        <v/>
      </c>
    </row>
    <row r="2168">
      <c r="A2168" s="22" t="n"/>
      <c r="B2168" s="14" t="n"/>
      <c r="C2168" s="14" t="n"/>
      <c r="D2168" s="14" t="n"/>
      <c r="E2168" s="15" t="n"/>
      <c r="F2168" s="14" t="n"/>
      <c r="G2168" s="22" t="n"/>
      <c r="H2168" s="14" t="n"/>
      <c r="I2168" s="17">
        <f>IF(OR($B2168="",$C2168="",N($D2168)=0),"",IF(OR($B2168="Ajuste para mais",$B2168="Ajuste para menos"),0,$D2168*IF(N($E2168)&lt;&gt;0,$E2168,IF(OR($B2168="Venda",$B2168="Devolução de venda"),IFERROR(INDEX(Produtos!$D$6:$D$505,MATCH($C2168,Produtos!$B$6:$B$505,0)),0),0))))</f>
        <v/>
      </c>
      <c r="J2168" s="17">
        <f>IF(OR($B2168="",$C2168="",N($D2168)=0),"",IF($B2168="Venda",1,IF($B2168="Devolução de venda",-1,0))*$D2168*IFERROR(INDEX(Produtos!$L$6:$L$505,MATCH($C2168,Produtos!$B$6:$B$505,0)),0))</f>
        <v/>
      </c>
      <c r="K2168" s="17">
        <f>IF(I2168="","",IF($B2168="Venda",I2168-J2168,IF($B2168="Devolução de venda",-I2168-J2168,0)))</f>
        <v/>
      </c>
      <c r="L2168" s="20">
        <f>IF($A2168="","",IF($G2168&lt;&gt;"",$G2168,$A2168))</f>
        <v/>
      </c>
      <c r="M2168" s="17">
        <f>IF(I2168="","",IF($B2168="Venda",I2168,IF(OR($B2168="Compra",$B2168="Devolução de venda"),-I2168,0)))</f>
        <v/>
      </c>
    </row>
    <row r="2169">
      <c r="A2169" s="22" t="n"/>
      <c r="B2169" s="14" t="n"/>
      <c r="C2169" s="14" t="n"/>
      <c r="D2169" s="14" t="n"/>
      <c r="E2169" s="15" t="n"/>
      <c r="F2169" s="14" t="n"/>
      <c r="G2169" s="22" t="n"/>
      <c r="H2169" s="14" t="n"/>
      <c r="I2169" s="17">
        <f>IF(OR($B2169="",$C2169="",N($D2169)=0),"",IF(OR($B2169="Ajuste para mais",$B2169="Ajuste para menos"),0,$D2169*IF(N($E2169)&lt;&gt;0,$E2169,IF(OR($B2169="Venda",$B2169="Devolução de venda"),IFERROR(INDEX(Produtos!$D$6:$D$505,MATCH($C2169,Produtos!$B$6:$B$505,0)),0),0))))</f>
        <v/>
      </c>
      <c r="J2169" s="17">
        <f>IF(OR($B2169="",$C2169="",N($D2169)=0),"",IF($B2169="Venda",1,IF($B2169="Devolução de venda",-1,0))*$D2169*IFERROR(INDEX(Produtos!$L$6:$L$505,MATCH($C2169,Produtos!$B$6:$B$505,0)),0))</f>
        <v/>
      </c>
      <c r="K2169" s="17">
        <f>IF(I2169="","",IF($B2169="Venda",I2169-J2169,IF($B2169="Devolução de venda",-I2169-J2169,0)))</f>
        <v/>
      </c>
      <c r="L2169" s="20">
        <f>IF($A2169="","",IF($G2169&lt;&gt;"",$G2169,$A2169))</f>
        <v/>
      </c>
      <c r="M2169" s="17">
        <f>IF(I2169="","",IF($B2169="Venda",I2169,IF(OR($B2169="Compra",$B2169="Devolução de venda"),-I2169,0)))</f>
        <v/>
      </c>
    </row>
    <row r="2170">
      <c r="A2170" s="22" t="n"/>
      <c r="B2170" s="14" t="n"/>
      <c r="C2170" s="14" t="n"/>
      <c r="D2170" s="14" t="n"/>
      <c r="E2170" s="15" t="n"/>
      <c r="F2170" s="14" t="n"/>
      <c r="G2170" s="22" t="n"/>
      <c r="H2170" s="14" t="n"/>
      <c r="I2170" s="17">
        <f>IF(OR($B2170="",$C2170="",N($D2170)=0),"",IF(OR($B2170="Ajuste para mais",$B2170="Ajuste para menos"),0,$D2170*IF(N($E2170)&lt;&gt;0,$E2170,IF(OR($B2170="Venda",$B2170="Devolução de venda"),IFERROR(INDEX(Produtos!$D$6:$D$505,MATCH($C2170,Produtos!$B$6:$B$505,0)),0),0))))</f>
        <v/>
      </c>
      <c r="J2170" s="17">
        <f>IF(OR($B2170="",$C2170="",N($D2170)=0),"",IF($B2170="Venda",1,IF($B2170="Devolução de venda",-1,0))*$D2170*IFERROR(INDEX(Produtos!$L$6:$L$505,MATCH($C2170,Produtos!$B$6:$B$505,0)),0))</f>
        <v/>
      </c>
      <c r="K2170" s="17">
        <f>IF(I2170="","",IF($B2170="Venda",I2170-J2170,IF($B2170="Devolução de venda",-I2170-J2170,0)))</f>
        <v/>
      </c>
      <c r="L2170" s="20">
        <f>IF($A2170="","",IF($G2170&lt;&gt;"",$G2170,$A2170))</f>
        <v/>
      </c>
      <c r="M2170" s="17">
        <f>IF(I2170="","",IF($B2170="Venda",I2170,IF(OR($B2170="Compra",$B2170="Devolução de venda"),-I2170,0)))</f>
        <v/>
      </c>
    </row>
    <row r="2171">
      <c r="A2171" s="22" t="n"/>
      <c r="B2171" s="14" t="n"/>
      <c r="C2171" s="14" t="n"/>
      <c r="D2171" s="14" t="n"/>
      <c r="E2171" s="15" t="n"/>
      <c r="F2171" s="14" t="n"/>
      <c r="G2171" s="22" t="n"/>
      <c r="H2171" s="14" t="n"/>
      <c r="I2171" s="17">
        <f>IF(OR($B2171="",$C2171="",N($D2171)=0),"",IF(OR($B2171="Ajuste para mais",$B2171="Ajuste para menos"),0,$D2171*IF(N($E2171)&lt;&gt;0,$E2171,IF(OR($B2171="Venda",$B2171="Devolução de venda"),IFERROR(INDEX(Produtos!$D$6:$D$505,MATCH($C2171,Produtos!$B$6:$B$505,0)),0),0))))</f>
        <v/>
      </c>
      <c r="J2171" s="17">
        <f>IF(OR($B2171="",$C2171="",N($D2171)=0),"",IF($B2171="Venda",1,IF($B2171="Devolução de venda",-1,0))*$D2171*IFERROR(INDEX(Produtos!$L$6:$L$505,MATCH($C2171,Produtos!$B$6:$B$505,0)),0))</f>
        <v/>
      </c>
      <c r="K2171" s="17">
        <f>IF(I2171="","",IF($B2171="Venda",I2171-J2171,IF($B2171="Devolução de venda",-I2171-J2171,0)))</f>
        <v/>
      </c>
      <c r="L2171" s="20">
        <f>IF($A2171="","",IF($G2171&lt;&gt;"",$G2171,$A2171))</f>
        <v/>
      </c>
      <c r="M2171" s="17">
        <f>IF(I2171="","",IF($B2171="Venda",I2171,IF(OR($B2171="Compra",$B2171="Devolução de venda"),-I2171,0)))</f>
        <v/>
      </c>
    </row>
    <row r="2172">
      <c r="A2172" s="22" t="n"/>
      <c r="B2172" s="14" t="n"/>
      <c r="C2172" s="14" t="n"/>
      <c r="D2172" s="14" t="n"/>
      <c r="E2172" s="15" t="n"/>
      <c r="F2172" s="14" t="n"/>
      <c r="G2172" s="22" t="n"/>
      <c r="H2172" s="14" t="n"/>
      <c r="I2172" s="17">
        <f>IF(OR($B2172="",$C2172="",N($D2172)=0),"",IF(OR($B2172="Ajuste para mais",$B2172="Ajuste para menos"),0,$D2172*IF(N($E2172)&lt;&gt;0,$E2172,IF(OR($B2172="Venda",$B2172="Devolução de venda"),IFERROR(INDEX(Produtos!$D$6:$D$505,MATCH($C2172,Produtos!$B$6:$B$505,0)),0),0))))</f>
        <v/>
      </c>
      <c r="J2172" s="17">
        <f>IF(OR($B2172="",$C2172="",N($D2172)=0),"",IF($B2172="Venda",1,IF($B2172="Devolução de venda",-1,0))*$D2172*IFERROR(INDEX(Produtos!$L$6:$L$505,MATCH($C2172,Produtos!$B$6:$B$505,0)),0))</f>
        <v/>
      </c>
      <c r="K2172" s="17">
        <f>IF(I2172="","",IF($B2172="Venda",I2172-J2172,IF($B2172="Devolução de venda",-I2172-J2172,0)))</f>
        <v/>
      </c>
      <c r="L2172" s="20">
        <f>IF($A2172="","",IF($G2172&lt;&gt;"",$G2172,$A2172))</f>
        <v/>
      </c>
      <c r="M2172" s="17">
        <f>IF(I2172="","",IF($B2172="Venda",I2172,IF(OR($B2172="Compra",$B2172="Devolução de venda"),-I2172,0)))</f>
        <v/>
      </c>
    </row>
    <row r="2173">
      <c r="A2173" s="22" t="n"/>
      <c r="B2173" s="14" t="n"/>
      <c r="C2173" s="14" t="n"/>
      <c r="D2173" s="14" t="n"/>
      <c r="E2173" s="15" t="n"/>
      <c r="F2173" s="14" t="n"/>
      <c r="G2173" s="22" t="n"/>
      <c r="H2173" s="14" t="n"/>
      <c r="I2173" s="17">
        <f>IF(OR($B2173="",$C2173="",N($D2173)=0),"",IF(OR($B2173="Ajuste para mais",$B2173="Ajuste para menos"),0,$D2173*IF(N($E2173)&lt;&gt;0,$E2173,IF(OR($B2173="Venda",$B2173="Devolução de venda"),IFERROR(INDEX(Produtos!$D$6:$D$505,MATCH($C2173,Produtos!$B$6:$B$505,0)),0),0))))</f>
        <v/>
      </c>
      <c r="J2173" s="17">
        <f>IF(OR($B2173="",$C2173="",N($D2173)=0),"",IF($B2173="Venda",1,IF($B2173="Devolução de venda",-1,0))*$D2173*IFERROR(INDEX(Produtos!$L$6:$L$505,MATCH($C2173,Produtos!$B$6:$B$505,0)),0))</f>
        <v/>
      </c>
      <c r="K2173" s="17">
        <f>IF(I2173="","",IF($B2173="Venda",I2173-J2173,IF($B2173="Devolução de venda",-I2173-J2173,0)))</f>
        <v/>
      </c>
      <c r="L2173" s="20">
        <f>IF($A2173="","",IF($G2173&lt;&gt;"",$G2173,$A2173))</f>
        <v/>
      </c>
      <c r="M2173" s="17">
        <f>IF(I2173="","",IF($B2173="Venda",I2173,IF(OR($B2173="Compra",$B2173="Devolução de venda"),-I2173,0)))</f>
        <v/>
      </c>
    </row>
    <row r="2174">
      <c r="A2174" s="22" t="n"/>
      <c r="B2174" s="14" t="n"/>
      <c r="C2174" s="14" t="n"/>
      <c r="D2174" s="14" t="n"/>
      <c r="E2174" s="15" t="n"/>
      <c r="F2174" s="14" t="n"/>
      <c r="G2174" s="22" t="n"/>
      <c r="H2174" s="14" t="n"/>
      <c r="I2174" s="17">
        <f>IF(OR($B2174="",$C2174="",N($D2174)=0),"",IF(OR($B2174="Ajuste para mais",$B2174="Ajuste para menos"),0,$D2174*IF(N($E2174)&lt;&gt;0,$E2174,IF(OR($B2174="Venda",$B2174="Devolução de venda"),IFERROR(INDEX(Produtos!$D$6:$D$505,MATCH($C2174,Produtos!$B$6:$B$505,0)),0),0))))</f>
        <v/>
      </c>
      <c r="J2174" s="17">
        <f>IF(OR($B2174="",$C2174="",N($D2174)=0),"",IF($B2174="Venda",1,IF($B2174="Devolução de venda",-1,0))*$D2174*IFERROR(INDEX(Produtos!$L$6:$L$505,MATCH($C2174,Produtos!$B$6:$B$505,0)),0))</f>
        <v/>
      </c>
      <c r="K2174" s="17">
        <f>IF(I2174="","",IF($B2174="Venda",I2174-J2174,IF($B2174="Devolução de venda",-I2174-J2174,0)))</f>
        <v/>
      </c>
      <c r="L2174" s="20">
        <f>IF($A2174="","",IF($G2174&lt;&gt;"",$G2174,$A2174))</f>
        <v/>
      </c>
      <c r="M2174" s="17">
        <f>IF(I2174="","",IF($B2174="Venda",I2174,IF(OR($B2174="Compra",$B2174="Devolução de venda"),-I2174,0)))</f>
        <v/>
      </c>
    </row>
    <row r="2175">
      <c r="A2175" s="22" t="n"/>
      <c r="B2175" s="14" t="n"/>
      <c r="C2175" s="14" t="n"/>
      <c r="D2175" s="14" t="n"/>
      <c r="E2175" s="15" t="n"/>
      <c r="F2175" s="14" t="n"/>
      <c r="G2175" s="22" t="n"/>
      <c r="H2175" s="14" t="n"/>
      <c r="I2175" s="17">
        <f>IF(OR($B2175="",$C2175="",N($D2175)=0),"",IF(OR($B2175="Ajuste para mais",$B2175="Ajuste para menos"),0,$D2175*IF(N($E2175)&lt;&gt;0,$E2175,IF(OR($B2175="Venda",$B2175="Devolução de venda"),IFERROR(INDEX(Produtos!$D$6:$D$505,MATCH($C2175,Produtos!$B$6:$B$505,0)),0),0))))</f>
        <v/>
      </c>
      <c r="J2175" s="17">
        <f>IF(OR($B2175="",$C2175="",N($D2175)=0),"",IF($B2175="Venda",1,IF($B2175="Devolução de venda",-1,0))*$D2175*IFERROR(INDEX(Produtos!$L$6:$L$505,MATCH($C2175,Produtos!$B$6:$B$505,0)),0))</f>
        <v/>
      </c>
      <c r="K2175" s="17">
        <f>IF(I2175="","",IF($B2175="Venda",I2175-J2175,IF($B2175="Devolução de venda",-I2175-J2175,0)))</f>
        <v/>
      </c>
      <c r="L2175" s="20">
        <f>IF($A2175="","",IF($G2175&lt;&gt;"",$G2175,$A2175))</f>
        <v/>
      </c>
      <c r="M2175" s="17">
        <f>IF(I2175="","",IF($B2175="Venda",I2175,IF(OR($B2175="Compra",$B2175="Devolução de venda"),-I2175,0)))</f>
        <v/>
      </c>
    </row>
    <row r="2176">
      <c r="A2176" s="22" t="n"/>
      <c r="B2176" s="14" t="n"/>
      <c r="C2176" s="14" t="n"/>
      <c r="D2176" s="14" t="n"/>
      <c r="E2176" s="15" t="n"/>
      <c r="F2176" s="14" t="n"/>
      <c r="G2176" s="22" t="n"/>
      <c r="H2176" s="14" t="n"/>
      <c r="I2176" s="17">
        <f>IF(OR($B2176="",$C2176="",N($D2176)=0),"",IF(OR($B2176="Ajuste para mais",$B2176="Ajuste para menos"),0,$D2176*IF(N($E2176)&lt;&gt;0,$E2176,IF(OR($B2176="Venda",$B2176="Devolução de venda"),IFERROR(INDEX(Produtos!$D$6:$D$505,MATCH($C2176,Produtos!$B$6:$B$505,0)),0),0))))</f>
        <v/>
      </c>
      <c r="J2176" s="17">
        <f>IF(OR($B2176="",$C2176="",N($D2176)=0),"",IF($B2176="Venda",1,IF($B2176="Devolução de venda",-1,0))*$D2176*IFERROR(INDEX(Produtos!$L$6:$L$505,MATCH($C2176,Produtos!$B$6:$B$505,0)),0))</f>
        <v/>
      </c>
      <c r="K2176" s="17">
        <f>IF(I2176="","",IF($B2176="Venda",I2176-J2176,IF($B2176="Devolução de venda",-I2176-J2176,0)))</f>
        <v/>
      </c>
      <c r="L2176" s="20">
        <f>IF($A2176="","",IF($G2176&lt;&gt;"",$G2176,$A2176))</f>
        <v/>
      </c>
      <c r="M2176" s="17">
        <f>IF(I2176="","",IF($B2176="Venda",I2176,IF(OR($B2176="Compra",$B2176="Devolução de venda"),-I2176,0)))</f>
        <v/>
      </c>
    </row>
    <row r="2177">
      <c r="A2177" s="22" t="n"/>
      <c r="B2177" s="14" t="n"/>
      <c r="C2177" s="14" t="n"/>
      <c r="D2177" s="14" t="n"/>
      <c r="E2177" s="15" t="n"/>
      <c r="F2177" s="14" t="n"/>
      <c r="G2177" s="22" t="n"/>
      <c r="H2177" s="14" t="n"/>
      <c r="I2177" s="17">
        <f>IF(OR($B2177="",$C2177="",N($D2177)=0),"",IF(OR($B2177="Ajuste para mais",$B2177="Ajuste para menos"),0,$D2177*IF(N($E2177)&lt;&gt;0,$E2177,IF(OR($B2177="Venda",$B2177="Devolução de venda"),IFERROR(INDEX(Produtos!$D$6:$D$505,MATCH($C2177,Produtos!$B$6:$B$505,0)),0),0))))</f>
        <v/>
      </c>
      <c r="J2177" s="17">
        <f>IF(OR($B2177="",$C2177="",N($D2177)=0),"",IF($B2177="Venda",1,IF($B2177="Devolução de venda",-1,0))*$D2177*IFERROR(INDEX(Produtos!$L$6:$L$505,MATCH($C2177,Produtos!$B$6:$B$505,0)),0))</f>
        <v/>
      </c>
      <c r="K2177" s="17">
        <f>IF(I2177="","",IF($B2177="Venda",I2177-J2177,IF($B2177="Devolução de venda",-I2177-J2177,0)))</f>
        <v/>
      </c>
      <c r="L2177" s="20">
        <f>IF($A2177="","",IF($G2177&lt;&gt;"",$G2177,$A2177))</f>
        <v/>
      </c>
      <c r="M2177" s="17">
        <f>IF(I2177="","",IF($B2177="Venda",I2177,IF(OR($B2177="Compra",$B2177="Devolução de venda"),-I2177,0)))</f>
        <v/>
      </c>
    </row>
    <row r="2178">
      <c r="A2178" s="22" t="n"/>
      <c r="B2178" s="14" t="n"/>
      <c r="C2178" s="14" t="n"/>
      <c r="D2178" s="14" t="n"/>
      <c r="E2178" s="15" t="n"/>
      <c r="F2178" s="14" t="n"/>
      <c r="G2178" s="22" t="n"/>
      <c r="H2178" s="14" t="n"/>
      <c r="I2178" s="17">
        <f>IF(OR($B2178="",$C2178="",N($D2178)=0),"",IF(OR($B2178="Ajuste para mais",$B2178="Ajuste para menos"),0,$D2178*IF(N($E2178)&lt;&gt;0,$E2178,IF(OR($B2178="Venda",$B2178="Devolução de venda"),IFERROR(INDEX(Produtos!$D$6:$D$505,MATCH($C2178,Produtos!$B$6:$B$505,0)),0),0))))</f>
        <v/>
      </c>
      <c r="J2178" s="17">
        <f>IF(OR($B2178="",$C2178="",N($D2178)=0),"",IF($B2178="Venda",1,IF($B2178="Devolução de venda",-1,0))*$D2178*IFERROR(INDEX(Produtos!$L$6:$L$505,MATCH($C2178,Produtos!$B$6:$B$505,0)),0))</f>
        <v/>
      </c>
      <c r="K2178" s="17">
        <f>IF(I2178="","",IF($B2178="Venda",I2178-J2178,IF($B2178="Devolução de venda",-I2178-J2178,0)))</f>
        <v/>
      </c>
      <c r="L2178" s="20">
        <f>IF($A2178="","",IF($G2178&lt;&gt;"",$G2178,$A2178))</f>
        <v/>
      </c>
      <c r="M2178" s="17">
        <f>IF(I2178="","",IF($B2178="Venda",I2178,IF(OR($B2178="Compra",$B2178="Devolução de venda"),-I2178,0)))</f>
        <v/>
      </c>
    </row>
    <row r="2179">
      <c r="A2179" s="22" t="n"/>
      <c r="B2179" s="14" t="n"/>
      <c r="C2179" s="14" t="n"/>
      <c r="D2179" s="14" t="n"/>
      <c r="E2179" s="15" t="n"/>
      <c r="F2179" s="14" t="n"/>
      <c r="G2179" s="22" t="n"/>
      <c r="H2179" s="14" t="n"/>
      <c r="I2179" s="17">
        <f>IF(OR($B2179="",$C2179="",N($D2179)=0),"",IF(OR($B2179="Ajuste para mais",$B2179="Ajuste para menos"),0,$D2179*IF(N($E2179)&lt;&gt;0,$E2179,IF(OR($B2179="Venda",$B2179="Devolução de venda"),IFERROR(INDEX(Produtos!$D$6:$D$505,MATCH($C2179,Produtos!$B$6:$B$505,0)),0),0))))</f>
        <v/>
      </c>
      <c r="J2179" s="17">
        <f>IF(OR($B2179="",$C2179="",N($D2179)=0),"",IF($B2179="Venda",1,IF($B2179="Devolução de venda",-1,0))*$D2179*IFERROR(INDEX(Produtos!$L$6:$L$505,MATCH($C2179,Produtos!$B$6:$B$505,0)),0))</f>
        <v/>
      </c>
      <c r="K2179" s="17">
        <f>IF(I2179="","",IF($B2179="Venda",I2179-J2179,IF($B2179="Devolução de venda",-I2179-J2179,0)))</f>
        <v/>
      </c>
      <c r="L2179" s="20">
        <f>IF($A2179="","",IF($G2179&lt;&gt;"",$G2179,$A2179))</f>
        <v/>
      </c>
      <c r="M2179" s="17">
        <f>IF(I2179="","",IF($B2179="Venda",I2179,IF(OR($B2179="Compra",$B2179="Devolução de venda"),-I2179,0)))</f>
        <v/>
      </c>
    </row>
    <row r="2180">
      <c r="A2180" s="22" t="n"/>
      <c r="B2180" s="14" t="n"/>
      <c r="C2180" s="14" t="n"/>
      <c r="D2180" s="14" t="n"/>
      <c r="E2180" s="15" t="n"/>
      <c r="F2180" s="14" t="n"/>
      <c r="G2180" s="22" t="n"/>
      <c r="H2180" s="14" t="n"/>
      <c r="I2180" s="17">
        <f>IF(OR($B2180="",$C2180="",N($D2180)=0),"",IF(OR($B2180="Ajuste para mais",$B2180="Ajuste para menos"),0,$D2180*IF(N($E2180)&lt;&gt;0,$E2180,IF(OR($B2180="Venda",$B2180="Devolução de venda"),IFERROR(INDEX(Produtos!$D$6:$D$505,MATCH($C2180,Produtos!$B$6:$B$505,0)),0),0))))</f>
        <v/>
      </c>
      <c r="J2180" s="17">
        <f>IF(OR($B2180="",$C2180="",N($D2180)=0),"",IF($B2180="Venda",1,IF($B2180="Devolução de venda",-1,0))*$D2180*IFERROR(INDEX(Produtos!$L$6:$L$505,MATCH($C2180,Produtos!$B$6:$B$505,0)),0))</f>
        <v/>
      </c>
      <c r="K2180" s="17">
        <f>IF(I2180="","",IF($B2180="Venda",I2180-J2180,IF($B2180="Devolução de venda",-I2180-J2180,0)))</f>
        <v/>
      </c>
      <c r="L2180" s="20">
        <f>IF($A2180="","",IF($G2180&lt;&gt;"",$G2180,$A2180))</f>
        <v/>
      </c>
      <c r="M2180" s="17">
        <f>IF(I2180="","",IF($B2180="Venda",I2180,IF(OR($B2180="Compra",$B2180="Devolução de venda"),-I2180,0)))</f>
        <v/>
      </c>
    </row>
    <row r="2181">
      <c r="A2181" s="22" t="n"/>
      <c r="B2181" s="14" t="n"/>
      <c r="C2181" s="14" t="n"/>
      <c r="D2181" s="14" t="n"/>
      <c r="E2181" s="15" t="n"/>
      <c r="F2181" s="14" t="n"/>
      <c r="G2181" s="22" t="n"/>
      <c r="H2181" s="14" t="n"/>
      <c r="I2181" s="17">
        <f>IF(OR($B2181="",$C2181="",N($D2181)=0),"",IF(OR($B2181="Ajuste para mais",$B2181="Ajuste para menos"),0,$D2181*IF(N($E2181)&lt;&gt;0,$E2181,IF(OR($B2181="Venda",$B2181="Devolução de venda"),IFERROR(INDEX(Produtos!$D$6:$D$505,MATCH($C2181,Produtos!$B$6:$B$505,0)),0),0))))</f>
        <v/>
      </c>
      <c r="J2181" s="17">
        <f>IF(OR($B2181="",$C2181="",N($D2181)=0),"",IF($B2181="Venda",1,IF($B2181="Devolução de venda",-1,0))*$D2181*IFERROR(INDEX(Produtos!$L$6:$L$505,MATCH($C2181,Produtos!$B$6:$B$505,0)),0))</f>
        <v/>
      </c>
      <c r="K2181" s="17">
        <f>IF(I2181="","",IF($B2181="Venda",I2181-J2181,IF($B2181="Devolução de venda",-I2181-J2181,0)))</f>
        <v/>
      </c>
      <c r="L2181" s="20">
        <f>IF($A2181="","",IF($G2181&lt;&gt;"",$G2181,$A2181))</f>
        <v/>
      </c>
      <c r="M2181" s="17">
        <f>IF(I2181="","",IF($B2181="Venda",I2181,IF(OR($B2181="Compra",$B2181="Devolução de venda"),-I2181,0)))</f>
        <v/>
      </c>
    </row>
    <row r="2182">
      <c r="A2182" s="22" t="n"/>
      <c r="B2182" s="14" t="n"/>
      <c r="C2182" s="14" t="n"/>
      <c r="D2182" s="14" t="n"/>
      <c r="E2182" s="15" t="n"/>
      <c r="F2182" s="14" t="n"/>
      <c r="G2182" s="22" t="n"/>
      <c r="H2182" s="14" t="n"/>
      <c r="I2182" s="17">
        <f>IF(OR($B2182="",$C2182="",N($D2182)=0),"",IF(OR($B2182="Ajuste para mais",$B2182="Ajuste para menos"),0,$D2182*IF(N($E2182)&lt;&gt;0,$E2182,IF(OR($B2182="Venda",$B2182="Devolução de venda"),IFERROR(INDEX(Produtos!$D$6:$D$505,MATCH($C2182,Produtos!$B$6:$B$505,0)),0),0))))</f>
        <v/>
      </c>
      <c r="J2182" s="17">
        <f>IF(OR($B2182="",$C2182="",N($D2182)=0),"",IF($B2182="Venda",1,IF($B2182="Devolução de venda",-1,0))*$D2182*IFERROR(INDEX(Produtos!$L$6:$L$505,MATCH($C2182,Produtos!$B$6:$B$505,0)),0))</f>
        <v/>
      </c>
      <c r="K2182" s="17">
        <f>IF(I2182="","",IF($B2182="Venda",I2182-J2182,IF($B2182="Devolução de venda",-I2182-J2182,0)))</f>
        <v/>
      </c>
      <c r="L2182" s="20">
        <f>IF($A2182="","",IF($G2182&lt;&gt;"",$G2182,$A2182))</f>
        <v/>
      </c>
      <c r="M2182" s="17">
        <f>IF(I2182="","",IF($B2182="Venda",I2182,IF(OR($B2182="Compra",$B2182="Devolução de venda"),-I2182,0)))</f>
        <v/>
      </c>
    </row>
    <row r="2183">
      <c r="A2183" s="22" t="n"/>
      <c r="B2183" s="14" t="n"/>
      <c r="C2183" s="14" t="n"/>
      <c r="D2183" s="14" t="n"/>
      <c r="E2183" s="15" t="n"/>
      <c r="F2183" s="14" t="n"/>
      <c r="G2183" s="22" t="n"/>
      <c r="H2183" s="14" t="n"/>
      <c r="I2183" s="17">
        <f>IF(OR($B2183="",$C2183="",N($D2183)=0),"",IF(OR($B2183="Ajuste para mais",$B2183="Ajuste para menos"),0,$D2183*IF(N($E2183)&lt;&gt;0,$E2183,IF(OR($B2183="Venda",$B2183="Devolução de venda"),IFERROR(INDEX(Produtos!$D$6:$D$505,MATCH($C2183,Produtos!$B$6:$B$505,0)),0),0))))</f>
        <v/>
      </c>
      <c r="J2183" s="17">
        <f>IF(OR($B2183="",$C2183="",N($D2183)=0),"",IF($B2183="Venda",1,IF($B2183="Devolução de venda",-1,0))*$D2183*IFERROR(INDEX(Produtos!$L$6:$L$505,MATCH($C2183,Produtos!$B$6:$B$505,0)),0))</f>
        <v/>
      </c>
      <c r="K2183" s="17">
        <f>IF(I2183="","",IF($B2183="Venda",I2183-J2183,IF($B2183="Devolução de venda",-I2183-J2183,0)))</f>
        <v/>
      </c>
      <c r="L2183" s="20">
        <f>IF($A2183="","",IF($G2183&lt;&gt;"",$G2183,$A2183))</f>
        <v/>
      </c>
      <c r="M2183" s="17">
        <f>IF(I2183="","",IF($B2183="Venda",I2183,IF(OR($B2183="Compra",$B2183="Devolução de venda"),-I2183,0)))</f>
        <v/>
      </c>
    </row>
    <row r="2184">
      <c r="A2184" s="22" t="n"/>
      <c r="B2184" s="14" t="n"/>
      <c r="C2184" s="14" t="n"/>
      <c r="D2184" s="14" t="n"/>
      <c r="E2184" s="15" t="n"/>
      <c r="F2184" s="14" t="n"/>
      <c r="G2184" s="22" t="n"/>
      <c r="H2184" s="14" t="n"/>
      <c r="I2184" s="17">
        <f>IF(OR($B2184="",$C2184="",N($D2184)=0),"",IF(OR($B2184="Ajuste para mais",$B2184="Ajuste para menos"),0,$D2184*IF(N($E2184)&lt;&gt;0,$E2184,IF(OR($B2184="Venda",$B2184="Devolução de venda"),IFERROR(INDEX(Produtos!$D$6:$D$505,MATCH($C2184,Produtos!$B$6:$B$505,0)),0),0))))</f>
        <v/>
      </c>
      <c r="J2184" s="17">
        <f>IF(OR($B2184="",$C2184="",N($D2184)=0),"",IF($B2184="Venda",1,IF($B2184="Devolução de venda",-1,0))*$D2184*IFERROR(INDEX(Produtos!$L$6:$L$505,MATCH($C2184,Produtos!$B$6:$B$505,0)),0))</f>
        <v/>
      </c>
      <c r="K2184" s="17">
        <f>IF(I2184="","",IF($B2184="Venda",I2184-J2184,IF($B2184="Devolução de venda",-I2184-J2184,0)))</f>
        <v/>
      </c>
      <c r="L2184" s="20">
        <f>IF($A2184="","",IF($G2184&lt;&gt;"",$G2184,$A2184))</f>
        <v/>
      </c>
      <c r="M2184" s="17">
        <f>IF(I2184="","",IF($B2184="Venda",I2184,IF(OR($B2184="Compra",$B2184="Devolução de venda"),-I2184,0)))</f>
        <v/>
      </c>
    </row>
    <row r="2185">
      <c r="A2185" s="22" t="n"/>
      <c r="B2185" s="14" t="n"/>
      <c r="C2185" s="14" t="n"/>
      <c r="D2185" s="14" t="n"/>
      <c r="E2185" s="15" t="n"/>
      <c r="F2185" s="14" t="n"/>
      <c r="G2185" s="22" t="n"/>
      <c r="H2185" s="14" t="n"/>
      <c r="I2185" s="17">
        <f>IF(OR($B2185="",$C2185="",N($D2185)=0),"",IF(OR($B2185="Ajuste para mais",$B2185="Ajuste para menos"),0,$D2185*IF(N($E2185)&lt;&gt;0,$E2185,IF(OR($B2185="Venda",$B2185="Devolução de venda"),IFERROR(INDEX(Produtos!$D$6:$D$505,MATCH($C2185,Produtos!$B$6:$B$505,0)),0),0))))</f>
        <v/>
      </c>
      <c r="J2185" s="17">
        <f>IF(OR($B2185="",$C2185="",N($D2185)=0),"",IF($B2185="Venda",1,IF($B2185="Devolução de venda",-1,0))*$D2185*IFERROR(INDEX(Produtos!$L$6:$L$505,MATCH($C2185,Produtos!$B$6:$B$505,0)),0))</f>
        <v/>
      </c>
      <c r="K2185" s="17">
        <f>IF(I2185="","",IF($B2185="Venda",I2185-J2185,IF($B2185="Devolução de venda",-I2185-J2185,0)))</f>
        <v/>
      </c>
      <c r="L2185" s="20">
        <f>IF($A2185="","",IF($G2185&lt;&gt;"",$G2185,$A2185))</f>
        <v/>
      </c>
      <c r="M2185" s="17">
        <f>IF(I2185="","",IF($B2185="Venda",I2185,IF(OR($B2185="Compra",$B2185="Devolução de venda"),-I2185,0)))</f>
        <v/>
      </c>
    </row>
    <row r="2186">
      <c r="A2186" s="22" t="n"/>
      <c r="B2186" s="14" t="n"/>
      <c r="C2186" s="14" t="n"/>
      <c r="D2186" s="14" t="n"/>
      <c r="E2186" s="15" t="n"/>
      <c r="F2186" s="14" t="n"/>
      <c r="G2186" s="22" t="n"/>
      <c r="H2186" s="14" t="n"/>
      <c r="I2186" s="17">
        <f>IF(OR($B2186="",$C2186="",N($D2186)=0),"",IF(OR($B2186="Ajuste para mais",$B2186="Ajuste para menos"),0,$D2186*IF(N($E2186)&lt;&gt;0,$E2186,IF(OR($B2186="Venda",$B2186="Devolução de venda"),IFERROR(INDEX(Produtos!$D$6:$D$505,MATCH($C2186,Produtos!$B$6:$B$505,0)),0),0))))</f>
        <v/>
      </c>
      <c r="J2186" s="17">
        <f>IF(OR($B2186="",$C2186="",N($D2186)=0),"",IF($B2186="Venda",1,IF($B2186="Devolução de venda",-1,0))*$D2186*IFERROR(INDEX(Produtos!$L$6:$L$505,MATCH($C2186,Produtos!$B$6:$B$505,0)),0))</f>
        <v/>
      </c>
      <c r="K2186" s="17">
        <f>IF(I2186="","",IF($B2186="Venda",I2186-J2186,IF($B2186="Devolução de venda",-I2186-J2186,0)))</f>
        <v/>
      </c>
      <c r="L2186" s="20">
        <f>IF($A2186="","",IF($G2186&lt;&gt;"",$G2186,$A2186))</f>
        <v/>
      </c>
      <c r="M2186" s="17">
        <f>IF(I2186="","",IF($B2186="Venda",I2186,IF(OR($B2186="Compra",$B2186="Devolução de venda"),-I2186,0)))</f>
        <v/>
      </c>
    </row>
    <row r="2187">
      <c r="A2187" s="22" t="n"/>
      <c r="B2187" s="14" t="n"/>
      <c r="C2187" s="14" t="n"/>
      <c r="D2187" s="14" t="n"/>
      <c r="E2187" s="15" t="n"/>
      <c r="F2187" s="14" t="n"/>
      <c r="G2187" s="22" t="n"/>
      <c r="H2187" s="14" t="n"/>
      <c r="I2187" s="17">
        <f>IF(OR($B2187="",$C2187="",N($D2187)=0),"",IF(OR($B2187="Ajuste para mais",$B2187="Ajuste para menos"),0,$D2187*IF(N($E2187)&lt;&gt;0,$E2187,IF(OR($B2187="Venda",$B2187="Devolução de venda"),IFERROR(INDEX(Produtos!$D$6:$D$505,MATCH($C2187,Produtos!$B$6:$B$505,0)),0),0))))</f>
        <v/>
      </c>
      <c r="J2187" s="17">
        <f>IF(OR($B2187="",$C2187="",N($D2187)=0),"",IF($B2187="Venda",1,IF($B2187="Devolução de venda",-1,0))*$D2187*IFERROR(INDEX(Produtos!$L$6:$L$505,MATCH($C2187,Produtos!$B$6:$B$505,0)),0))</f>
        <v/>
      </c>
      <c r="K2187" s="17">
        <f>IF(I2187="","",IF($B2187="Venda",I2187-J2187,IF($B2187="Devolução de venda",-I2187-J2187,0)))</f>
        <v/>
      </c>
      <c r="L2187" s="20">
        <f>IF($A2187="","",IF($G2187&lt;&gt;"",$G2187,$A2187))</f>
        <v/>
      </c>
      <c r="M2187" s="17">
        <f>IF(I2187="","",IF($B2187="Venda",I2187,IF(OR($B2187="Compra",$B2187="Devolução de venda"),-I2187,0)))</f>
        <v/>
      </c>
    </row>
    <row r="2188">
      <c r="A2188" s="22" t="n"/>
      <c r="B2188" s="14" t="n"/>
      <c r="C2188" s="14" t="n"/>
      <c r="D2188" s="14" t="n"/>
      <c r="E2188" s="15" t="n"/>
      <c r="F2188" s="14" t="n"/>
      <c r="G2188" s="22" t="n"/>
      <c r="H2188" s="14" t="n"/>
      <c r="I2188" s="17">
        <f>IF(OR($B2188="",$C2188="",N($D2188)=0),"",IF(OR($B2188="Ajuste para mais",$B2188="Ajuste para menos"),0,$D2188*IF(N($E2188)&lt;&gt;0,$E2188,IF(OR($B2188="Venda",$B2188="Devolução de venda"),IFERROR(INDEX(Produtos!$D$6:$D$505,MATCH($C2188,Produtos!$B$6:$B$505,0)),0),0))))</f>
        <v/>
      </c>
      <c r="J2188" s="17">
        <f>IF(OR($B2188="",$C2188="",N($D2188)=0),"",IF($B2188="Venda",1,IF($B2188="Devolução de venda",-1,0))*$D2188*IFERROR(INDEX(Produtos!$L$6:$L$505,MATCH($C2188,Produtos!$B$6:$B$505,0)),0))</f>
        <v/>
      </c>
      <c r="K2188" s="17">
        <f>IF(I2188="","",IF($B2188="Venda",I2188-J2188,IF($B2188="Devolução de venda",-I2188-J2188,0)))</f>
        <v/>
      </c>
      <c r="L2188" s="20">
        <f>IF($A2188="","",IF($G2188&lt;&gt;"",$G2188,$A2188))</f>
        <v/>
      </c>
      <c r="M2188" s="17">
        <f>IF(I2188="","",IF($B2188="Venda",I2188,IF(OR($B2188="Compra",$B2188="Devolução de venda"),-I2188,0)))</f>
        <v/>
      </c>
    </row>
    <row r="2189">
      <c r="A2189" s="22" t="n"/>
      <c r="B2189" s="14" t="n"/>
      <c r="C2189" s="14" t="n"/>
      <c r="D2189" s="14" t="n"/>
      <c r="E2189" s="15" t="n"/>
      <c r="F2189" s="14" t="n"/>
      <c r="G2189" s="22" t="n"/>
      <c r="H2189" s="14" t="n"/>
      <c r="I2189" s="17">
        <f>IF(OR($B2189="",$C2189="",N($D2189)=0),"",IF(OR($B2189="Ajuste para mais",$B2189="Ajuste para menos"),0,$D2189*IF(N($E2189)&lt;&gt;0,$E2189,IF(OR($B2189="Venda",$B2189="Devolução de venda"),IFERROR(INDEX(Produtos!$D$6:$D$505,MATCH($C2189,Produtos!$B$6:$B$505,0)),0),0))))</f>
        <v/>
      </c>
      <c r="J2189" s="17">
        <f>IF(OR($B2189="",$C2189="",N($D2189)=0),"",IF($B2189="Venda",1,IF($B2189="Devolução de venda",-1,0))*$D2189*IFERROR(INDEX(Produtos!$L$6:$L$505,MATCH($C2189,Produtos!$B$6:$B$505,0)),0))</f>
        <v/>
      </c>
      <c r="K2189" s="17">
        <f>IF(I2189="","",IF($B2189="Venda",I2189-J2189,IF($B2189="Devolução de venda",-I2189-J2189,0)))</f>
        <v/>
      </c>
      <c r="L2189" s="20">
        <f>IF($A2189="","",IF($G2189&lt;&gt;"",$G2189,$A2189))</f>
        <v/>
      </c>
      <c r="M2189" s="17">
        <f>IF(I2189="","",IF($B2189="Venda",I2189,IF(OR($B2189="Compra",$B2189="Devolução de venda"),-I2189,0)))</f>
        <v/>
      </c>
    </row>
    <row r="2190">
      <c r="A2190" s="22" t="n"/>
      <c r="B2190" s="14" t="n"/>
      <c r="C2190" s="14" t="n"/>
      <c r="D2190" s="14" t="n"/>
      <c r="E2190" s="15" t="n"/>
      <c r="F2190" s="14" t="n"/>
      <c r="G2190" s="22" t="n"/>
      <c r="H2190" s="14" t="n"/>
      <c r="I2190" s="17">
        <f>IF(OR($B2190="",$C2190="",N($D2190)=0),"",IF(OR($B2190="Ajuste para mais",$B2190="Ajuste para menos"),0,$D2190*IF(N($E2190)&lt;&gt;0,$E2190,IF(OR($B2190="Venda",$B2190="Devolução de venda"),IFERROR(INDEX(Produtos!$D$6:$D$505,MATCH($C2190,Produtos!$B$6:$B$505,0)),0),0))))</f>
        <v/>
      </c>
      <c r="J2190" s="17">
        <f>IF(OR($B2190="",$C2190="",N($D2190)=0),"",IF($B2190="Venda",1,IF($B2190="Devolução de venda",-1,0))*$D2190*IFERROR(INDEX(Produtos!$L$6:$L$505,MATCH($C2190,Produtos!$B$6:$B$505,0)),0))</f>
        <v/>
      </c>
      <c r="K2190" s="17">
        <f>IF(I2190="","",IF($B2190="Venda",I2190-J2190,IF($B2190="Devolução de venda",-I2190-J2190,0)))</f>
        <v/>
      </c>
      <c r="L2190" s="20">
        <f>IF($A2190="","",IF($G2190&lt;&gt;"",$G2190,$A2190))</f>
        <v/>
      </c>
      <c r="M2190" s="17">
        <f>IF(I2190="","",IF($B2190="Venda",I2190,IF(OR($B2190="Compra",$B2190="Devolução de venda"),-I2190,0)))</f>
        <v/>
      </c>
    </row>
    <row r="2191">
      <c r="A2191" s="22" t="n"/>
      <c r="B2191" s="14" t="n"/>
      <c r="C2191" s="14" t="n"/>
      <c r="D2191" s="14" t="n"/>
      <c r="E2191" s="15" t="n"/>
      <c r="F2191" s="14" t="n"/>
      <c r="G2191" s="22" t="n"/>
      <c r="H2191" s="14" t="n"/>
      <c r="I2191" s="17">
        <f>IF(OR($B2191="",$C2191="",N($D2191)=0),"",IF(OR($B2191="Ajuste para mais",$B2191="Ajuste para menos"),0,$D2191*IF(N($E2191)&lt;&gt;0,$E2191,IF(OR($B2191="Venda",$B2191="Devolução de venda"),IFERROR(INDEX(Produtos!$D$6:$D$505,MATCH($C2191,Produtos!$B$6:$B$505,0)),0),0))))</f>
        <v/>
      </c>
      <c r="J2191" s="17">
        <f>IF(OR($B2191="",$C2191="",N($D2191)=0),"",IF($B2191="Venda",1,IF($B2191="Devolução de venda",-1,0))*$D2191*IFERROR(INDEX(Produtos!$L$6:$L$505,MATCH($C2191,Produtos!$B$6:$B$505,0)),0))</f>
        <v/>
      </c>
      <c r="K2191" s="17">
        <f>IF(I2191="","",IF($B2191="Venda",I2191-J2191,IF($B2191="Devolução de venda",-I2191-J2191,0)))</f>
        <v/>
      </c>
      <c r="L2191" s="20">
        <f>IF($A2191="","",IF($G2191&lt;&gt;"",$G2191,$A2191))</f>
        <v/>
      </c>
      <c r="M2191" s="17">
        <f>IF(I2191="","",IF($B2191="Venda",I2191,IF(OR($B2191="Compra",$B2191="Devolução de venda"),-I2191,0)))</f>
        <v/>
      </c>
    </row>
    <row r="2192">
      <c r="A2192" s="22" t="n"/>
      <c r="B2192" s="14" t="n"/>
      <c r="C2192" s="14" t="n"/>
      <c r="D2192" s="14" t="n"/>
      <c r="E2192" s="15" t="n"/>
      <c r="F2192" s="14" t="n"/>
      <c r="G2192" s="22" t="n"/>
      <c r="H2192" s="14" t="n"/>
      <c r="I2192" s="17">
        <f>IF(OR($B2192="",$C2192="",N($D2192)=0),"",IF(OR($B2192="Ajuste para mais",$B2192="Ajuste para menos"),0,$D2192*IF(N($E2192)&lt;&gt;0,$E2192,IF(OR($B2192="Venda",$B2192="Devolução de venda"),IFERROR(INDEX(Produtos!$D$6:$D$505,MATCH($C2192,Produtos!$B$6:$B$505,0)),0),0))))</f>
        <v/>
      </c>
      <c r="J2192" s="17">
        <f>IF(OR($B2192="",$C2192="",N($D2192)=0),"",IF($B2192="Venda",1,IF($B2192="Devolução de venda",-1,0))*$D2192*IFERROR(INDEX(Produtos!$L$6:$L$505,MATCH($C2192,Produtos!$B$6:$B$505,0)),0))</f>
        <v/>
      </c>
      <c r="K2192" s="17">
        <f>IF(I2192="","",IF($B2192="Venda",I2192-J2192,IF($B2192="Devolução de venda",-I2192-J2192,0)))</f>
        <v/>
      </c>
      <c r="L2192" s="20">
        <f>IF($A2192="","",IF($G2192&lt;&gt;"",$G2192,$A2192))</f>
        <v/>
      </c>
      <c r="M2192" s="17">
        <f>IF(I2192="","",IF($B2192="Venda",I2192,IF(OR($B2192="Compra",$B2192="Devolução de venda"),-I2192,0)))</f>
        <v/>
      </c>
    </row>
    <row r="2193">
      <c r="A2193" s="22" t="n"/>
      <c r="B2193" s="14" t="n"/>
      <c r="C2193" s="14" t="n"/>
      <c r="D2193" s="14" t="n"/>
      <c r="E2193" s="15" t="n"/>
      <c r="F2193" s="14" t="n"/>
      <c r="G2193" s="22" t="n"/>
      <c r="H2193" s="14" t="n"/>
      <c r="I2193" s="17">
        <f>IF(OR($B2193="",$C2193="",N($D2193)=0),"",IF(OR($B2193="Ajuste para mais",$B2193="Ajuste para menos"),0,$D2193*IF(N($E2193)&lt;&gt;0,$E2193,IF(OR($B2193="Venda",$B2193="Devolução de venda"),IFERROR(INDEX(Produtos!$D$6:$D$505,MATCH($C2193,Produtos!$B$6:$B$505,0)),0),0))))</f>
        <v/>
      </c>
      <c r="J2193" s="17">
        <f>IF(OR($B2193="",$C2193="",N($D2193)=0),"",IF($B2193="Venda",1,IF($B2193="Devolução de venda",-1,0))*$D2193*IFERROR(INDEX(Produtos!$L$6:$L$505,MATCH($C2193,Produtos!$B$6:$B$505,0)),0))</f>
        <v/>
      </c>
      <c r="K2193" s="17">
        <f>IF(I2193="","",IF($B2193="Venda",I2193-J2193,IF($B2193="Devolução de venda",-I2193-J2193,0)))</f>
        <v/>
      </c>
      <c r="L2193" s="20">
        <f>IF($A2193="","",IF($G2193&lt;&gt;"",$G2193,$A2193))</f>
        <v/>
      </c>
      <c r="M2193" s="17">
        <f>IF(I2193="","",IF($B2193="Venda",I2193,IF(OR($B2193="Compra",$B2193="Devolução de venda"),-I2193,0)))</f>
        <v/>
      </c>
    </row>
    <row r="2194">
      <c r="A2194" s="22" t="n"/>
      <c r="B2194" s="14" t="n"/>
      <c r="C2194" s="14" t="n"/>
      <c r="D2194" s="14" t="n"/>
      <c r="E2194" s="15" t="n"/>
      <c r="F2194" s="14" t="n"/>
      <c r="G2194" s="22" t="n"/>
      <c r="H2194" s="14" t="n"/>
      <c r="I2194" s="17">
        <f>IF(OR($B2194="",$C2194="",N($D2194)=0),"",IF(OR($B2194="Ajuste para mais",$B2194="Ajuste para menos"),0,$D2194*IF(N($E2194)&lt;&gt;0,$E2194,IF(OR($B2194="Venda",$B2194="Devolução de venda"),IFERROR(INDEX(Produtos!$D$6:$D$505,MATCH($C2194,Produtos!$B$6:$B$505,0)),0),0))))</f>
        <v/>
      </c>
      <c r="J2194" s="17">
        <f>IF(OR($B2194="",$C2194="",N($D2194)=0),"",IF($B2194="Venda",1,IF($B2194="Devolução de venda",-1,0))*$D2194*IFERROR(INDEX(Produtos!$L$6:$L$505,MATCH($C2194,Produtos!$B$6:$B$505,0)),0))</f>
        <v/>
      </c>
      <c r="K2194" s="17">
        <f>IF(I2194="","",IF($B2194="Venda",I2194-J2194,IF($B2194="Devolução de venda",-I2194-J2194,0)))</f>
        <v/>
      </c>
      <c r="L2194" s="20">
        <f>IF($A2194="","",IF($G2194&lt;&gt;"",$G2194,$A2194))</f>
        <v/>
      </c>
      <c r="M2194" s="17">
        <f>IF(I2194="","",IF($B2194="Venda",I2194,IF(OR($B2194="Compra",$B2194="Devolução de venda"),-I2194,0)))</f>
        <v/>
      </c>
    </row>
    <row r="2195">
      <c r="A2195" s="22" t="n"/>
      <c r="B2195" s="14" t="n"/>
      <c r="C2195" s="14" t="n"/>
      <c r="D2195" s="14" t="n"/>
      <c r="E2195" s="15" t="n"/>
      <c r="F2195" s="14" t="n"/>
      <c r="G2195" s="22" t="n"/>
      <c r="H2195" s="14" t="n"/>
      <c r="I2195" s="17">
        <f>IF(OR($B2195="",$C2195="",N($D2195)=0),"",IF(OR($B2195="Ajuste para mais",$B2195="Ajuste para menos"),0,$D2195*IF(N($E2195)&lt;&gt;0,$E2195,IF(OR($B2195="Venda",$B2195="Devolução de venda"),IFERROR(INDEX(Produtos!$D$6:$D$505,MATCH($C2195,Produtos!$B$6:$B$505,0)),0),0))))</f>
        <v/>
      </c>
      <c r="J2195" s="17">
        <f>IF(OR($B2195="",$C2195="",N($D2195)=0),"",IF($B2195="Venda",1,IF($B2195="Devolução de venda",-1,0))*$D2195*IFERROR(INDEX(Produtos!$L$6:$L$505,MATCH($C2195,Produtos!$B$6:$B$505,0)),0))</f>
        <v/>
      </c>
      <c r="K2195" s="17">
        <f>IF(I2195="","",IF($B2195="Venda",I2195-J2195,IF($B2195="Devolução de venda",-I2195-J2195,0)))</f>
        <v/>
      </c>
      <c r="L2195" s="20">
        <f>IF($A2195="","",IF($G2195&lt;&gt;"",$G2195,$A2195))</f>
        <v/>
      </c>
      <c r="M2195" s="17">
        <f>IF(I2195="","",IF($B2195="Venda",I2195,IF(OR($B2195="Compra",$B2195="Devolução de venda"),-I2195,0)))</f>
        <v/>
      </c>
    </row>
    <row r="2196">
      <c r="A2196" s="22" t="n"/>
      <c r="B2196" s="14" t="n"/>
      <c r="C2196" s="14" t="n"/>
      <c r="D2196" s="14" t="n"/>
      <c r="E2196" s="15" t="n"/>
      <c r="F2196" s="14" t="n"/>
      <c r="G2196" s="22" t="n"/>
      <c r="H2196" s="14" t="n"/>
      <c r="I2196" s="17">
        <f>IF(OR($B2196="",$C2196="",N($D2196)=0),"",IF(OR($B2196="Ajuste para mais",$B2196="Ajuste para menos"),0,$D2196*IF(N($E2196)&lt;&gt;0,$E2196,IF(OR($B2196="Venda",$B2196="Devolução de venda"),IFERROR(INDEX(Produtos!$D$6:$D$505,MATCH($C2196,Produtos!$B$6:$B$505,0)),0),0))))</f>
        <v/>
      </c>
      <c r="J2196" s="17">
        <f>IF(OR($B2196="",$C2196="",N($D2196)=0),"",IF($B2196="Venda",1,IF($B2196="Devolução de venda",-1,0))*$D2196*IFERROR(INDEX(Produtos!$L$6:$L$505,MATCH($C2196,Produtos!$B$6:$B$505,0)),0))</f>
        <v/>
      </c>
      <c r="K2196" s="17">
        <f>IF(I2196="","",IF($B2196="Venda",I2196-J2196,IF($B2196="Devolução de venda",-I2196-J2196,0)))</f>
        <v/>
      </c>
      <c r="L2196" s="20">
        <f>IF($A2196="","",IF($G2196&lt;&gt;"",$G2196,$A2196))</f>
        <v/>
      </c>
      <c r="M2196" s="17">
        <f>IF(I2196="","",IF($B2196="Venda",I2196,IF(OR($B2196="Compra",$B2196="Devolução de venda"),-I2196,0)))</f>
        <v/>
      </c>
    </row>
    <row r="2197">
      <c r="A2197" s="22" t="n"/>
      <c r="B2197" s="14" t="n"/>
      <c r="C2197" s="14" t="n"/>
      <c r="D2197" s="14" t="n"/>
      <c r="E2197" s="15" t="n"/>
      <c r="F2197" s="14" t="n"/>
      <c r="G2197" s="22" t="n"/>
      <c r="H2197" s="14" t="n"/>
      <c r="I2197" s="17">
        <f>IF(OR($B2197="",$C2197="",N($D2197)=0),"",IF(OR($B2197="Ajuste para mais",$B2197="Ajuste para menos"),0,$D2197*IF(N($E2197)&lt;&gt;0,$E2197,IF(OR($B2197="Venda",$B2197="Devolução de venda"),IFERROR(INDEX(Produtos!$D$6:$D$505,MATCH($C2197,Produtos!$B$6:$B$505,0)),0),0))))</f>
        <v/>
      </c>
      <c r="J2197" s="17">
        <f>IF(OR($B2197="",$C2197="",N($D2197)=0),"",IF($B2197="Venda",1,IF($B2197="Devolução de venda",-1,0))*$D2197*IFERROR(INDEX(Produtos!$L$6:$L$505,MATCH($C2197,Produtos!$B$6:$B$505,0)),0))</f>
        <v/>
      </c>
      <c r="K2197" s="17">
        <f>IF(I2197="","",IF($B2197="Venda",I2197-J2197,IF($B2197="Devolução de venda",-I2197-J2197,0)))</f>
        <v/>
      </c>
      <c r="L2197" s="20">
        <f>IF($A2197="","",IF($G2197&lt;&gt;"",$G2197,$A2197))</f>
        <v/>
      </c>
      <c r="M2197" s="17">
        <f>IF(I2197="","",IF($B2197="Venda",I2197,IF(OR($B2197="Compra",$B2197="Devolução de venda"),-I2197,0)))</f>
        <v/>
      </c>
    </row>
    <row r="2198">
      <c r="A2198" s="22" t="n"/>
      <c r="B2198" s="14" t="n"/>
      <c r="C2198" s="14" t="n"/>
      <c r="D2198" s="14" t="n"/>
      <c r="E2198" s="15" t="n"/>
      <c r="F2198" s="14" t="n"/>
      <c r="G2198" s="22" t="n"/>
      <c r="H2198" s="14" t="n"/>
      <c r="I2198" s="17">
        <f>IF(OR($B2198="",$C2198="",N($D2198)=0),"",IF(OR($B2198="Ajuste para mais",$B2198="Ajuste para menos"),0,$D2198*IF(N($E2198)&lt;&gt;0,$E2198,IF(OR($B2198="Venda",$B2198="Devolução de venda"),IFERROR(INDEX(Produtos!$D$6:$D$505,MATCH($C2198,Produtos!$B$6:$B$505,0)),0),0))))</f>
        <v/>
      </c>
      <c r="J2198" s="17">
        <f>IF(OR($B2198="",$C2198="",N($D2198)=0),"",IF($B2198="Venda",1,IF($B2198="Devolução de venda",-1,0))*$D2198*IFERROR(INDEX(Produtos!$L$6:$L$505,MATCH($C2198,Produtos!$B$6:$B$505,0)),0))</f>
        <v/>
      </c>
      <c r="K2198" s="17">
        <f>IF(I2198="","",IF($B2198="Venda",I2198-J2198,IF($B2198="Devolução de venda",-I2198-J2198,0)))</f>
        <v/>
      </c>
      <c r="L2198" s="20">
        <f>IF($A2198="","",IF($G2198&lt;&gt;"",$G2198,$A2198))</f>
        <v/>
      </c>
      <c r="M2198" s="17">
        <f>IF(I2198="","",IF($B2198="Venda",I2198,IF(OR($B2198="Compra",$B2198="Devolução de venda"),-I2198,0)))</f>
        <v/>
      </c>
    </row>
    <row r="2199">
      <c r="A2199" s="22" t="n"/>
      <c r="B2199" s="14" t="n"/>
      <c r="C2199" s="14" t="n"/>
      <c r="D2199" s="14" t="n"/>
      <c r="E2199" s="15" t="n"/>
      <c r="F2199" s="14" t="n"/>
      <c r="G2199" s="22" t="n"/>
      <c r="H2199" s="14" t="n"/>
      <c r="I2199" s="17">
        <f>IF(OR($B2199="",$C2199="",N($D2199)=0),"",IF(OR($B2199="Ajuste para mais",$B2199="Ajuste para menos"),0,$D2199*IF(N($E2199)&lt;&gt;0,$E2199,IF(OR($B2199="Venda",$B2199="Devolução de venda"),IFERROR(INDEX(Produtos!$D$6:$D$505,MATCH($C2199,Produtos!$B$6:$B$505,0)),0),0))))</f>
        <v/>
      </c>
      <c r="J2199" s="17">
        <f>IF(OR($B2199="",$C2199="",N($D2199)=0),"",IF($B2199="Venda",1,IF($B2199="Devolução de venda",-1,0))*$D2199*IFERROR(INDEX(Produtos!$L$6:$L$505,MATCH($C2199,Produtos!$B$6:$B$505,0)),0))</f>
        <v/>
      </c>
      <c r="K2199" s="17">
        <f>IF(I2199="","",IF($B2199="Venda",I2199-J2199,IF($B2199="Devolução de venda",-I2199-J2199,0)))</f>
        <v/>
      </c>
      <c r="L2199" s="20">
        <f>IF($A2199="","",IF($G2199&lt;&gt;"",$G2199,$A2199))</f>
        <v/>
      </c>
      <c r="M2199" s="17">
        <f>IF(I2199="","",IF($B2199="Venda",I2199,IF(OR($B2199="Compra",$B2199="Devolução de venda"),-I2199,0)))</f>
        <v/>
      </c>
    </row>
    <row r="2200">
      <c r="A2200" s="22" t="n"/>
      <c r="B2200" s="14" t="n"/>
      <c r="C2200" s="14" t="n"/>
      <c r="D2200" s="14" t="n"/>
      <c r="E2200" s="15" t="n"/>
      <c r="F2200" s="14" t="n"/>
      <c r="G2200" s="22" t="n"/>
      <c r="H2200" s="14" t="n"/>
      <c r="I2200" s="17">
        <f>IF(OR($B2200="",$C2200="",N($D2200)=0),"",IF(OR($B2200="Ajuste para mais",$B2200="Ajuste para menos"),0,$D2200*IF(N($E2200)&lt;&gt;0,$E2200,IF(OR($B2200="Venda",$B2200="Devolução de venda"),IFERROR(INDEX(Produtos!$D$6:$D$505,MATCH($C2200,Produtos!$B$6:$B$505,0)),0),0))))</f>
        <v/>
      </c>
      <c r="J2200" s="17">
        <f>IF(OR($B2200="",$C2200="",N($D2200)=0),"",IF($B2200="Venda",1,IF($B2200="Devolução de venda",-1,0))*$D2200*IFERROR(INDEX(Produtos!$L$6:$L$505,MATCH($C2200,Produtos!$B$6:$B$505,0)),0))</f>
        <v/>
      </c>
      <c r="K2200" s="17">
        <f>IF(I2200="","",IF($B2200="Venda",I2200-J2200,IF($B2200="Devolução de venda",-I2200-J2200,0)))</f>
        <v/>
      </c>
      <c r="L2200" s="20">
        <f>IF($A2200="","",IF($G2200&lt;&gt;"",$G2200,$A2200))</f>
        <v/>
      </c>
      <c r="M2200" s="17">
        <f>IF(I2200="","",IF($B2200="Venda",I2200,IF(OR($B2200="Compra",$B2200="Devolução de venda"),-I2200,0)))</f>
        <v/>
      </c>
    </row>
    <row r="2201">
      <c r="A2201" s="22" t="n"/>
      <c r="B2201" s="14" t="n"/>
      <c r="C2201" s="14" t="n"/>
      <c r="D2201" s="14" t="n"/>
      <c r="E2201" s="15" t="n"/>
      <c r="F2201" s="14" t="n"/>
      <c r="G2201" s="22" t="n"/>
      <c r="H2201" s="14" t="n"/>
      <c r="I2201" s="17">
        <f>IF(OR($B2201="",$C2201="",N($D2201)=0),"",IF(OR($B2201="Ajuste para mais",$B2201="Ajuste para menos"),0,$D2201*IF(N($E2201)&lt;&gt;0,$E2201,IF(OR($B2201="Venda",$B2201="Devolução de venda"),IFERROR(INDEX(Produtos!$D$6:$D$505,MATCH($C2201,Produtos!$B$6:$B$505,0)),0),0))))</f>
        <v/>
      </c>
      <c r="J2201" s="17">
        <f>IF(OR($B2201="",$C2201="",N($D2201)=0),"",IF($B2201="Venda",1,IF($B2201="Devolução de venda",-1,0))*$D2201*IFERROR(INDEX(Produtos!$L$6:$L$505,MATCH($C2201,Produtos!$B$6:$B$505,0)),0))</f>
        <v/>
      </c>
      <c r="K2201" s="17">
        <f>IF(I2201="","",IF($B2201="Venda",I2201-J2201,IF($B2201="Devolução de venda",-I2201-J2201,0)))</f>
        <v/>
      </c>
      <c r="L2201" s="20">
        <f>IF($A2201="","",IF($G2201&lt;&gt;"",$G2201,$A2201))</f>
        <v/>
      </c>
      <c r="M2201" s="17">
        <f>IF(I2201="","",IF($B2201="Venda",I2201,IF(OR($B2201="Compra",$B2201="Devolução de venda"),-I2201,0)))</f>
        <v/>
      </c>
    </row>
    <row r="2202">
      <c r="A2202" s="22" t="n"/>
      <c r="B2202" s="14" t="n"/>
      <c r="C2202" s="14" t="n"/>
      <c r="D2202" s="14" t="n"/>
      <c r="E2202" s="15" t="n"/>
      <c r="F2202" s="14" t="n"/>
      <c r="G2202" s="22" t="n"/>
      <c r="H2202" s="14" t="n"/>
      <c r="I2202" s="17">
        <f>IF(OR($B2202="",$C2202="",N($D2202)=0),"",IF(OR($B2202="Ajuste para mais",$B2202="Ajuste para menos"),0,$D2202*IF(N($E2202)&lt;&gt;0,$E2202,IF(OR($B2202="Venda",$B2202="Devolução de venda"),IFERROR(INDEX(Produtos!$D$6:$D$505,MATCH($C2202,Produtos!$B$6:$B$505,0)),0),0))))</f>
        <v/>
      </c>
      <c r="J2202" s="17">
        <f>IF(OR($B2202="",$C2202="",N($D2202)=0),"",IF($B2202="Venda",1,IF($B2202="Devolução de venda",-1,0))*$D2202*IFERROR(INDEX(Produtos!$L$6:$L$505,MATCH($C2202,Produtos!$B$6:$B$505,0)),0))</f>
        <v/>
      </c>
      <c r="K2202" s="17">
        <f>IF(I2202="","",IF($B2202="Venda",I2202-J2202,IF($B2202="Devolução de venda",-I2202-J2202,0)))</f>
        <v/>
      </c>
      <c r="L2202" s="20">
        <f>IF($A2202="","",IF($G2202&lt;&gt;"",$G2202,$A2202))</f>
        <v/>
      </c>
      <c r="M2202" s="17">
        <f>IF(I2202="","",IF($B2202="Venda",I2202,IF(OR($B2202="Compra",$B2202="Devolução de venda"),-I2202,0)))</f>
        <v/>
      </c>
    </row>
    <row r="2203">
      <c r="A2203" s="22" t="n"/>
      <c r="B2203" s="14" t="n"/>
      <c r="C2203" s="14" t="n"/>
      <c r="D2203" s="14" t="n"/>
      <c r="E2203" s="15" t="n"/>
      <c r="F2203" s="14" t="n"/>
      <c r="G2203" s="22" t="n"/>
      <c r="H2203" s="14" t="n"/>
      <c r="I2203" s="17">
        <f>IF(OR($B2203="",$C2203="",N($D2203)=0),"",IF(OR($B2203="Ajuste para mais",$B2203="Ajuste para menos"),0,$D2203*IF(N($E2203)&lt;&gt;0,$E2203,IF(OR($B2203="Venda",$B2203="Devolução de venda"),IFERROR(INDEX(Produtos!$D$6:$D$505,MATCH($C2203,Produtos!$B$6:$B$505,0)),0),0))))</f>
        <v/>
      </c>
      <c r="J2203" s="17">
        <f>IF(OR($B2203="",$C2203="",N($D2203)=0),"",IF($B2203="Venda",1,IF($B2203="Devolução de venda",-1,0))*$D2203*IFERROR(INDEX(Produtos!$L$6:$L$505,MATCH($C2203,Produtos!$B$6:$B$505,0)),0))</f>
        <v/>
      </c>
      <c r="K2203" s="17">
        <f>IF(I2203="","",IF($B2203="Venda",I2203-J2203,IF($B2203="Devolução de venda",-I2203-J2203,0)))</f>
        <v/>
      </c>
      <c r="L2203" s="20">
        <f>IF($A2203="","",IF($G2203&lt;&gt;"",$G2203,$A2203))</f>
        <v/>
      </c>
      <c r="M2203" s="17">
        <f>IF(I2203="","",IF($B2203="Venda",I2203,IF(OR($B2203="Compra",$B2203="Devolução de venda"),-I2203,0)))</f>
        <v/>
      </c>
    </row>
    <row r="2204">
      <c r="A2204" s="22" t="n"/>
      <c r="B2204" s="14" t="n"/>
      <c r="C2204" s="14" t="n"/>
      <c r="D2204" s="14" t="n"/>
      <c r="E2204" s="15" t="n"/>
      <c r="F2204" s="14" t="n"/>
      <c r="G2204" s="22" t="n"/>
      <c r="H2204" s="14" t="n"/>
      <c r="I2204" s="17">
        <f>IF(OR($B2204="",$C2204="",N($D2204)=0),"",IF(OR($B2204="Ajuste para mais",$B2204="Ajuste para menos"),0,$D2204*IF(N($E2204)&lt;&gt;0,$E2204,IF(OR($B2204="Venda",$B2204="Devolução de venda"),IFERROR(INDEX(Produtos!$D$6:$D$505,MATCH($C2204,Produtos!$B$6:$B$505,0)),0),0))))</f>
        <v/>
      </c>
      <c r="J2204" s="17">
        <f>IF(OR($B2204="",$C2204="",N($D2204)=0),"",IF($B2204="Venda",1,IF($B2204="Devolução de venda",-1,0))*$D2204*IFERROR(INDEX(Produtos!$L$6:$L$505,MATCH($C2204,Produtos!$B$6:$B$505,0)),0))</f>
        <v/>
      </c>
      <c r="K2204" s="17">
        <f>IF(I2204="","",IF($B2204="Venda",I2204-J2204,IF($B2204="Devolução de venda",-I2204-J2204,0)))</f>
        <v/>
      </c>
      <c r="L2204" s="20">
        <f>IF($A2204="","",IF($G2204&lt;&gt;"",$G2204,$A2204))</f>
        <v/>
      </c>
      <c r="M2204" s="17">
        <f>IF(I2204="","",IF($B2204="Venda",I2204,IF(OR($B2204="Compra",$B2204="Devolução de venda"),-I2204,0)))</f>
        <v/>
      </c>
    </row>
    <row r="2205">
      <c r="A2205" s="22" t="n"/>
      <c r="B2205" s="14" t="n"/>
      <c r="C2205" s="14" t="n"/>
      <c r="D2205" s="14" t="n"/>
      <c r="E2205" s="15" t="n"/>
      <c r="F2205" s="14" t="n"/>
      <c r="G2205" s="22" t="n"/>
      <c r="H2205" s="14" t="n"/>
      <c r="I2205" s="17">
        <f>IF(OR($B2205="",$C2205="",N($D2205)=0),"",IF(OR($B2205="Ajuste para mais",$B2205="Ajuste para menos"),0,$D2205*IF(N($E2205)&lt;&gt;0,$E2205,IF(OR($B2205="Venda",$B2205="Devolução de venda"),IFERROR(INDEX(Produtos!$D$6:$D$505,MATCH($C2205,Produtos!$B$6:$B$505,0)),0),0))))</f>
        <v/>
      </c>
      <c r="J2205" s="17">
        <f>IF(OR($B2205="",$C2205="",N($D2205)=0),"",IF($B2205="Venda",1,IF($B2205="Devolução de venda",-1,0))*$D2205*IFERROR(INDEX(Produtos!$L$6:$L$505,MATCH($C2205,Produtos!$B$6:$B$505,0)),0))</f>
        <v/>
      </c>
      <c r="K2205" s="17">
        <f>IF(I2205="","",IF($B2205="Venda",I2205-J2205,IF($B2205="Devolução de venda",-I2205-J2205,0)))</f>
        <v/>
      </c>
      <c r="L2205" s="20">
        <f>IF($A2205="","",IF($G2205&lt;&gt;"",$G2205,$A2205))</f>
        <v/>
      </c>
      <c r="M2205" s="17">
        <f>IF(I2205="","",IF($B2205="Venda",I2205,IF(OR($B2205="Compra",$B2205="Devolução de venda"),-I2205,0)))</f>
        <v/>
      </c>
    </row>
    <row r="2206">
      <c r="A2206" s="22" t="n"/>
      <c r="B2206" s="14" t="n"/>
      <c r="C2206" s="14" t="n"/>
      <c r="D2206" s="14" t="n"/>
      <c r="E2206" s="15" t="n"/>
      <c r="F2206" s="14" t="n"/>
      <c r="G2206" s="22" t="n"/>
      <c r="H2206" s="14" t="n"/>
      <c r="I2206" s="17">
        <f>IF(OR($B2206="",$C2206="",N($D2206)=0),"",IF(OR($B2206="Ajuste para mais",$B2206="Ajuste para menos"),0,$D2206*IF(N($E2206)&lt;&gt;0,$E2206,IF(OR($B2206="Venda",$B2206="Devolução de venda"),IFERROR(INDEX(Produtos!$D$6:$D$505,MATCH($C2206,Produtos!$B$6:$B$505,0)),0),0))))</f>
        <v/>
      </c>
      <c r="J2206" s="17">
        <f>IF(OR($B2206="",$C2206="",N($D2206)=0),"",IF($B2206="Venda",1,IF($B2206="Devolução de venda",-1,0))*$D2206*IFERROR(INDEX(Produtos!$L$6:$L$505,MATCH($C2206,Produtos!$B$6:$B$505,0)),0))</f>
        <v/>
      </c>
      <c r="K2206" s="17">
        <f>IF(I2206="","",IF($B2206="Venda",I2206-J2206,IF($B2206="Devolução de venda",-I2206-J2206,0)))</f>
        <v/>
      </c>
      <c r="L2206" s="20">
        <f>IF($A2206="","",IF($G2206&lt;&gt;"",$G2206,$A2206))</f>
        <v/>
      </c>
      <c r="M2206" s="17">
        <f>IF(I2206="","",IF($B2206="Venda",I2206,IF(OR($B2206="Compra",$B2206="Devolução de venda"),-I2206,0)))</f>
        <v/>
      </c>
    </row>
    <row r="2207">
      <c r="A2207" s="22" t="n"/>
      <c r="B2207" s="14" t="n"/>
      <c r="C2207" s="14" t="n"/>
      <c r="D2207" s="14" t="n"/>
      <c r="E2207" s="15" t="n"/>
      <c r="F2207" s="14" t="n"/>
      <c r="G2207" s="22" t="n"/>
      <c r="H2207" s="14" t="n"/>
      <c r="I2207" s="17">
        <f>IF(OR($B2207="",$C2207="",N($D2207)=0),"",IF(OR($B2207="Ajuste para mais",$B2207="Ajuste para menos"),0,$D2207*IF(N($E2207)&lt;&gt;0,$E2207,IF(OR($B2207="Venda",$B2207="Devolução de venda"),IFERROR(INDEX(Produtos!$D$6:$D$505,MATCH($C2207,Produtos!$B$6:$B$505,0)),0),0))))</f>
        <v/>
      </c>
      <c r="J2207" s="17">
        <f>IF(OR($B2207="",$C2207="",N($D2207)=0),"",IF($B2207="Venda",1,IF($B2207="Devolução de venda",-1,0))*$D2207*IFERROR(INDEX(Produtos!$L$6:$L$505,MATCH($C2207,Produtos!$B$6:$B$505,0)),0))</f>
        <v/>
      </c>
      <c r="K2207" s="17">
        <f>IF(I2207="","",IF($B2207="Venda",I2207-J2207,IF($B2207="Devolução de venda",-I2207-J2207,0)))</f>
        <v/>
      </c>
      <c r="L2207" s="20">
        <f>IF($A2207="","",IF($G2207&lt;&gt;"",$G2207,$A2207))</f>
        <v/>
      </c>
      <c r="M2207" s="17">
        <f>IF(I2207="","",IF($B2207="Venda",I2207,IF(OR($B2207="Compra",$B2207="Devolução de venda"),-I2207,0)))</f>
        <v/>
      </c>
    </row>
    <row r="2208">
      <c r="A2208" s="22" t="n"/>
      <c r="B2208" s="14" t="n"/>
      <c r="C2208" s="14" t="n"/>
      <c r="D2208" s="14" t="n"/>
      <c r="E2208" s="15" t="n"/>
      <c r="F2208" s="14" t="n"/>
      <c r="G2208" s="22" t="n"/>
      <c r="H2208" s="14" t="n"/>
      <c r="I2208" s="17">
        <f>IF(OR($B2208="",$C2208="",N($D2208)=0),"",IF(OR($B2208="Ajuste para mais",$B2208="Ajuste para menos"),0,$D2208*IF(N($E2208)&lt;&gt;0,$E2208,IF(OR($B2208="Venda",$B2208="Devolução de venda"),IFERROR(INDEX(Produtos!$D$6:$D$505,MATCH($C2208,Produtos!$B$6:$B$505,0)),0),0))))</f>
        <v/>
      </c>
      <c r="J2208" s="17">
        <f>IF(OR($B2208="",$C2208="",N($D2208)=0),"",IF($B2208="Venda",1,IF($B2208="Devolução de venda",-1,0))*$D2208*IFERROR(INDEX(Produtos!$L$6:$L$505,MATCH($C2208,Produtos!$B$6:$B$505,0)),0))</f>
        <v/>
      </c>
      <c r="K2208" s="17">
        <f>IF(I2208="","",IF($B2208="Venda",I2208-J2208,IF($B2208="Devolução de venda",-I2208-J2208,0)))</f>
        <v/>
      </c>
      <c r="L2208" s="20">
        <f>IF($A2208="","",IF($G2208&lt;&gt;"",$G2208,$A2208))</f>
        <v/>
      </c>
      <c r="M2208" s="17">
        <f>IF(I2208="","",IF($B2208="Venda",I2208,IF(OR($B2208="Compra",$B2208="Devolução de venda"),-I2208,0)))</f>
        <v/>
      </c>
    </row>
    <row r="2209">
      <c r="A2209" s="22" t="n"/>
      <c r="B2209" s="14" t="n"/>
      <c r="C2209" s="14" t="n"/>
      <c r="D2209" s="14" t="n"/>
      <c r="E2209" s="15" t="n"/>
      <c r="F2209" s="14" t="n"/>
      <c r="G2209" s="22" t="n"/>
      <c r="H2209" s="14" t="n"/>
      <c r="I2209" s="17">
        <f>IF(OR($B2209="",$C2209="",N($D2209)=0),"",IF(OR($B2209="Ajuste para mais",$B2209="Ajuste para menos"),0,$D2209*IF(N($E2209)&lt;&gt;0,$E2209,IF(OR($B2209="Venda",$B2209="Devolução de venda"),IFERROR(INDEX(Produtos!$D$6:$D$505,MATCH($C2209,Produtos!$B$6:$B$505,0)),0),0))))</f>
        <v/>
      </c>
      <c r="J2209" s="17">
        <f>IF(OR($B2209="",$C2209="",N($D2209)=0),"",IF($B2209="Venda",1,IF($B2209="Devolução de venda",-1,0))*$D2209*IFERROR(INDEX(Produtos!$L$6:$L$505,MATCH($C2209,Produtos!$B$6:$B$505,0)),0))</f>
        <v/>
      </c>
      <c r="K2209" s="17">
        <f>IF(I2209="","",IF($B2209="Venda",I2209-J2209,IF($B2209="Devolução de venda",-I2209-J2209,0)))</f>
        <v/>
      </c>
      <c r="L2209" s="20">
        <f>IF($A2209="","",IF($G2209&lt;&gt;"",$G2209,$A2209))</f>
        <v/>
      </c>
      <c r="M2209" s="17">
        <f>IF(I2209="","",IF($B2209="Venda",I2209,IF(OR($B2209="Compra",$B2209="Devolução de venda"),-I2209,0)))</f>
        <v/>
      </c>
    </row>
    <row r="2210">
      <c r="A2210" s="22" t="n"/>
      <c r="B2210" s="14" t="n"/>
      <c r="C2210" s="14" t="n"/>
      <c r="D2210" s="14" t="n"/>
      <c r="E2210" s="15" t="n"/>
      <c r="F2210" s="14" t="n"/>
      <c r="G2210" s="22" t="n"/>
      <c r="H2210" s="14" t="n"/>
      <c r="I2210" s="17">
        <f>IF(OR($B2210="",$C2210="",N($D2210)=0),"",IF(OR($B2210="Ajuste para mais",$B2210="Ajuste para menos"),0,$D2210*IF(N($E2210)&lt;&gt;0,$E2210,IF(OR($B2210="Venda",$B2210="Devolução de venda"),IFERROR(INDEX(Produtos!$D$6:$D$505,MATCH($C2210,Produtos!$B$6:$B$505,0)),0),0))))</f>
        <v/>
      </c>
      <c r="J2210" s="17">
        <f>IF(OR($B2210="",$C2210="",N($D2210)=0),"",IF($B2210="Venda",1,IF($B2210="Devolução de venda",-1,0))*$D2210*IFERROR(INDEX(Produtos!$L$6:$L$505,MATCH($C2210,Produtos!$B$6:$B$505,0)),0))</f>
        <v/>
      </c>
      <c r="K2210" s="17">
        <f>IF(I2210="","",IF($B2210="Venda",I2210-J2210,IF($B2210="Devolução de venda",-I2210-J2210,0)))</f>
        <v/>
      </c>
      <c r="L2210" s="20">
        <f>IF($A2210="","",IF($G2210&lt;&gt;"",$G2210,$A2210))</f>
        <v/>
      </c>
      <c r="M2210" s="17">
        <f>IF(I2210="","",IF($B2210="Venda",I2210,IF(OR($B2210="Compra",$B2210="Devolução de venda"),-I2210,0)))</f>
        <v/>
      </c>
    </row>
    <row r="2211">
      <c r="A2211" s="22" t="n"/>
      <c r="B2211" s="14" t="n"/>
      <c r="C2211" s="14" t="n"/>
      <c r="D2211" s="14" t="n"/>
      <c r="E2211" s="15" t="n"/>
      <c r="F2211" s="14" t="n"/>
      <c r="G2211" s="22" t="n"/>
      <c r="H2211" s="14" t="n"/>
      <c r="I2211" s="17">
        <f>IF(OR($B2211="",$C2211="",N($D2211)=0),"",IF(OR($B2211="Ajuste para mais",$B2211="Ajuste para menos"),0,$D2211*IF(N($E2211)&lt;&gt;0,$E2211,IF(OR($B2211="Venda",$B2211="Devolução de venda"),IFERROR(INDEX(Produtos!$D$6:$D$505,MATCH($C2211,Produtos!$B$6:$B$505,0)),0),0))))</f>
        <v/>
      </c>
      <c r="J2211" s="17">
        <f>IF(OR($B2211="",$C2211="",N($D2211)=0),"",IF($B2211="Venda",1,IF($B2211="Devolução de venda",-1,0))*$D2211*IFERROR(INDEX(Produtos!$L$6:$L$505,MATCH($C2211,Produtos!$B$6:$B$505,0)),0))</f>
        <v/>
      </c>
      <c r="K2211" s="17">
        <f>IF(I2211="","",IF($B2211="Venda",I2211-J2211,IF($B2211="Devolução de venda",-I2211-J2211,0)))</f>
        <v/>
      </c>
      <c r="L2211" s="20">
        <f>IF($A2211="","",IF($G2211&lt;&gt;"",$G2211,$A2211))</f>
        <v/>
      </c>
      <c r="M2211" s="17">
        <f>IF(I2211="","",IF($B2211="Venda",I2211,IF(OR($B2211="Compra",$B2211="Devolução de venda"),-I2211,0)))</f>
        <v/>
      </c>
    </row>
    <row r="2212">
      <c r="A2212" s="22" t="n"/>
      <c r="B2212" s="14" t="n"/>
      <c r="C2212" s="14" t="n"/>
      <c r="D2212" s="14" t="n"/>
      <c r="E2212" s="15" t="n"/>
      <c r="F2212" s="14" t="n"/>
      <c r="G2212" s="22" t="n"/>
      <c r="H2212" s="14" t="n"/>
      <c r="I2212" s="17">
        <f>IF(OR($B2212="",$C2212="",N($D2212)=0),"",IF(OR($B2212="Ajuste para mais",$B2212="Ajuste para menos"),0,$D2212*IF(N($E2212)&lt;&gt;0,$E2212,IF(OR($B2212="Venda",$B2212="Devolução de venda"),IFERROR(INDEX(Produtos!$D$6:$D$505,MATCH($C2212,Produtos!$B$6:$B$505,0)),0),0))))</f>
        <v/>
      </c>
      <c r="J2212" s="17">
        <f>IF(OR($B2212="",$C2212="",N($D2212)=0),"",IF($B2212="Venda",1,IF($B2212="Devolução de venda",-1,0))*$D2212*IFERROR(INDEX(Produtos!$L$6:$L$505,MATCH($C2212,Produtos!$B$6:$B$505,0)),0))</f>
        <v/>
      </c>
      <c r="K2212" s="17">
        <f>IF(I2212="","",IF($B2212="Venda",I2212-J2212,IF($B2212="Devolução de venda",-I2212-J2212,0)))</f>
        <v/>
      </c>
      <c r="L2212" s="20">
        <f>IF($A2212="","",IF($G2212&lt;&gt;"",$G2212,$A2212))</f>
        <v/>
      </c>
      <c r="M2212" s="17">
        <f>IF(I2212="","",IF($B2212="Venda",I2212,IF(OR($B2212="Compra",$B2212="Devolução de venda"),-I2212,0)))</f>
        <v/>
      </c>
    </row>
    <row r="2213">
      <c r="A2213" s="22" t="n"/>
      <c r="B2213" s="14" t="n"/>
      <c r="C2213" s="14" t="n"/>
      <c r="D2213" s="14" t="n"/>
      <c r="E2213" s="15" t="n"/>
      <c r="F2213" s="14" t="n"/>
      <c r="G2213" s="22" t="n"/>
      <c r="H2213" s="14" t="n"/>
      <c r="I2213" s="17">
        <f>IF(OR($B2213="",$C2213="",N($D2213)=0),"",IF(OR($B2213="Ajuste para mais",$B2213="Ajuste para menos"),0,$D2213*IF(N($E2213)&lt;&gt;0,$E2213,IF(OR($B2213="Venda",$B2213="Devolução de venda"),IFERROR(INDEX(Produtos!$D$6:$D$505,MATCH($C2213,Produtos!$B$6:$B$505,0)),0),0))))</f>
        <v/>
      </c>
      <c r="J2213" s="17">
        <f>IF(OR($B2213="",$C2213="",N($D2213)=0),"",IF($B2213="Venda",1,IF($B2213="Devolução de venda",-1,0))*$D2213*IFERROR(INDEX(Produtos!$L$6:$L$505,MATCH($C2213,Produtos!$B$6:$B$505,0)),0))</f>
        <v/>
      </c>
      <c r="K2213" s="17">
        <f>IF(I2213="","",IF($B2213="Venda",I2213-J2213,IF($B2213="Devolução de venda",-I2213-J2213,0)))</f>
        <v/>
      </c>
      <c r="L2213" s="20">
        <f>IF($A2213="","",IF($G2213&lt;&gt;"",$G2213,$A2213))</f>
        <v/>
      </c>
      <c r="M2213" s="17">
        <f>IF(I2213="","",IF($B2213="Venda",I2213,IF(OR($B2213="Compra",$B2213="Devolução de venda"),-I2213,0)))</f>
        <v/>
      </c>
    </row>
    <row r="2214">
      <c r="A2214" s="22" t="n"/>
      <c r="B2214" s="14" t="n"/>
      <c r="C2214" s="14" t="n"/>
      <c r="D2214" s="14" t="n"/>
      <c r="E2214" s="15" t="n"/>
      <c r="F2214" s="14" t="n"/>
      <c r="G2214" s="22" t="n"/>
      <c r="H2214" s="14" t="n"/>
      <c r="I2214" s="17">
        <f>IF(OR($B2214="",$C2214="",N($D2214)=0),"",IF(OR($B2214="Ajuste para mais",$B2214="Ajuste para menos"),0,$D2214*IF(N($E2214)&lt;&gt;0,$E2214,IF(OR($B2214="Venda",$B2214="Devolução de venda"),IFERROR(INDEX(Produtos!$D$6:$D$505,MATCH($C2214,Produtos!$B$6:$B$505,0)),0),0))))</f>
        <v/>
      </c>
      <c r="J2214" s="17">
        <f>IF(OR($B2214="",$C2214="",N($D2214)=0),"",IF($B2214="Venda",1,IF($B2214="Devolução de venda",-1,0))*$D2214*IFERROR(INDEX(Produtos!$L$6:$L$505,MATCH($C2214,Produtos!$B$6:$B$505,0)),0))</f>
        <v/>
      </c>
      <c r="K2214" s="17">
        <f>IF(I2214="","",IF($B2214="Venda",I2214-J2214,IF($B2214="Devolução de venda",-I2214-J2214,0)))</f>
        <v/>
      </c>
      <c r="L2214" s="20">
        <f>IF($A2214="","",IF($G2214&lt;&gt;"",$G2214,$A2214))</f>
        <v/>
      </c>
      <c r="M2214" s="17">
        <f>IF(I2214="","",IF($B2214="Venda",I2214,IF(OR($B2214="Compra",$B2214="Devolução de venda"),-I2214,0)))</f>
        <v/>
      </c>
    </row>
    <row r="2215">
      <c r="A2215" s="22" t="n"/>
      <c r="B2215" s="14" t="n"/>
      <c r="C2215" s="14" t="n"/>
      <c r="D2215" s="14" t="n"/>
      <c r="E2215" s="15" t="n"/>
      <c r="F2215" s="14" t="n"/>
      <c r="G2215" s="22" t="n"/>
      <c r="H2215" s="14" t="n"/>
      <c r="I2215" s="17">
        <f>IF(OR($B2215="",$C2215="",N($D2215)=0),"",IF(OR($B2215="Ajuste para mais",$B2215="Ajuste para menos"),0,$D2215*IF(N($E2215)&lt;&gt;0,$E2215,IF(OR($B2215="Venda",$B2215="Devolução de venda"),IFERROR(INDEX(Produtos!$D$6:$D$505,MATCH($C2215,Produtos!$B$6:$B$505,0)),0),0))))</f>
        <v/>
      </c>
      <c r="J2215" s="17">
        <f>IF(OR($B2215="",$C2215="",N($D2215)=0),"",IF($B2215="Venda",1,IF($B2215="Devolução de venda",-1,0))*$D2215*IFERROR(INDEX(Produtos!$L$6:$L$505,MATCH($C2215,Produtos!$B$6:$B$505,0)),0))</f>
        <v/>
      </c>
      <c r="K2215" s="17">
        <f>IF(I2215="","",IF($B2215="Venda",I2215-J2215,IF($B2215="Devolução de venda",-I2215-J2215,0)))</f>
        <v/>
      </c>
      <c r="L2215" s="20">
        <f>IF($A2215="","",IF($G2215&lt;&gt;"",$G2215,$A2215))</f>
        <v/>
      </c>
      <c r="M2215" s="17">
        <f>IF(I2215="","",IF($B2215="Venda",I2215,IF(OR($B2215="Compra",$B2215="Devolução de venda"),-I2215,0)))</f>
        <v/>
      </c>
    </row>
    <row r="2216">
      <c r="A2216" s="22" t="n"/>
      <c r="B2216" s="14" t="n"/>
      <c r="C2216" s="14" t="n"/>
      <c r="D2216" s="14" t="n"/>
      <c r="E2216" s="15" t="n"/>
      <c r="F2216" s="14" t="n"/>
      <c r="G2216" s="22" t="n"/>
      <c r="H2216" s="14" t="n"/>
      <c r="I2216" s="17">
        <f>IF(OR($B2216="",$C2216="",N($D2216)=0),"",IF(OR($B2216="Ajuste para mais",$B2216="Ajuste para menos"),0,$D2216*IF(N($E2216)&lt;&gt;0,$E2216,IF(OR($B2216="Venda",$B2216="Devolução de venda"),IFERROR(INDEX(Produtos!$D$6:$D$505,MATCH($C2216,Produtos!$B$6:$B$505,0)),0),0))))</f>
        <v/>
      </c>
      <c r="J2216" s="17">
        <f>IF(OR($B2216="",$C2216="",N($D2216)=0),"",IF($B2216="Venda",1,IF($B2216="Devolução de venda",-1,0))*$D2216*IFERROR(INDEX(Produtos!$L$6:$L$505,MATCH($C2216,Produtos!$B$6:$B$505,0)),0))</f>
        <v/>
      </c>
      <c r="K2216" s="17">
        <f>IF(I2216="","",IF($B2216="Venda",I2216-J2216,IF($B2216="Devolução de venda",-I2216-J2216,0)))</f>
        <v/>
      </c>
      <c r="L2216" s="20">
        <f>IF($A2216="","",IF($G2216&lt;&gt;"",$G2216,$A2216))</f>
        <v/>
      </c>
      <c r="M2216" s="17">
        <f>IF(I2216="","",IF($B2216="Venda",I2216,IF(OR($B2216="Compra",$B2216="Devolução de venda"),-I2216,0)))</f>
        <v/>
      </c>
    </row>
    <row r="2217">
      <c r="A2217" s="22" t="n"/>
      <c r="B2217" s="14" t="n"/>
      <c r="C2217" s="14" t="n"/>
      <c r="D2217" s="14" t="n"/>
      <c r="E2217" s="15" t="n"/>
      <c r="F2217" s="14" t="n"/>
      <c r="G2217" s="22" t="n"/>
      <c r="H2217" s="14" t="n"/>
      <c r="I2217" s="17">
        <f>IF(OR($B2217="",$C2217="",N($D2217)=0),"",IF(OR($B2217="Ajuste para mais",$B2217="Ajuste para menos"),0,$D2217*IF(N($E2217)&lt;&gt;0,$E2217,IF(OR($B2217="Venda",$B2217="Devolução de venda"),IFERROR(INDEX(Produtos!$D$6:$D$505,MATCH($C2217,Produtos!$B$6:$B$505,0)),0),0))))</f>
        <v/>
      </c>
      <c r="J2217" s="17">
        <f>IF(OR($B2217="",$C2217="",N($D2217)=0),"",IF($B2217="Venda",1,IF($B2217="Devolução de venda",-1,0))*$D2217*IFERROR(INDEX(Produtos!$L$6:$L$505,MATCH($C2217,Produtos!$B$6:$B$505,0)),0))</f>
        <v/>
      </c>
      <c r="K2217" s="17">
        <f>IF(I2217="","",IF($B2217="Venda",I2217-J2217,IF($B2217="Devolução de venda",-I2217-J2217,0)))</f>
        <v/>
      </c>
      <c r="L2217" s="20">
        <f>IF($A2217="","",IF($G2217&lt;&gt;"",$G2217,$A2217))</f>
        <v/>
      </c>
      <c r="M2217" s="17">
        <f>IF(I2217="","",IF($B2217="Venda",I2217,IF(OR($B2217="Compra",$B2217="Devolução de venda"),-I2217,0)))</f>
        <v/>
      </c>
    </row>
    <row r="2218">
      <c r="A2218" s="22" t="n"/>
      <c r="B2218" s="14" t="n"/>
      <c r="C2218" s="14" t="n"/>
      <c r="D2218" s="14" t="n"/>
      <c r="E2218" s="15" t="n"/>
      <c r="F2218" s="14" t="n"/>
      <c r="G2218" s="22" t="n"/>
      <c r="H2218" s="14" t="n"/>
      <c r="I2218" s="17">
        <f>IF(OR($B2218="",$C2218="",N($D2218)=0),"",IF(OR($B2218="Ajuste para mais",$B2218="Ajuste para menos"),0,$D2218*IF(N($E2218)&lt;&gt;0,$E2218,IF(OR($B2218="Venda",$B2218="Devolução de venda"),IFERROR(INDEX(Produtos!$D$6:$D$505,MATCH($C2218,Produtos!$B$6:$B$505,0)),0),0))))</f>
        <v/>
      </c>
      <c r="J2218" s="17">
        <f>IF(OR($B2218="",$C2218="",N($D2218)=0),"",IF($B2218="Venda",1,IF($B2218="Devolução de venda",-1,0))*$D2218*IFERROR(INDEX(Produtos!$L$6:$L$505,MATCH($C2218,Produtos!$B$6:$B$505,0)),0))</f>
        <v/>
      </c>
      <c r="K2218" s="17">
        <f>IF(I2218="","",IF($B2218="Venda",I2218-J2218,IF($B2218="Devolução de venda",-I2218-J2218,0)))</f>
        <v/>
      </c>
      <c r="L2218" s="20">
        <f>IF($A2218="","",IF($G2218&lt;&gt;"",$G2218,$A2218))</f>
        <v/>
      </c>
      <c r="M2218" s="17">
        <f>IF(I2218="","",IF($B2218="Venda",I2218,IF(OR($B2218="Compra",$B2218="Devolução de venda"),-I2218,0)))</f>
        <v/>
      </c>
    </row>
    <row r="2219">
      <c r="A2219" s="22" t="n"/>
      <c r="B2219" s="14" t="n"/>
      <c r="C2219" s="14" t="n"/>
      <c r="D2219" s="14" t="n"/>
      <c r="E2219" s="15" t="n"/>
      <c r="F2219" s="14" t="n"/>
      <c r="G2219" s="22" t="n"/>
      <c r="H2219" s="14" t="n"/>
      <c r="I2219" s="17">
        <f>IF(OR($B2219="",$C2219="",N($D2219)=0),"",IF(OR($B2219="Ajuste para mais",$B2219="Ajuste para menos"),0,$D2219*IF(N($E2219)&lt;&gt;0,$E2219,IF(OR($B2219="Venda",$B2219="Devolução de venda"),IFERROR(INDEX(Produtos!$D$6:$D$505,MATCH($C2219,Produtos!$B$6:$B$505,0)),0),0))))</f>
        <v/>
      </c>
      <c r="J2219" s="17">
        <f>IF(OR($B2219="",$C2219="",N($D2219)=0),"",IF($B2219="Venda",1,IF($B2219="Devolução de venda",-1,0))*$D2219*IFERROR(INDEX(Produtos!$L$6:$L$505,MATCH($C2219,Produtos!$B$6:$B$505,0)),0))</f>
        <v/>
      </c>
      <c r="K2219" s="17">
        <f>IF(I2219="","",IF($B2219="Venda",I2219-J2219,IF($B2219="Devolução de venda",-I2219-J2219,0)))</f>
        <v/>
      </c>
      <c r="L2219" s="20">
        <f>IF($A2219="","",IF($G2219&lt;&gt;"",$G2219,$A2219))</f>
        <v/>
      </c>
      <c r="M2219" s="17">
        <f>IF(I2219="","",IF($B2219="Venda",I2219,IF(OR($B2219="Compra",$B2219="Devolução de venda"),-I2219,0)))</f>
        <v/>
      </c>
    </row>
    <row r="2220">
      <c r="A2220" s="22" t="n"/>
      <c r="B2220" s="14" t="n"/>
      <c r="C2220" s="14" t="n"/>
      <c r="D2220" s="14" t="n"/>
      <c r="E2220" s="15" t="n"/>
      <c r="F2220" s="14" t="n"/>
      <c r="G2220" s="22" t="n"/>
      <c r="H2220" s="14" t="n"/>
      <c r="I2220" s="17">
        <f>IF(OR($B2220="",$C2220="",N($D2220)=0),"",IF(OR($B2220="Ajuste para mais",$B2220="Ajuste para menos"),0,$D2220*IF(N($E2220)&lt;&gt;0,$E2220,IF(OR($B2220="Venda",$B2220="Devolução de venda"),IFERROR(INDEX(Produtos!$D$6:$D$505,MATCH($C2220,Produtos!$B$6:$B$505,0)),0),0))))</f>
        <v/>
      </c>
      <c r="J2220" s="17">
        <f>IF(OR($B2220="",$C2220="",N($D2220)=0),"",IF($B2220="Venda",1,IF($B2220="Devolução de venda",-1,0))*$D2220*IFERROR(INDEX(Produtos!$L$6:$L$505,MATCH($C2220,Produtos!$B$6:$B$505,0)),0))</f>
        <v/>
      </c>
      <c r="K2220" s="17">
        <f>IF(I2220="","",IF($B2220="Venda",I2220-J2220,IF($B2220="Devolução de venda",-I2220-J2220,0)))</f>
        <v/>
      </c>
      <c r="L2220" s="20">
        <f>IF($A2220="","",IF($G2220&lt;&gt;"",$G2220,$A2220))</f>
        <v/>
      </c>
      <c r="M2220" s="17">
        <f>IF(I2220="","",IF($B2220="Venda",I2220,IF(OR($B2220="Compra",$B2220="Devolução de venda"),-I2220,0)))</f>
        <v/>
      </c>
    </row>
    <row r="2221">
      <c r="A2221" s="22" t="n"/>
      <c r="B2221" s="14" t="n"/>
      <c r="C2221" s="14" t="n"/>
      <c r="D2221" s="14" t="n"/>
      <c r="E2221" s="15" t="n"/>
      <c r="F2221" s="14" t="n"/>
      <c r="G2221" s="22" t="n"/>
      <c r="H2221" s="14" t="n"/>
      <c r="I2221" s="17">
        <f>IF(OR($B2221="",$C2221="",N($D2221)=0),"",IF(OR($B2221="Ajuste para mais",$B2221="Ajuste para menos"),0,$D2221*IF(N($E2221)&lt;&gt;0,$E2221,IF(OR($B2221="Venda",$B2221="Devolução de venda"),IFERROR(INDEX(Produtos!$D$6:$D$505,MATCH($C2221,Produtos!$B$6:$B$505,0)),0),0))))</f>
        <v/>
      </c>
      <c r="J2221" s="17">
        <f>IF(OR($B2221="",$C2221="",N($D2221)=0),"",IF($B2221="Venda",1,IF($B2221="Devolução de venda",-1,0))*$D2221*IFERROR(INDEX(Produtos!$L$6:$L$505,MATCH($C2221,Produtos!$B$6:$B$505,0)),0))</f>
        <v/>
      </c>
      <c r="K2221" s="17">
        <f>IF(I2221="","",IF($B2221="Venda",I2221-J2221,IF($B2221="Devolução de venda",-I2221-J2221,0)))</f>
        <v/>
      </c>
      <c r="L2221" s="20">
        <f>IF($A2221="","",IF($G2221&lt;&gt;"",$G2221,$A2221))</f>
        <v/>
      </c>
      <c r="M2221" s="17">
        <f>IF(I2221="","",IF($B2221="Venda",I2221,IF(OR($B2221="Compra",$B2221="Devolução de venda"),-I2221,0)))</f>
        <v/>
      </c>
    </row>
    <row r="2222">
      <c r="A2222" s="22" t="n"/>
      <c r="B2222" s="14" t="n"/>
      <c r="C2222" s="14" t="n"/>
      <c r="D2222" s="14" t="n"/>
      <c r="E2222" s="15" t="n"/>
      <c r="F2222" s="14" t="n"/>
      <c r="G2222" s="22" t="n"/>
      <c r="H2222" s="14" t="n"/>
      <c r="I2222" s="17">
        <f>IF(OR($B2222="",$C2222="",N($D2222)=0),"",IF(OR($B2222="Ajuste para mais",$B2222="Ajuste para menos"),0,$D2222*IF(N($E2222)&lt;&gt;0,$E2222,IF(OR($B2222="Venda",$B2222="Devolução de venda"),IFERROR(INDEX(Produtos!$D$6:$D$505,MATCH($C2222,Produtos!$B$6:$B$505,0)),0),0))))</f>
        <v/>
      </c>
      <c r="J2222" s="17">
        <f>IF(OR($B2222="",$C2222="",N($D2222)=0),"",IF($B2222="Venda",1,IF($B2222="Devolução de venda",-1,0))*$D2222*IFERROR(INDEX(Produtos!$L$6:$L$505,MATCH($C2222,Produtos!$B$6:$B$505,0)),0))</f>
        <v/>
      </c>
      <c r="K2222" s="17">
        <f>IF(I2222="","",IF($B2222="Venda",I2222-J2222,IF($B2222="Devolução de venda",-I2222-J2222,0)))</f>
        <v/>
      </c>
      <c r="L2222" s="20">
        <f>IF($A2222="","",IF($G2222&lt;&gt;"",$G2222,$A2222))</f>
        <v/>
      </c>
      <c r="M2222" s="17">
        <f>IF(I2222="","",IF($B2222="Venda",I2222,IF(OR($B2222="Compra",$B2222="Devolução de venda"),-I2222,0)))</f>
        <v/>
      </c>
    </row>
    <row r="2223">
      <c r="A2223" s="22" t="n"/>
      <c r="B2223" s="14" t="n"/>
      <c r="C2223" s="14" t="n"/>
      <c r="D2223" s="14" t="n"/>
      <c r="E2223" s="15" t="n"/>
      <c r="F2223" s="14" t="n"/>
      <c r="G2223" s="22" t="n"/>
      <c r="H2223" s="14" t="n"/>
      <c r="I2223" s="17">
        <f>IF(OR($B2223="",$C2223="",N($D2223)=0),"",IF(OR($B2223="Ajuste para mais",$B2223="Ajuste para menos"),0,$D2223*IF(N($E2223)&lt;&gt;0,$E2223,IF(OR($B2223="Venda",$B2223="Devolução de venda"),IFERROR(INDEX(Produtos!$D$6:$D$505,MATCH($C2223,Produtos!$B$6:$B$505,0)),0),0))))</f>
        <v/>
      </c>
      <c r="J2223" s="17">
        <f>IF(OR($B2223="",$C2223="",N($D2223)=0),"",IF($B2223="Venda",1,IF($B2223="Devolução de venda",-1,0))*$D2223*IFERROR(INDEX(Produtos!$L$6:$L$505,MATCH($C2223,Produtos!$B$6:$B$505,0)),0))</f>
        <v/>
      </c>
      <c r="K2223" s="17">
        <f>IF(I2223="","",IF($B2223="Venda",I2223-J2223,IF($B2223="Devolução de venda",-I2223-J2223,0)))</f>
        <v/>
      </c>
      <c r="L2223" s="20">
        <f>IF($A2223="","",IF($G2223&lt;&gt;"",$G2223,$A2223))</f>
        <v/>
      </c>
      <c r="M2223" s="17">
        <f>IF(I2223="","",IF($B2223="Venda",I2223,IF(OR($B2223="Compra",$B2223="Devolução de venda"),-I2223,0)))</f>
        <v/>
      </c>
    </row>
    <row r="2224">
      <c r="A2224" s="22" t="n"/>
      <c r="B2224" s="14" t="n"/>
      <c r="C2224" s="14" t="n"/>
      <c r="D2224" s="14" t="n"/>
      <c r="E2224" s="15" t="n"/>
      <c r="F2224" s="14" t="n"/>
      <c r="G2224" s="22" t="n"/>
      <c r="H2224" s="14" t="n"/>
      <c r="I2224" s="17">
        <f>IF(OR($B2224="",$C2224="",N($D2224)=0),"",IF(OR($B2224="Ajuste para mais",$B2224="Ajuste para menos"),0,$D2224*IF(N($E2224)&lt;&gt;0,$E2224,IF(OR($B2224="Venda",$B2224="Devolução de venda"),IFERROR(INDEX(Produtos!$D$6:$D$505,MATCH($C2224,Produtos!$B$6:$B$505,0)),0),0))))</f>
        <v/>
      </c>
      <c r="J2224" s="17">
        <f>IF(OR($B2224="",$C2224="",N($D2224)=0),"",IF($B2224="Venda",1,IF($B2224="Devolução de venda",-1,0))*$D2224*IFERROR(INDEX(Produtos!$L$6:$L$505,MATCH($C2224,Produtos!$B$6:$B$505,0)),0))</f>
        <v/>
      </c>
      <c r="K2224" s="17">
        <f>IF(I2224="","",IF($B2224="Venda",I2224-J2224,IF($B2224="Devolução de venda",-I2224-J2224,0)))</f>
        <v/>
      </c>
      <c r="L2224" s="20">
        <f>IF($A2224="","",IF($G2224&lt;&gt;"",$G2224,$A2224))</f>
        <v/>
      </c>
      <c r="M2224" s="17">
        <f>IF(I2224="","",IF($B2224="Venda",I2224,IF(OR($B2224="Compra",$B2224="Devolução de venda"),-I2224,0)))</f>
        <v/>
      </c>
    </row>
    <row r="2225">
      <c r="A2225" s="22" t="n"/>
      <c r="B2225" s="14" t="n"/>
      <c r="C2225" s="14" t="n"/>
      <c r="D2225" s="14" t="n"/>
      <c r="E2225" s="15" t="n"/>
      <c r="F2225" s="14" t="n"/>
      <c r="G2225" s="22" t="n"/>
      <c r="H2225" s="14" t="n"/>
      <c r="I2225" s="17">
        <f>IF(OR($B2225="",$C2225="",N($D2225)=0),"",IF(OR($B2225="Ajuste para mais",$B2225="Ajuste para menos"),0,$D2225*IF(N($E2225)&lt;&gt;0,$E2225,IF(OR($B2225="Venda",$B2225="Devolução de venda"),IFERROR(INDEX(Produtos!$D$6:$D$505,MATCH($C2225,Produtos!$B$6:$B$505,0)),0),0))))</f>
        <v/>
      </c>
      <c r="J2225" s="17">
        <f>IF(OR($B2225="",$C2225="",N($D2225)=0),"",IF($B2225="Venda",1,IF($B2225="Devolução de venda",-1,0))*$D2225*IFERROR(INDEX(Produtos!$L$6:$L$505,MATCH($C2225,Produtos!$B$6:$B$505,0)),0))</f>
        <v/>
      </c>
      <c r="K2225" s="17">
        <f>IF(I2225="","",IF($B2225="Venda",I2225-J2225,IF($B2225="Devolução de venda",-I2225-J2225,0)))</f>
        <v/>
      </c>
      <c r="L2225" s="20">
        <f>IF($A2225="","",IF($G2225&lt;&gt;"",$G2225,$A2225))</f>
        <v/>
      </c>
      <c r="M2225" s="17">
        <f>IF(I2225="","",IF($B2225="Venda",I2225,IF(OR($B2225="Compra",$B2225="Devolução de venda"),-I2225,0)))</f>
        <v/>
      </c>
    </row>
    <row r="2226">
      <c r="A2226" s="22" t="n"/>
      <c r="B2226" s="14" t="n"/>
      <c r="C2226" s="14" t="n"/>
      <c r="D2226" s="14" t="n"/>
      <c r="E2226" s="15" t="n"/>
      <c r="F2226" s="14" t="n"/>
      <c r="G2226" s="22" t="n"/>
      <c r="H2226" s="14" t="n"/>
      <c r="I2226" s="17">
        <f>IF(OR($B2226="",$C2226="",N($D2226)=0),"",IF(OR($B2226="Ajuste para mais",$B2226="Ajuste para menos"),0,$D2226*IF(N($E2226)&lt;&gt;0,$E2226,IF(OR($B2226="Venda",$B2226="Devolução de venda"),IFERROR(INDEX(Produtos!$D$6:$D$505,MATCH($C2226,Produtos!$B$6:$B$505,0)),0),0))))</f>
        <v/>
      </c>
      <c r="J2226" s="17">
        <f>IF(OR($B2226="",$C2226="",N($D2226)=0),"",IF($B2226="Venda",1,IF($B2226="Devolução de venda",-1,0))*$D2226*IFERROR(INDEX(Produtos!$L$6:$L$505,MATCH($C2226,Produtos!$B$6:$B$505,0)),0))</f>
        <v/>
      </c>
      <c r="K2226" s="17">
        <f>IF(I2226="","",IF($B2226="Venda",I2226-J2226,IF($B2226="Devolução de venda",-I2226-J2226,0)))</f>
        <v/>
      </c>
      <c r="L2226" s="20">
        <f>IF($A2226="","",IF($G2226&lt;&gt;"",$G2226,$A2226))</f>
        <v/>
      </c>
      <c r="M2226" s="17">
        <f>IF(I2226="","",IF($B2226="Venda",I2226,IF(OR($B2226="Compra",$B2226="Devolução de venda"),-I2226,0)))</f>
        <v/>
      </c>
    </row>
    <row r="2227">
      <c r="A2227" s="22" t="n"/>
      <c r="B2227" s="14" t="n"/>
      <c r="C2227" s="14" t="n"/>
      <c r="D2227" s="14" t="n"/>
      <c r="E2227" s="15" t="n"/>
      <c r="F2227" s="14" t="n"/>
      <c r="G2227" s="22" t="n"/>
      <c r="H2227" s="14" t="n"/>
      <c r="I2227" s="17">
        <f>IF(OR($B2227="",$C2227="",N($D2227)=0),"",IF(OR($B2227="Ajuste para mais",$B2227="Ajuste para menos"),0,$D2227*IF(N($E2227)&lt;&gt;0,$E2227,IF(OR($B2227="Venda",$B2227="Devolução de venda"),IFERROR(INDEX(Produtos!$D$6:$D$505,MATCH($C2227,Produtos!$B$6:$B$505,0)),0),0))))</f>
        <v/>
      </c>
      <c r="J2227" s="17">
        <f>IF(OR($B2227="",$C2227="",N($D2227)=0),"",IF($B2227="Venda",1,IF($B2227="Devolução de venda",-1,0))*$D2227*IFERROR(INDEX(Produtos!$L$6:$L$505,MATCH($C2227,Produtos!$B$6:$B$505,0)),0))</f>
        <v/>
      </c>
      <c r="K2227" s="17">
        <f>IF(I2227="","",IF($B2227="Venda",I2227-J2227,IF($B2227="Devolução de venda",-I2227-J2227,0)))</f>
        <v/>
      </c>
      <c r="L2227" s="20">
        <f>IF($A2227="","",IF($G2227&lt;&gt;"",$G2227,$A2227))</f>
        <v/>
      </c>
      <c r="M2227" s="17">
        <f>IF(I2227="","",IF($B2227="Venda",I2227,IF(OR($B2227="Compra",$B2227="Devolução de venda"),-I2227,0)))</f>
        <v/>
      </c>
    </row>
    <row r="2228">
      <c r="A2228" s="22" t="n"/>
      <c r="B2228" s="14" t="n"/>
      <c r="C2228" s="14" t="n"/>
      <c r="D2228" s="14" t="n"/>
      <c r="E2228" s="15" t="n"/>
      <c r="F2228" s="14" t="n"/>
      <c r="G2228" s="22" t="n"/>
      <c r="H2228" s="14" t="n"/>
      <c r="I2228" s="17">
        <f>IF(OR($B2228="",$C2228="",N($D2228)=0),"",IF(OR($B2228="Ajuste para mais",$B2228="Ajuste para menos"),0,$D2228*IF(N($E2228)&lt;&gt;0,$E2228,IF(OR($B2228="Venda",$B2228="Devolução de venda"),IFERROR(INDEX(Produtos!$D$6:$D$505,MATCH($C2228,Produtos!$B$6:$B$505,0)),0),0))))</f>
        <v/>
      </c>
      <c r="J2228" s="17">
        <f>IF(OR($B2228="",$C2228="",N($D2228)=0),"",IF($B2228="Venda",1,IF($B2228="Devolução de venda",-1,0))*$D2228*IFERROR(INDEX(Produtos!$L$6:$L$505,MATCH($C2228,Produtos!$B$6:$B$505,0)),0))</f>
        <v/>
      </c>
      <c r="K2228" s="17">
        <f>IF(I2228="","",IF($B2228="Venda",I2228-J2228,IF($B2228="Devolução de venda",-I2228-J2228,0)))</f>
        <v/>
      </c>
      <c r="L2228" s="20">
        <f>IF($A2228="","",IF($G2228&lt;&gt;"",$G2228,$A2228))</f>
        <v/>
      </c>
      <c r="M2228" s="17">
        <f>IF(I2228="","",IF($B2228="Venda",I2228,IF(OR($B2228="Compra",$B2228="Devolução de venda"),-I2228,0)))</f>
        <v/>
      </c>
    </row>
    <row r="2229">
      <c r="A2229" s="22" t="n"/>
      <c r="B2229" s="14" t="n"/>
      <c r="C2229" s="14" t="n"/>
      <c r="D2229" s="14" t="n"/>
      <c r="E2229" s="15" t="n"/>
      <c r="F2229" s="14" t="n"/>
      <c r="G2229" s="22" t="n"/>
      <c r="H2229" s="14" t="n"/>
      <c r="I2229" s="17">
        <f>IF(OR($B2229="",$C2229="",N($D2229)=0),"",IF(OR($B2229="Ajuste para mais",$B2229="Ajuste para menos"),0,$D2229*IF(N($E2229)&lt;&gt;0,$E2229,IF(OR($B2229="Venda",$B2229="Devolução de venda"),IFERROR(INDEX(Produtos!$D$6:$D$505,MATCH($C2229,Produtos!$B$6:$B$505,0)),0),0))))</f>
        <v/>
      </c>
      <c r="J2229" s="17">
        <f>IF(OR($B2229="",$C2229="",N($D2229)=0),"",IF($B2229="Venda",1,IF($B2229="Devolução de venda",-1,0))*$D2229*IFERROR(INDEX(Produtos!$L$6:$L$505,MATCH($C2229,Produtos!$B$6:$B$505,0)),0))</f>
        <v/>
      </c>
      <c r="K2229" s="17">
        <f>IF(I2229="","",IF($B2229="Venda",I2229-J2229,IF($B2229="Devolução de venda",-I2229-J2229,0)))</f>
        <v/>
      </c>
      <c r="L2229" s="20">
        <f>IF($A2229="","",IF($G2229&lt;&gt;"",$G2229,$A2229))</f>
        <v/>
      </c>
      <c r="M2229" s="17">
        <f>IF(I2229="","",IF($B2229="Venda",I2229,IF(OR($B2229="Compra",$B2229="Devolução de venda"),-I2229,0)))</f>
        <v/>
      </c>
    </row>
    <row r="2230">
      <c r="A2230" s="22" t="n"/>
      <c r="B2230" s="14" t="n"/>
      <c r="C2230" s="14" t="n"/>
      <c r="D2230" s="14" t="n"/>
      <c r="E2230" s="15" t="n"/>
      <c r="F2230" s="14" t="n"/>
      <c r="G2230" s="22" t="n"/>
      <c r="H2230" s="14" t="n"/>
      <c r="I2230" s="17">
        <f>IF(OR($B2230="",$C2230="",N($D2230)=0),"",IF(OR($B2230="Ajuste para mais",$B2230="Ajuste para menos"),0,$D2230*IF(N($E2230)&lt;&gt;0,$E2230,IF(OR($B2230="Venda",$B2230="Devolução de venda"),IFERROR(INDEX(Produtos!$D$6:$D$505,MATCH($C2230,Produtos!$B$6:$B$505,0)),0),0))))</f>
        <v/>
      </c>
      <c r="J2230" s="17">
        <f>IF(OR($B2230="",$C2230="",N($D2230)=0),"",IF($B2230="Venda",1,IF($B2230="Devolução de venda",-1,0))*$D2230*IFERROR(INDEX(Produtos!$L$6:$L$505,MATCH($C2230,Produtos!$B$6:$B$505,0)),0))</f>
        <v/>
      </c>
      <c r="K2230" s="17">
        <f>IF(I2230="","",IF($B2230="Venda",I2230-J2230,IF($B2230="Devolução de venda",-I2230-J2230,0)))</f>
        <v/>
      </c>
      <c r="L2230" s="20">
        <f>IF($A2230="","",IF($G2230&lt;&gt;"",$G2230,$A2230))</f>
        <v/>
      </c>
      <c r="M2230" s="17">
        <f>IF(I2230="","",IF($B2230="Venda",I2230,IF(OR($B2230="Compra",$B2230="Devolução de venda"),-I2230,0)))</f>
        <v/>
      </c>
    </row>
    <row r="2231">
      <c r="A2231" s="22" t="n"/>
      <c r="B2231" s="14" t="n"/>
      <c r="C2231" s="14" t="n"/>
      <c r="D2231" s="14" t="n"/>
      <c r="E2231" s="15" t="n"/>
      <c r="F2231" s="14" t="n"/>
      <c r="G2231" s="22" t="n"/>
      <c r="H2231" s="14" t="n"/>
      <c r="I2231" s="17">
        <f>IF(OR($B2231="",$C2231="",N($D2231)=0),"",IF(OR($B2231="Ajuste para mais",$B2231="Ajuste para menos"),0,$D2231*IF(N($E2231)&lt;&gt;0,$E2231,IF(OR($B2231="Venda",$B2231="Devolução de venda"),IFERROR(INDEX(Produtos!$D$6:$D$505,MATCH($C2231,Produtos!$B$6:$B$505,0)),0),0))))</f>
        <v/>
      </c>
      <c r="J2231" s="17">
        <f>IF(OR($B2231="",$C2231="",N($D2231)=0),"",IF($B2231="Venda",1,IF($B2231="Devolução de venda",-1,0))*$D2231*IFERROR(INDEX(Produtos!$L$6:$L$505,MATCH($C2231,Produtos!$B$6:$B$505,0)),0))</f>
        <v/>
      </c>
      <c r="K2231" s="17">
        <f>IF(I2231="","",IF($B2231="Venda",I2231-J2231,IF($B2231="Devolução de venda",-I2231-J2231,0)))</f>
        <v/>
      </c>
      <c r="L2231" s="20">
        <f>IF($A2231="","",IF($G2231&lt;&gt;"",$G2231,$A2231))</f>
        <v/>
      </c>
      <c r="M2231" s="17">
        <f>IF(I2231="","",IF($B2231="Venda",I2231,IF(OR($B2231="Compra",$B2231="Devolução de venda"),-I2231,0)))</f>
        <v/>
      </c>
    </row>
    <row r="2232">
      <c r="A2232" s="22" t="n"/>
      <c r="B2232" s="14" t="n"/>
      <c r="C2232" s="14" t="n"/>
      <c r="D2232" s="14" t="n"/>
      <c r="E2232" s="15" t="n"/>
      <c r="F2232" s="14" t="n"/>
      <c r="G2232" s="22" t="n"/>
      <c r="H2232" s="14" t="n"/>
      <c r="I2232" s="17">
        <f>IF(OR($B2232="",$C2232="",N($D2232)=0),"",IF(OR($B2232="Ajuste para mais",$B2232="Ajuste para menos"),0,$D2232*IF(N($E2232)&lt;&gt;0,$E2232,IF(OR($B2232="Venda",$B2232="Devolução de venda"),IFERROR(INDEX(Produtos!$D$6:$D$505,MATCH($C2232,Produtos!$B$6:$B$505,0)),0),0))))</f>
        <v/>
      </c>
      <c r="J2232" s="17">
        <f>IF(OR($B2232="",$C2232="",N($D2232)=0),"",IF($B2232="Venda",1,IF($B2232="Devolução de venda",-1,0))*$D2232*IFERROR(INDEX(Produtos!$L$6:$L$505,MATCH($C2232,Produtos!$B$6:$B$505,0)),0))</f>
        <v/>
      </c>
      <c r="K2232" s="17">
        <f>IF(I2232="","",IF($B2232="Venda",I2232-J2232,IF($B2232="Devolução de venda",-I2232-J2232,0)))</f>
        <v/>
      </c>
      <c r="L2232" s="20">
        <f>IF($A2232="","",IF($G2232&lt;&gt;"",$G2232,$A2232))</f>
        <v/>
      </c>
      <c r="M2232" s="17">
        <f>IF(I2232="","",IF($B2232="Venda",I2232,IF(OR($B2232="Compra",$B2232="Devolução de venda"),-I2232,0)))</f>
        <v/>
      </c>
    </row>
    <row r="2233">
      <c r="A2233" s="22" t="n"/>
      <c r="B2233" s="14" t="n"/>
      <c r="C2233" s="14" t="n"/>
      <c r="D2233" s="14" t="n"/>
      <c r="E2233" s="15" t="n"/>
      <c r="F2233" s="14" t="n"/>
      <c r="G2233" s="22" t="n"/>
      <c r="H2233" s="14" t="n"/>
      <c r="I2233" s="17">
        <f>IF(OR($B2233="",$C2233="",N($D2233)=0),"",IF(OR($B2233="Ajuste para mais",$B2233="Ajuste para menos"),0,$D2233*IF(N($E2233)&lt;&gt;0,$E2233,IF(OR($B2233="Venda",$B2233="Devolução de venda"),IFERROR(INDEX(Produtos!$D$6:$D$505,MATCH($C2233,Produtos!$B$6:$B$505,0)),0),0))))</f>
        <v/>
      </c>
      <c r="J2233" s="17">
        <f>IF(OR($B2233="",$C2233="",N($D2233)=0),"",IF($B2233="Venda",1,IF($B2233="Devolução de venda",-1,0))*$D2233*IFERROR(INDEX(Produtos!$L$6:$L$505,MATCH($C2233,Produtos!$B$6:$B$505,0)),0))</f>
        <v/>
      </c>
      <c r="K2233" s="17">
        <f>IF(I2233="","",IF($B2233="Venda",I2233-J2233,IF($B2233="Devolução de venda",-I2233-J2233,0)))</f>
        <v/>
      </c>
      <c r="L2233" s="20">
        <f>IF($A2233="","",IF($G2233&lt;&gt;"",$G2233,$A2233))</f>
        <v/>
      </c>
      <c r="M2233" s="17">
        <f>IF(I2233="","",IF($B2233="Venda",I2233,IF(OR($B2233="Compra",$B2233="Devolução de venda"),-I2233,0)))</f>
        <v/>
      </c>
    </row>
    <row r="2234">
      <c r="A2234" s="22" t="n"/>
      <c r="B2234" s="14" t="n"/>
      <c r="C2234" s="14" t="n"/>
      <c r="D2234" s="14" t="n"/>
      <c r="E2234" s="15" t="n"/>
      <c r="F2234" s="14" t="n"/>
      <c r="G2234" s="22" t="n"/>
      <c r="H2234" s="14" t="n"/>
      <c r="I2234" s="17">
        <f>IF(OR($B2234="",$C2234="",N($D2234)=0),"",IF(OR($B2234="Ajuste para mais",$B2234="Ajuste para menos"),0,$D2234*IF(N($E2234)&lt;&gt;0,$E2234,IF(OR($B2234="Venda",$B2234="Devolução de venda"),IFERROR(INDEX(Produtos!$D$6:$D$505,MATCH($C2234,Produtos!$B$6:$B$505,0)),0),0))))</f>
        <v/>
      </c>
      <c r="J2234" s="17">
        <f>IF(OR($B2234="",$C2234="",N($D2234)=0),"",IF($B2234="Venda",1,IF($B2234="Devolução de venda",-1,0))*$D2234*IFERROR(INDEX(Produtos!$L$6:$L$505,MATCH($C2234,Produtos!$B$6:$B$505,0)),0))</f>
        <v/>
      </c>
      <c r="K2234" s="17">
        <f>IF(I2234="","",IF($B2234="Venda",I2234-J2234,IF($B2234="Devolução de venda",-I2234-J2234,0)))</f>
        <v/>
      </c>
      <c r="L2234" s="20">
        <f>IF($A2234="","",IF($G2234&lt;&gt;"",$G2234,$A2234))</f>
        <v/>
      </c>
      <c r="M2234" s="17">
        <f>IF(I2234="","",IF($B2234="Venda",I2234,IF(OR($B2234="Compra",$B2234="Devolução de venda"),-I2234,0)))</f>
        <v/>
      </c>
    </row>
    <row r="2235">
      <c r="A2235" s="22" t="n"/>
      <c r="B2235" s="14" t="n"/>
      <c r="C2235" s="14" t="n"/>
      <c r="D2235" s="14" t="n"/>
      <c r="E2235" s="15" t="n"/>
      <c r="F2235" s="14" t="n"/>
      <c r="G2235" s="22" t="n"/>
      <c r="H2235" s="14" t="n"/>
      <c r="I2235" s="17">
        <f>IF(OR($B2235="",$C2235="",N($D2235)=0),"",IF(OR($B2235="Ajuste para mais",$B2235="Ajuste para menos"),0,$D2235*IF(N($E2235)&lt;&gt;0,$E2235,IF(OR($B2235="Venda",$B2235="Devolução de venda"),IFERROR(INDEX(Produtos!$D$6:$D$505,MATCH($C2235,Produtos!$B$6:$B$505,0)),0),0))))</f>
        <v/>
      </c>
      <c r="J2235" s="17">
        <f>IF(OR($B2235="",$C2235="",N($D2235)=0),"",IF($B2235="Venda",1,IF($B2235="Devolução de venda",-1,0))*$D2235*IFERROR(INDEX(Produtos!$L$6:$L$505,MATCH($C2235,Produtos!$B$6:$B$505,0)),0))</f>
        <v/>
      </c>
      <c r="K2235" s="17">
        <f>IF(I2235="","",IF($B2235="Venda",I2235-J2235,IF($B2235="Devolução de venda",-I2235-J2235,0)))</f>
        <v/>
      </c>
      <c r="L2235" s="20">
        <f>IF($A2235="","",IF($G2235&lt;&gt;"",$G2235,$A2235))</f>
        <v/>
      </c>
      <c r="M2235" s="17">
        <f>IF(I2235="","",IF($B2235="Venda",I2235,IF(OR($B2235="Compra",$B2235="Devolução de venda"),-I2235,0)))</f>
        <v/>
      </c>
    </row>
    <row r="2236">
      <c r="A2236" s="22" t="n"/>
      <c r="B2236" s="14" t="n"/>
      <c r="C2236" s="14" t="n"/>
      <c r="D2236" s="14" t="n"/>
      <c r="E2236" s="15" t="n"/>
      <c r="F2236" s="14" t="n"/>
      <c r="G2236" s="22" t="n"/>
      <c r="H2236" s="14" t="n"/>
      <c r="I2236" s="17">
        <f>IF(OR($B2236="",$C2236="",N($D2236)=0),"",IF(OR($B2236="Ajuste para mais",$B2236="Ajuste para menos"),0,$D2236*IF(N($E2236)&lt;&gt;0,$E2236,IF(OR($B2236="Venda",$B2236="Devolução de venda"),IFERROR(INDEX(Produtos!$D$6:$D$505,MATCH($C2236,Produtos!$B$6:$B$505,0)),0),0))))</f>
        <v/>
      </c>
      <c r="J2236" s="17">
        <f>IF(OR($B2236="",$C2236="",N($D2236)=0),"",IF($B2236="Venda",1,IF($B2236="Devolução de venda",-1,0))*$D2236*IFERROR(INDEX(Produtos!$L$6:$L$505,MATCH($C2236,Produtos!$B$6:$B$505,0)),0))</f>
        <v/>
      </c>
      <c r="K2236" s="17">
        <f>IF(I2236="","",IF($B2236="Venda",I2236-J2236,IF($B2236="Devolução de venda",-I2236-J2236,0)))</f>
        <v/>
      </c>
      <c r="L2236" s="20">
        <f>IF($A2236="","",IF($G2236&lt;&gt;"",$G2236,$A2236))</f>
        <v/>
      </c>
      <c r="M2236" s="17">
        <f>IF(I2236="","",IF($B2236="Venda",I2236,IF(OR($B2236="Compra",$B2236="Devolução de venda"),-I2236,0)))</f>
        <v/>
      </c>
    </row>
    <row r="2237">
      <c r="A2237" s="22" t="n"/>
      <c r="B2237" s="14" t="n"/>
      <c r="C2237" s="14" t="n"/>
      <c r="D2237" s="14" t="n"/>
      <c r="E2237" s="15" t="n"/>
      <c r="F2237" s="14" t="n"/>
      <c r="G2237" s="22" t="n"/>
      <c r="H2237" s="14" t="n"/>
      <c r="I2237" s="17">
        <f>IF(OR($B2237="",$C2237="",N($D2237)=0),"",IF(OR($B2237="Ajuste para mais",$B2237="Ajuste para menos"),0,$D2237*IF(N($E2237)&lt;&gt;0,$E2237,IF(OR($B2237="Venda",$B2237="Devolução de venda"),IFERROR(INDEX(Produtos!$D$6:$D$505,MATCH($C2237,Produtos!$B$6:$B$505,0)),0),0))))</f>
        <v/>
      </c>
      <c r="J2237" s="17">
        <f>IF(OR($B2237="",$C2237="",N($D2237)=0),"",IF($B2237="Venda",1,IF($B2237="Devolução de venda",-1,0))*$D2237*IFERROR(INDEX(Produtos!$L$6:$L$505,MATCH($C2237,Produtos!$B$6:$B$505,0)),0))</f>
        <v/>
      </c>
      <c r="K2237" s="17">
        <f>IF(I2237="","",IF($B2237="Venda",I2237-J2237,IF($B2237="Devolução de venda",-I2237-J2237,0)))</f>
        <v/>
      </c>
      <c r="L2237" s="20">
        <f>IF($A2237="","",IF($G2237&lt;&gt;"",$G2237,$A2237))</f>
        <v/>
      </c>
      <c r="M2237" s="17">
        <f>IF(I2237="","",IF($B2237="Venda",I2237,IF(OR($B2237="Compra",$B2237="Devolução de venda"),-I2237,0)))</f>
        <v/>
      </c>
    </row>
    <row r="2238">
      <c r="A2238" s="22" t="n"/>
      <c r="B2238" s="14" t="n"/>
      <c r="C2238" s="14" t="n"/>
      <c r="D2238" s="14" t="n"/>
      <c r="E2238" s="15" t="n"/>
      <c r="F2238" s="14" t="n"/>
      <c r="G2238" s="22" t="n"/>
      <c r="H2238" s="14" t="n"/>
      <c r="I2238" s="17">
        <f>IF(OR($B2238="",$C2238="",N($D2238)=0),"",IF(OR($B2238="Ajuste para mais",$B2238="Ajuste para menos"),0,$D2238*IF(N($E2238)&lt;&gt;0,$E2238,IF(OR($B2238="Venda",$B2238="Devolução de venda"),IFERROR(INDEX(Produtos!$D$6:$D$505,MATCH($C2238,Produtos!$B$6:$B$505,0)),0),0))))</f>
        <v/>
      </c>
      <c r="J2238" s="17">
        <f>IF(OR($B2238="",$C2238="",N($D2238)=0),"",IF($B2238="Venda",1,IF($B2238="Devolução de venda",-1,0))*$D2238*IFERROR(INDEX(Produtos!$L$6:$L$505,MATCH($C2238,Produtos!$B$6:$B$505,0)),0))</f>
        <v/>
      </c>
      <c r="K2238" s="17">
        <f>IF(I2238="","",IF($B2238="Venda",I2238-J2238,IF($B2238="Devolução de venda",-I2238-J2238,0)))</f>
        <v/>
      </c>
      <c r="L2238" s="20">
        <f>IF($A2238="","",IF($G2238&lt;&gt;"",$G2238,$A2238))</f>
        <v/>
      </c>
      <c r="M2238" s="17">
        <f>IF(I2238="","",IF($B2238="Venda",I2238,IF(OR($B2238="Compra",$B2238="Devolução de venda"),-I2238,0)))</f>
        <v/>
      </c>
    </row>
    <row r="2239">
      <c r="A2239" s="22" t="n"/>
      <c r="B2239" s="14" t="n"/>
      <c r="C2239" s="14" t="n"/>
      <c r="D2239" s="14" t="n"/>
      <c r="E2239" s="15" t="n"/>
      <c r="F2239" s="14" t="n"/>
      <c r="G2239" s="22" t="n"/>
      <c r="H2239" s="14" t="n"/>
      <c r="I2239" s="17">
        <f>IF(OR($B2239="",$C2239="",N($D2239)=0),"",IF(OR($B2239="Ajuste para mais",$B2239="Ajuste para menos"),0,$D2239*IF(N($E2239)&lt;&gt;0,$E2239,IF(OR($B2239="Venda",$B2239="Devolução de venda"),IFERROR(INDEX(Produtos!$D$6:$D$505,MATCH($C2239,Produtos!$B$6:$B$505,0)),0),0))))</f>
        <v/>
      </c>
      <c r="J2239" s="17">
        <f>IF(OR($B2239="",$C2239="",N($D2239)=0),"",IF($B2239="Venda",1,IF($B2239="Devolução de venda",-1,0))*$D2239*IFERROR(INDEX(Produtos!$L$6:$L$505,MATCH($C2239,Produtos!$B$6:$B$505,0)),0))</f>
        <v/>
      </c>
      <c r="K2239" s="17">
        <f>IF(I2239="","",IF($B2239="Venda",I2239-J2239,IF($B2239="Devolução de venda",-I2239-J2239,0)))</f>
        <v/>
      </c>
      <c r="L2239" s="20">
        <f>IF($A2239="","",IF($G2239&lt;&gt;"",$G2239,$A2239))</f>
        <v/>
      </c>
      <c r="M2239" s="17">
        <f>IF(I2239="","",IF($B2239="Venda",I2239,IF(OR($B2239="Compra",$B2239="Devolução de venda"),-I2239,0)))</f>
        <v/>
      </c>
    </row>
    <row r="2240">
      <c r="A2240" s="22" t="n"/>
      <c r="B2240" s="14" t="n"/>
      <c r="C2240" s="14" t="n"/>
      <c r="D2240" s="14" t="n"/>
      <c r="E2240" s="15" t="n"/>
      <c r="F2240" s="14" t="n"/>
      <c r="G2240" s="22" t="n"/>
      <c r="H2240" s="14" t="n"/>
      <c r="I2240" s="17">
        <f>IF(OR($B2240="",$C2240="",N($D2240)=0),"",IF(OR($B2240="Ajuste para mais",$B2240="Ajuste para menos"),0,$D2240*IF(N($E2240)&lt;&gt;0,$E2240,IF(OR($B2240="Venda",$B2240="Devolução de venda"),IFERROR(INDEX(Produtos!$D$6:$D$505,MATCH($C2240,Produtos!$B$6:$B$505,0)),0),0))))</f>
        <v/>
      </c>
      <c r="J2240" s="17">
        <f>IF(OR($B2240="",$C2240="",N($D2240)=0),"",IF($B2240="Venda",1,IF($B2240="Devolução de venda",-1,0))*$D2240*IFERROR(INDEX(Produtos!$L$6:$L$505,MATCH($C2240,Produtos!$B$6:$B$505,0)),0))</f>
        <v/>
      </c>
      <c r="K2240" s="17">
        <f>IF(I2240="","",IF($B2240="Venda",I2240-J2240,IF($B2240="Devolução de venda",-I2240-J2240,0)))</f>
        <v/>
      </c>
      <c r="L2240" s="20">
        <f>IF($A2240="","",IF($G2240&lt;&gt;"",$G2240,$A2240))</f>
        <v/>
      </c>
      <c r="M2240" s="17">
        <f>IF(I2240="","",IF($B2240="Venda",I2240,IF(OR($B2240="Compra",$B2240="Devolução de venda"),-I2240,0)))</f>
        <v/>
      </c>
    </row>
    <row r="2241">
      <c r="A2241" s="22" t="n"/>
      <c r="B2241" s="14" t="n"/>
      <c r="C2241" s="14" t="n"/>
      <c r="D2241" s="14" t="n"/>
      <c r="E2241" s="15" t="n"/>
      <c r="F2241" s="14" t="n"/>
      <c r="G2241" s="22" t="n"/>
      <c r="H2241" s="14" t="n"/>
      <c r="I2241" s="17">
        <f>IF(OR($B2241="",$C2241="",N($D2241)=0),"",IF(OR($B2241="Ajuste para mais",$B2241="Ajuste para menos"),0,$D2241*IF(N($E2241)&lt;&gt;0,$E2241,IF(OR($B2241="Venda",$B2241="Devolução de venda"),IFERROR(INDEX(Produtos!$D$6:$D$505,MATCH($C2241,Produtos!$B$6:$B$505,0)),0),0))))</f>
        <v/>
      </c>
      <c r="J2241" s="17">
        <f>IF(OR($B2241="",$C2241="",N($D2241)=0),"",IF($B2241="Venda",1,IF($B2241="Devolução de venda",-1,0))*$D2241*IFERROR(INDEX(Produtos!$L$6:$L$505,MATCH($C2241,Produtos!$B$6:$B$505,0)),0))</f>
        <v/>
      </c>
      <c r="K2241" s="17">
        <f>IF(I2241="","",IF($B2241="Venda",I2241-J2241,IF($B2241="Devolução de venda",-I2241-J2241,0)))</f>
        <v/>
      </c>
      <c r="L2241" s="20">
        <f>IF($A2241="","",IF($G2241&lt;&gt;"",$G2241,$A2241))</f>
        <v/>
      </c>
      <c r="M2241" s="17">
        <f>IF(I2241="","",IF($B2241="Venda",I2241,IF(OR($B2241="Compra",$B2241="Devolução de venda"),-I2241,0)))</f>
        <v/>
      </c>
    </row>
    <row r="2242">
      <c r="A2242" s="22" t="n"/>
      <c r="B2242" s="14" t="n"/>
      <c r="C2242" s="14" t="n"/>
      <c r="D2242" s="14" t="n"/>
      <c r="E2242" s="15" t="n"/>
      <c r="F2242" s="14" t="n"/>
      <c r="G2242" s="22" t="n"/>
      <c r="H2242" s="14" t="n"/>
      <c r="I2242" s="17">
        <f>IF(OR($B2242="",$C2242="",N($D2242)=0),"",IF(OR($B2242="Ajuste para mais",$B2242="Ajuste para menos"),0,$D2242*IF(N($E2242)&lt;&gt;0,$E2242,IF(OR($B2242="Venda",$B2242="Devolução de venda"),IFERROR(INDEX(Produtos!$D$6:$D$505,MATCH($C2242,Produtos!$B$6:$B$505,0)),0),0))))</f>
        <v/>
      </c>
      <c r="J2242" s="17">
        <f>IF(OR($B2242="",$C2242="",N($D2242)=0),"",IF($B2242="Venda",1,IF($B2242="Devolução de venda",-1,0))*$D2242*IFERROR(INDEX(Produtos!$L$6:$L$505,MATCH($C2242,Produtos!$B$6:$B$505,0)),0))</f>
        <v/>
      </c>
      <c r="K2242" s="17">
        <f>IF(I2242="","",IF($B2242="Venda",I2242-J2242,IF($B2242="Devolução de venda",-I2242-J2242,0)))</f>
        <v/>
      </c>
      <c r="L2242" s="20">
        <f>IF($A2242="","",IF($G2242&lt;&gt;"",$G2242,$A2242))</f>
        <v/>
      </c>
      <c r="M2242" s="17">
        <f>IF(I2242="","",IF($B2242="Venda",I2242,IF(OR($B2242="Compra",$B2242="Devolução de venda"),-I2242,0)))</f>
        <v/>
      </c>
    </row>
    <row r="2243">
      <c r="A2243" s="22" t="n"/>
      <c r="B2243" s="14" t="n"/>
      <c r="C2243" s="14" t="n"/>
      <c r="D2243" s="14" t="n"/>
      <c r="E2243" s="15" t="n"/>
      <c r="F2243" s="14" t="n"/>
      <c r="G2243" s="22" t="n"/>
      <c r="H2243" s="14" t="n"/>
      <c r="I2243" s="17">
        <f>IF(OR($B2243="",$C2243="",N($D2243)=0),"",IF(OR($B2243="Ajuste para mais",$B2243="Ajuste para menos"),0,$D2243*IF(N($E2243)&lt;&gt;0,$E2243,IF(OR($B2243="Venda",$B2243="Devolução de venda"),IFERROR(INDEX(Produtos!$D$6:$D$505,MATCH($C2243,Produtos!$B$6:$B$505,0)),0),0))))</f>
        <v/>
      </c>
      <c r="J2243" s="17">
        <f>IF(OR($B2243="",$C2243="",N($D2243)=0),"",IF($B2243="Venda",1,IF($B2243="Devolução de venda",-1,0))*$D2243*IFERROR(INDEX(Produtos!$L$6:$L$505,MATCH($C2243,Produtos!$B$6:$B$505,0)),0))</f>
        <v/>
      </c>
      <c r="K2243" s="17">
        <f>IF(I2243="","",IF($B2243="Venda",I2243-J2243,IF($B2243="Devolução de venda",-I2243-J2243,0)))</f>
        <v/>
      </c>
      <c r="L2243" s="20">
        <f>IF($A2243="","",IF($G2243&lt;&gt;"",$G2243,$A2243))</f>
        <v/>
      </c>
      <c r="M2243" s="17">
        <f>IF(I2243="","",IF($B2243="Venda",I2243,IF(OR($B2243="Compra",$B2243="Devolução de venda"),-I2243,0)))</f>
        <v/>
      </c>
    </row>
    <row r="2244">
      <c r="A2244" s="22" t="n"/>
      <c r="B2244" s="14" t="n"/>
      <c r="C2244" s="14" t="n"/>
      <c r="D2244" s="14" t="n"/>
      <c r="E2244" s="15" t="n"/>
      <c r="F2244" s="14" t="n"/>
      <c r="G2244" s="22" t="n"/>
      <c r="H2244" s="14" t="n"/>
      <c r="I2244" s="17">
        <f>IF(OR($B2244="",$C2244="",N($D2244)=0),"",IF(OR($B2244="Ajuste para mais",$B2244="Ajuste para menos"),0,$D2244*IF(N($E2244)&lt;&gt;0,$E2244,IF(OR($B2244="Venda",$B2244="Devolução de venda"),IFERROR(INDEX(Produtos!$D$6:$D$505,MATCH($C2244,Produtos!$B$6:$B$505,0)),0),0))))</f>
        <v/>
      </c>
      <c r="J2244" s="17">
        <f>IF(OR($B2244="",$C2244="",N($D2244)=0),"",IF($B2244="Venda",1,IF($B2244="Devolução de venda",-1,0))*$D2244*IFERROR(INDEX(Produtos!$L$6:$L$505,MATCH($C2244,Produtos!$B$6:$B$505,0)),0))</f>
        <v/>
      </c>
      <c r="K2244" s="17">
        <f>IF(I2244="","",IF($B2244="Venda",I2244-J2244,IF($B2244="Devolução de venda",-I2244-J2244,0)))</f>
        <v/>
      </c>
      <c r="L2244" s="20">
        <f>IF($A2244="","",IF($G2244&lt;&gt;"",$G2244,$A2244))</f>
        <v/>
      </c>
      <c r="M2244" s="17">
        <f>IF(I2244="","",IF($B2244="Venda",I2244,IF(OR($B2244="Compra",$B2244="Devolução de venda"),-I2244,0)))</f>
        <v/>
      </c>
    </row>
    <row r="2245">
      <c r="A2245" s="22" t="n"/>
      <c r="B2245" s="14" t="n"/>
      <c r="C2245" s="14" t="n"/>
      <c r="D2245" s="14" t="n"/>
      <c r="E2245" s="15" t="n"/>
      <c r="F2245" s="14" t="n"/>
      <c r="G2245" s="22" t="n"/>
      <c r="H2245" s="14" t="n"/>
      <c r="I2245" s="17">
        <f>IF(OR($B2245="",$C2245="",N($D2245)=0),"",IF(OR($B2245="Ajuste para mais",$B2245="Ajuste para menos"),0,$D2245*IF(N($E2245)&lt;&gt;0,$E2245,IF(OR($B2245="Venda",$B2245="Devolução de venda"),IFERROR(INDEX(Produtos!$D$6:$D$505,MATCH($C2245,Produtos!$B$6:$B$505,0)),0),0))))</f>
        <v/>
      </c>
      <c r="J2245" s="17">
        <f>IF(OR($B2245="",$C2245="",N($D2245)=0),"",IF($B2245="Venda",1,IF($B2245="Devolução de venda",-1,0))*$D2245*IFERROR(INDEX(Produtos!$L$6:$L$505,MATCH($C2245,Produtos!$B$6:$B$505,0)),0))</f>
        <v/>
      </c>
      <c r="K2245" s="17">
        <f>IF(I2245="","",IF($B2245="Venda",I2245-J2245,IF($B2245="Devolução de venda",-I2245-J2245,0)))</f>
        <v/>
      </c>
      <c r="L2245" s="20">
        <f>IF($A2245="","",IF($G2245&lt;&gt;"",$G2245,$A2245))</f>
        <v/>
      </c>
      <c r="M2245" s="17">
        <f>IF(I2245="","",IF($B2245="Venda",I2245,IF(OR($B2245="Compra",$B2245="Devolução de venda"),-I2245,0)))</f>
        <v/>
      </c>
    </row>
    <row r="2246">
      <c r="A2246" s="22" t="n"/>
      <c r="B2246" s="14" t="n"/>
      <c r="C2246" s="14" t="n"/>
      <c r="D2246" s="14" t="n"/>
      <c r="E2246" s="15" t="n"/>
      <c r="F2246" s="14" t="n"/>
      <c r="G2246" s="22" t="n"/>
      <c r="H2246" s="14" t="n"/>
      <c r="I2246" s="17">
        <f>IF(OR($B2246="",$C2246="",N($D2246)=0),"",IF(OR($B2246="Ajuste para mais",$B2246="Ajuste para menos"),0,$D2246*IF(N($E2246)&lt;&gt;0,$E2246,IF(OR($B2246="Venda",$B2246="Devolução de venda"),IFERROR(INDEX(Produtos!$D$6:$D$505,MATCH($C2246,Produtos!$B$6:$B$505,0)),0),0))))</f>
        <v/>
      </c>
      <c r="J2246" s="17">
        <f>IF(OR($B2246="",$C2246="",N($D2246)=0),"",IF($B2246="Venda",1,IF($B2246="Devolução de venda",-1,0))*$D2246*IFERROR(INDEX(Produtos!$L$6:$L$505,MATCH($C2246,Produtos!$B$6:$B$505,0)),0))</f>
        <v/>
      </c>
      <c r="K2246" s="17">
        <f>IF(I2246="","",IF($B2246="Venda",I2246-J2246,IF($B2246="Devolução de venda",-I2246-J2246,0)))</f>
        <v/>
      </c>
      <c r="L2246" s="20">
        <f>IF($A2246="","",IF($G2246&lt;&gt;"",$G2246,$A2246))</f>
        <v/>
      </c>
      <c r="M2246" s="17">
        <f>IF(I2246="","",IF($B2246="Venda",I2246,IF(OR($B2246="Compra",$B2246="Devolução de venda"),-I2246,0)))</f>
        <v/>
      </c>
    </row>
    <row r="2247">
      <c r="A2247" s="22" t="n"/>
      <c r="B2247" s="14" t="n"/>
      <c r="C2247" s="14" t="n"/>
      <c r="D2247" s="14" t="n"/>
      <c r="E2247" s="15" t="n"/>
      <c r="F2247" s="14" t="n"/>
      <c r="G2247" s="22" t="n"/>
      <c r="H2247" s="14" t="n"/>
      <c r="I2247" s="17">
        <f>IF(OR($B2247="",$C2247="",N($D2247)=0),"",IF(OR($B2247="Ajuste para mais",$B2247="Ajuste para menos"),0,$D2247*IF(N($E2247)&lt;&gt;0,$E2247,IF(OR($B2247="Venda",$B2247="Devolução de venda"),IFERROR(INDEX(Produtos!$D$6:$D$505,MATCH($C2247,Produtos!$B$6:$B$505,0)),0),0))))</f>
        <v/>
      </c>
      <c r="J2247" s="17">
        <f>IF(OR($B2247="",$C2247="",N($D2247)=0),"",IF($B2247="Venda",1,IF($B2247="Devolução de venda",-1,0))*$D2247*IFERROR(INDEX(Produtos!$L$6:$L$505,MATCH($C2247,Produtos!$B$6:$B$505,0)),0))</f>
        <v/>
      </c>
      <c r="K2247" s="17">
        <f>IF(I2247="","",IF($B2247="Venda",I2247-J2247,IF($B2247="Devolução de venda",-I2247-J2247,0)))</f>
        <v/>
      </c>
      <c r="L2247" s="20">
        <f>IF($A2247="","",IF($G2247&lt;&gt;"",$G2247,$A2247))</f>
        <v/>
      </c>
      <c r="M2247" s="17">
        <f>IF(I2247="","",IF($B2247="Venda",I2247,IF(OR($B2247="Compra",$B2247="Devolução de venda"),-I2247,0)))</f>
        <v/>
      </c>
    </row>
    <row r="2248">
      <c r="A2248" s="22" t="n"/>
      <c r="B2248" s="14" t="n"/>
      <c r="C2248" s="14" t="n"/>
      <c r="D2248" s="14" t="n"/>
      <c r="E2248" s="15" t="n"/>
      <c r="F2248" s="14" t="n"/>
      <c r="G2248" s="22" t="n"/>
      <c r="H2248" s="14" t="n"/>
      <c r="I2248" s="17">
        <f>IF(OR($B2248="",$C2248="",N($D2248)=0),"",IF(OR($B2248="Ajuste para mais",$B2248="Ajuste para menos"),0,$D2248*IF(N($E2248)&lt;&gt;0,$E2248,IF(OR($B2248="Venda",$B2248="Devolução de venda"),IFERROR(INDEX(Produtos!$D$6:$D$505,MATCH($C2248,Produtos!$B$6:$B$505,0)),0),0))))</f>
        <v/>
      </c>
      <c r="J2248" s="17">
        <f>IF(OR($B2248="",$C2248="",N($D2248)=0),"",IF($B2248="Venda",1,IF($B2248="Devolução de venda",-1,0))*$D2248*IFERROR(INDEX(Produtos!$L$6:$L$505,MATCH($C2248,Produtos!$B$6:$B$505,0)),0))</f>
        <v/>
      </c>
      <c r="K2248" s="17">
        <f>IF(I2248="","",IF($B2248="Venda",I2248-J2248,IF($B2248="Devolução de venda",-I2248-J2248,0)))</f>
        <v/>
      </c>
      <c r="L2248" s="20">
        <f>IF($A2248="","",IF($G2248&lt;&gt;"",$G2248,$A2248))</f>
        <v/>
      </c>
      <c r="M2248" s="17">
        <f>IF(I2248="","",IF($B2248="Venda",I2248,IF(OR($B2248="Compra",$B2248="Devolução de venda"),-I2248,0)))</f>
        <v/>
      </c>
    </row>
    <row r="2249">
      <c r="A2249" s="22" t="n"/>
      <c r="B2249" s="14" t="n"/>
      <c r="C2249" s="14" t="n"/>
      <c r="D2249" s="14" t="n"/>
      <c r="E2249" s="15" t="n"/>
      <c r="F2249" s="14" t="n"/>
      <c r="G2249" s="22" t="n"/>
      <c r="H2249" s="14" t="n"/>
      <c r="I2249" s="17">
        <f>IF(OR($B2249="",$C2249="",N($D2249)=0),"",IF(OR($B2249="Ajuste para mais",$B2249="Ajuste para menos"),0,$D2249*IF(N($E2249)&lt;&gt;0,$E2249,IF(OR($B2249="Venda",$B2249="Devolução de venda"),IFERROR(INDEX(Produtos!$D$6:$D$505,MATCH($C2249,Produtos!$B$6:$B$505,0)),0),0))))</f>
        <v/>
      </c>
      <c r="J2249" s="17">
        <f>IF(OR($B2249="",$C2249="",N($D2249)=0),"",IF($B2249="Venda",1,IF($B2249="Devolução de venda",-1,0))*$D2249*IFERROR(INDEX(Produtos!$L$6:$L$505,MATCH($C2249,Produtos!$B$6:$B$505,0)),0))</f>
        <v/>
      </c>
      <c r="K2249" s="17">
        <f>IF(I2249="","",IF($B2249="Venda",I2249-J2249,IF($B2249="Devolução de venda",-I2249-J2249,0)))</f>
        <v/>
      </c>
      <c r="L2249" s="20">
        <f>IF($A2249="","",IF($G2249&lt;&gt;"",$G2249,$A2249))</f>
        <v/>
      </c>
      <c r="M2249" s="17">
        <f>IF(I2249="","",IF($B2249="Venda",I2249,IF(OR($B2249="Compra",$B2249="Devolução de venda"),-I2249,0)))</f>
        <v/>
      </c>
    </row>
    <row r="2250">
      <c r="A2250" s="22" t="n"/>
      <c r="B2250" s="14" t="n"/>
      <c r="C2250" s="14" t="n"/>
      <c r="D2250" s="14" t="n"/>
      <c r="E2250" s="15" t="n"/>
      <c r="F2250" s="14" t="n"/>
      <c r="G2250" s="22" t="n"/>
      <c r="H2250" s="14" t="n"/>
      <c r="I2250" s="17">
        <f>IF(OR($B2250="",$C2250="",N($D2250)=0),"",IF(OR($B2250="Ajuste para mais",$B2250="Ajuste para menos"),0,$D2250*IF(N($E2250)&lt;&gt;0,$E2250,IF(OR($B2250="Venda",$B2250="Devolução de venda"),IFERROR(INDEX(Produtos!$D$6:$D$505,MATCH($C2250,Produtos!$B$6:$B$505,0)),0),0))))</f>
        <v/>
      </c>
      <c r="J2250" s="17">
        <f>IF(OR($B2250="",$C2250="",N($D2250)=0),"",IF($B2250="Venda",1,IF($B2250="Devolução de venda",-1,0))*$D2250*IFERROR(INDEX(Produtos!$L$6:$L$505,MATCH($C2250,Produtos!$B$6:$B$505,0)),0))</f>
        <v/>
      </c>
      <c r="K2250" s="17">
        <f>IF(I2250="","",IF($B2250="Venda",I2250-J2250,IF($B2250="Devolução de venda",-I2250-J2250,0)))</f>
        <v/>
      </c>
      <c r="L2250" s="20">
        <f>IF($A2250="","",IF($G2250&lt;&gt;"",$G2250,$A2250))</f>
        <v/>
      </c>
      <c r="M2250" s="17">
        <f>IF(I2250="","",IF($B2250="Venda",I2250,IF(OR($B2250="Compra",$B2250="Devolução de venda"),-I2250,0)))</f>
        <v/>
      </c>
    </row>
    <row r="2251">
      <c r="A2251" s="22" t="n"/>
      <c r="B2251" s="14" t="n"/>
      <c r="C2251" s="14" t="n"/>
      <c r="D2251" s="14" t="n"/>
      <c r="E2251" s="15" t="n"/>
      <c r="F2251" s="14" t="n"/>
      <c r="G2251" s="22" t="n"/>
      <c r="H2251" s="14" t="n"/>
      <c r="I2251" s="17">
        <f>IF(OR($B2251="",$C2251="",N($D2251)=0),"",IF(OR($B2251="Ajuste para mais",$B2251="Ajuste para menos"),0,$D2251*IF(N($E2251)&lt;&gt;0,$E2251,IF(OR($B2251="Venda",$B2251="Devolução de venda"),IFERROR(INDEX(Produtos!$D$6:$D$505,MATCH($C2251,Produtos!$B$6:$B$505,0)),0),0))))</f>
        <v/>
      </c>
      <c r="J2251" s="17">
        <f>IF(OR($B2251="",$C2251="",N($D2251)=0),"",IF($B2251="Venda",1,IF($B2251="Devolução de venda",-1,0))*$D2251*IFERROR(INDEX(Produtos!$L$6:$L$505,MATCH($C2251,Produtos!$B$6:$B$505,0)),0))</f>
        <v/>
      </c>
      <c r="K2251" s="17">
        <f>IF(I2251="","",IF($B2251="Venda",I2251-J2251,IF($B2251="Devolução de venda",-I2251-J2251,0)))</f>
        <v/>
      </c>
      <c r="L2251" s="20">
        <f>IF($A2251="","",IF($G2251&lt;&gt;"",$G2251,$A2251))</f>
        <v/>
      </c>
      <c r="M2251" s="17">
        <f>IF(I2251="","",IF($B2251="Venda",I2251,IF(OR($B2251="Compra",$B2251="Devolução de venda"),-I2251,0)))</f>
        <v/>
      </c>
    </row>
    <row r="2252">
      <c r="A2252" s="22" t="n"/>
      <c r="B2252" s="14" t="n"/>
      <c r="C2252" s="14" t="n"/>
      <c r="D2252" s="14" t="n"/>
      <c r="E2252" s="15" t="n"/>
      <c r="F2252" s="14" t="n"/>
      <c r="G2252" s="22" t="n"/>
      <c r="H2252" s="14" t="n"/>
      <c r="I2252" s="17">
        <f>IF(OR($B2252="",$C2252="",N($D2252)=0),"",IF(OR($B2252="Ajuste para mais",$B2252="Ajuste para menos"),0,$D2252*IF(N($E2252)&lt;&gt;0,$E2252,IF(OR($B2252="Venda",$B2252="Devolução de venda"),IFERROR(INDEX(Produtos!$D$6:$D$505,MATCH($C2252,Produtos!$B$6:$B$505,0)),0),0))))</f>
        <v/>
      </c>
      <c r="J2252" s="17">
        <f>IF(OR($B2252="",$C2252="",N($D2252)=0),"",IF($B2252="Venda",1,IF($B2252="Devolução de venda",-1,0))*$D2252*IFERROR(INDEX(Produtos!$L$6:$L$505,MATCH($C2252,Produtos!$B$6:$B$505,0)),0))</f>
        <v/>
      </c>
      <c r="K2252" s="17">
        <f>IF(I2252="","",IF($B2252="Venda",I2252-J2252,IF($B2252="Devolução de venda",-I2252-J2252,0)))</f>
        <v/>
      </c>
      <c r="L2252" s="20">
        <f>IF($A2252="","",IF($G2252&lt;&gt;"",$G2252,$A2252))</f>
        <v/>
      </c>
      <c r="M2252" s="17">
        <f>IF(I2252="","",IF($B2252="Venda",I2252,IF(OR($B2252="Compra",$B2252="Devolução de venda"),-I2252,0)))</f>
        <v/>
      </c>
    </row>
    <row r="2253">
      <c r="A2253" s="22" t="n"/>
      <c r="B2253" s="14" t="n"/>
      <c r="C2253" s="14" t="n"/>
      <c r="D2253" s="14" t="n"/>
      <c r="E2253" s="15" t="n"/>
      <c r="F2253" s="14" t="n"/>
      <c r="G2253" s="22" t="n"/>
      <c r="H2253" s="14" t="n"/>
      <c r="I2253" s="17">
        <f>IF(OR($B2253="",$C2253="",N($D2253)=0),"",IF(OR($B2253="Ajuste para mais",$B2253="Ajuste para menos"),0,$D2253*IF(N($E2253)&lt;&gt;0,$E2253,IF(OR($B2253="Venda",$B2253="Devolução de venda"),IFERROR(INDEX(Produtos!$D$6:$D$505,MATCH($C2253,Produtos!$B$6:$B$505,0)),0),0))))</f>
        <v/>
      </c>
      <c r="J2253" s="17">
        <f>IF(OR($B2253="",$C2253="",N($D2253)=0),"",IF($B2253="Venda",1,IF($B2253="Devolução de venda",-1,0))*$D2253*IFERROR(INDEX(Produtos!$L$6:$L$505,MATCH($C2253,Produtos!$B$6:$B$505,0)),0))</f>
        <v/>
      </c>
      <c r="K2253" s="17">
        <f>IF(I2253="","",IF($B2253="Venda",I2253-J2253,IF($B2253="Devolução de venda",-I2253-J2253,0)))</f>
        <v/>
      </c>
      <c r="L2253" s="20">
        <f>IF($A2253="","",IF($G2253&lt;&gt;"",$G2253,$A2253))</f>
        <v/>
      </c>
      <c r="M2253" s="17">
        <f>IF(I2253="","",IF($B2253="Venda",I2253,IF(OR($B2253="Compra",$B2253="Devolução de venda"),-I2253,0)))</f>
        <v/>
      </c>
    </row>
    <row r="2254">
      <c r="A2254" s="22" t="n"/>
      <c r="B2254" s="14" t="n"/>
      <c r="C2254" s="14" t="n"/>
      <c r="D2254" s="14" t="n"/>
      <c r="E2254" s="15" t="n"/>
      <c r="F2254" s="14" t="n"/>
      <c r="G2254" s="22" t="n"/>
      <c r="H2254" s="14" t="n"/>
      <c r="I2254" s="17">
        <f>IF(OR($B2254="",$C2254="",N($D2254)=0),"",IF(OR($B2254="Ajuste para mais",$B2254="Ajuste para menos"),0,$D2254*IF(N($E2254)&lt;&gt;0,$E2254,IF(OR($B2254="Venda",$B2254="Devolução de venda"),IFERROR(INDEX(Produtos!$D$6:$D$505,MATCH($C2254,Produtos!$B$6:$B$505,0)),0),0))))</f>
        <v/>
      </c>
      <c r="J2254" s="17">
        <f>IF(OR($B2254="",$C2254="",N($D2254)=0),"",IF($B2254="Venda",1,IF($B2254="Devolução de venda",-1,0))*$D2254*IFERROR(INDEX(Produtos!$L$6:$L$505,MATCH($C2254,Produtos!$B$6:$B$505,0)),0))</f>
        <v/>
      </c>
      <c r="K2254" s="17">
        <f>IF(I2254="","",IF($B2254="Venda",I2254-J2254,IF($B2254="Devolução de venda",-I2254-J2254,0)))</f>
        <v/>
      </c>
      <c r="L2254" s="20">
        <f>IF($A2254="","",IF($G2254&lt;&gt;"",$G2254,$A2254))</f>
        <v/>
      </c>
      <c r="M2254" s="17">
        <f>IF(I2254="","",IF($B2254="Venda",I2254,IF(OR($B2254="Compra",$B2254="Devolução de venda"),-I2254,0)))</f>
        <v/>
      </c>
    </row>
    <row r="2255">
      <c r="A2255" s="22" t="n"/>
      <c r="B2255" s="14" t="n"/>
      <c r="C2255" s="14" t="n"/>
      <c r="D2255" s="14" t="n"/>
      <c r="E2255" s="15" t="n"/>
      <c r="F2255" s="14" t="n"/>
      <c r="G2255" s="22" t="n"/>
      <c r="H2255" s="14" t="n"/>
      <c r="I2255" s="17">
        <f>IF(OR($B2255="",$C2255="",N($D2255)=0),"",IF(OR($B2255="Ajuste para mais",$B2255="Ajuste para menos"),0,$D2255*IF(N($E2255)&lt;&gt;0,$E2255,IF(OR($B2255="Venda",$B2255="Devolução de venda"),IFERROR(INDEX(Produtos!$D$6:$D$505,MATCH($C2255,Produtos!$B$6:$B$505,0)),0),0))))</f>
        <v/>
      </c>
      <c r="J2255" s="17">
        <f>IF(OR($B2255="",$C2255="",N($D2255)=0),"",IF($B2255="Venda",1,IF($B2255="Devolução de venda",-1,0))*$D2255*IFERROR(INDEX(Produtos!$L$6:$L$505,MATCH($C2255,Produtos!$B$6:$B$505,0)),0))</f>
        <v/>
      </c>
      <c r="K2255" s="17">
        <f>IF(I2255="","",IF($B2255="Venda",I2255-J2255,IF($B2255="Devolução de venda",-I2255-J2255,0)))</f>
        <v/>
      </c>
      <c r="L2255" s="20">
        <f>IF($A2255="","",IF($G2255&lt;&gt;"",$G2255,$A2255))</f>
        <v/>
      </c>
      <c r="M2255" s="17">
        <f>IF(I2255="","",IF($B2255="Venda",I2255,IF(OR($B2255="Compra",$B2255="Devolução de venda"),-I2255,0)))</f>
        <v/>
      </c>
    </row>
    <row r="2256">
      <c r="A2256" s="22" t="n"/>
      <c r="B2256" s="14" t="n"/>
      <c r="C2256" s="14" t="n"/>
      <c r="D2256" s="14" t="n"/>
      <c r="E2256" s="15" t="n"/>
      <c r="F2256" s="14" t="n"/>
      <c r="G2256" s="22" t="n"/>
      <c r="H2256" s="14" t="n"/>
      <c r="I2256" s="17">
        <f>IF(OR($B2256="",$C2256="",N($D2256)=0),"",IF(OR($B2256="Ajuste para mais",$B2256="Ajuste para menos"),0,$D2256*IF(N($E2256)&lt;&gt;0,$E2256,IF(OR($B2256="Venda",$B2256="Devolução de venda"),IFERROR(INDEX(Produtos!$D$6:$D$505,MATCH($C2256,Produtos!$B$6:$B$505,0)),0),0))))</f>
        <v/>
      </c>
      <c r="J2256" s="17">
        <f>IF(OR($B2256="",$C2256="",N($D2256)=0),"",IF($B2256="Venda",1,IF($B2256="Devolução de venda",-1,0))*$D2256*IFERROR(INDEX(Produtos!$L$6:$L$505,MATCH($C2256,Produtos!$B$6:$B$505,0)),0))</f>
        <v/>
      </c>
      <c r="K2256" s="17">
        <f>IF(I2256="","",IF($B2256="Venda",I2256-J2256,IF($B2256="Devolução de venda",-I2256-J2256,0)))</f>
        <v/>
      </c>
      <c r="L2256" s="20">
        <f>IF($A2256="","",IF($G2256&lt;&gt;"",$G2256,$A2256))</f>
        <v/>
      </c>
      <c r="M2256" s="17">
        <f>IF(I2256="","",IF($B2256="Venda",I2256,IF(OR($B2256="Compra",$B2256="Devolução de venda"),-I2256,0)))</f>
        <v/>
      </c>
    </row>
    <row r="2257">
      <c r="A2257" s="22" t="n"/>
      <c r="B2257" s="14" t="n"/>
      <c r="C2257" s="14" t="n"/>
      <c r="D2257" s="14" t="n"/>
      <c r="E2257" s="15" t="n"/>
      <c r="F2257" s="14" t="n"/>
      <c r="G2257" s="22" t="n"/>
      <c r="H2257" s="14" t="n"/>
      <c r="I2257" s="17">
        <f>IF(OR($B2257="",$C2257="",N($D2257)=0),"",IF(OR($B2257="Ajuste para mais",$B2257="Ajuste para menos"),0,$D2257*IF(N($E2257)&lt;&gt;0,$E2257,IF(OR($B2257="Venda",$B2257="Devolução de venda"),IFERROR(INDEX(Produtos!$D$6:$D$505,MATCH($C2257,Produtos!$B$6:$B$505,0)),0),0))))</f>
        <v/>
      </c>
      <c r="J2257" s="17">
        <f>IF(OR($B2257="",$C2257="",N($D2257)=0),"",IF($B2257="Venda",1,IF($B2257="Devolução de venda",-1,0))*$D2257*IFERROR(INDEX(Produtos!$L$6:$L$505,MATCH($C2257,Produtos!$B$6:$B$505,0)),0))</f>
        <v/>
      </c>
      <c r="K2257" s="17">
        <f>IF(I2257="","",IF($B2257="Venda",I2257-J2257,IF($B2257="Devolução de venda",-I2257-J2257,0)))</f>
        <v/>
      </c>
      <c r="L2257" s="20">
        <f>IF($A2257="","",IF($G2257&lt;&gt;"",$G2257,$A2257))</f>
        <v/>
      </c>
      <c r="M2257" s="17">
        <f>IF(I2257="","",IF($B2257="Venda",I2257,IF(OR($B2257="Compra",$B2257="Devolução de venda"),-I2257,0)))</f>
        <v/>
      </c>
    </row>
    <row r="2258">
      <c r="A2258" s="22" t="n"/>
      <c r="B2258" s="14" t="n"/>
      <c r="C2258" s="14" t="n"/>
      <c r="D2258" s="14" t="n"/>
      <c r="E2258" s="15" t="n"/>
      <c r="F2258" s="14" t="n"/>
      <c r="G2258" s="22" t="n"/>
      <c r="H2258" s="14" t="n"/>
      <c r="I2258" s="17">
        <f>IF(OR($B2258="",$C2258="",N($D2258)=0),"",IF(OR($B2258="Ajuste para mais",$B2258="Ajuste para menos"),0,$D2258*IF(N($E2258)&lt;&gt;0,$E2258,IF(OR($B2258="Venda",$B2258="Devolução de venda"),IFERROR(INDEX(Produtos!$D$6:$D$505,MATCH($C2258,Produtos!$B$6:$B$505,0)),0),0))))</f>
        <v/>
      </c>
      <c r="J2258" s="17">
        <f>IF(OR($B2258="",$C2258="",N($D2258)=0),"",IF($B2258="Venda",1,IF($B2258="Devolução de venda",-1,0))*$D2258*IFERROR(INDEX(Produtos!$L$6:$L$505,MATCH($C2258,Produtos!$B$6:$B$505,0)),0))</f>
        <v/>
      </c>
      <c r="K2258" s="17">
        <f>IF(I2258="","",IF($B2258="Venda",I2258-J2258,IF($B2258="Devolução de venda",-I2258-J2258,0)))</f>
        <v/>
      </c>
      <c r="L2258" s="20">
        <f>IF($A2258="","",IF($G2258&lt;&gt;"",$G2258,$A2258))</f>
        <v/>
      </c>
      <c r="M2258" s="17">
        <f>IF(I2258="","",IF($B2258="Venda",I2258,IF(OR($B2258="Compra",$B2258="Devolução de venda"),-I2258,0)))</f>
        <v/>
      </c>
    </row>
    <row r="2259">
      <c r="A2259" s="22" t="n"/>
      <c r="B2259" s="14" t="n"/>
      <c r="C2259" s="14" t="n"/>
      <c r="D2259" s="14" t="n"/>
      <c r="E2259" s="15" t="n"/>
      <c r="F2259" s="14" t="n"/>
      <c r="G2259" s="22" t="n"/>
      <c r="H2259" s="14" t="n"/>
      <c r="I2259" s="17">
        <f>IF(OR($B2259="",$C2259="",N($D2259)=0),"",IF(OR($B2259="Ajuste para mais",$B2259="Ajuste para menos"),0,$D2259*IF(N($E2259)&lt;&gt;0,$E2259,IF(OR($B2259="Venda",$B2259="Devolução de venda"),IFERROR(INDEX(Produtos!$D$6:$D$505,MATCH($C2259,Produtos!$B$6:$B$505,0)),0),0))))</f>
        <v/>
      </c>
      <c r="J2259" s="17">
        <f>IF(OR($B2259="",$C2259="",N($D2259)=0),"",IF($B2259="Venda",1,IF($B2259="Devolução de venda",-1,0))*$D2259*IFERROR(INDEX(Produtos!$L$6:$L$505,MATCH($C2259,Produtos!$B$6:$B$505,0)),0))</f>
        <v/>
      </c>
      <c r="K2259" s="17">
        <f>IF(I2259="","",IF($B2259="Venda",I2259-J2259,IF($B2259="Devolução de venda",-I2259-J2259,0)))</f>
        <v/>
      </c>
      <c r="L2259" s="20">
        <f>IF($A2259="","",IF($G2259&lt;&gt;"",$G2259,$A2259))</f>
        <v/>
      </c>
      <c r="M2259" s="17">
        <f>IF(I2259="","",IF($B2259="Venda",I2259,IF(OR($B2259="Compra",$B2259="Devolução de venda"),-I2259,0)))</f>
        <v/>
      </c>
    </row>
    <row r="2260">
      <c r="A2260" s="22" t="n"/>
      <c r="B2260" s="14" t="n"/>
      <c r="C2260" s="14" t="n"/>
      <c r="D2260" s="14" t="n"/>
      <c r="E2260" s="15" t="n"/>
      <c r="F2260" s="14" t="n"/>
      <c r="G2260" s="22" t="n"/>
      <c r="H2260" s="14" t="n"/>
      <c r="I2260" s="17">
        <f>IF(OR($B2260="",$C2260="",N($D2260)=0),"",IF(OR($B2260="Ajuste para mais",$B2260="Ajuste para menos"),0,$D2260*IF(N($E2260)&lt;&gt;0,$E2260,IF(OR($B2260="Venda",$B2260="Devolução de venda"),IFERROR(INDEX(Produtos!$D$6:$D$505,MATCH($C2260,Produtos!$B$6:$B$505,0)),0),0))))</f>
        <v/>
      </c>
      <c r="J2260" s="17">
        <f>IF(OR($B2260="",$C2260="",N($D2260)=0),"",IF($B2260="Venda",1,IF($B2260="Devolução de venda",-1,0))*$D2260*IFERROR(INDEX(Produtos!$L$6:$L$505,MATCH($C2260,Produtos!$B$6:$B$505,0)),0))</f>
        <v/>
      </c>
      <c r="K2260" s="17">
        <f>IF(I2260="","",IF($B2260="Venda",I2260-J2260,IF($B2260="Devolução de venda",-I2260-J2260,0)))</f>
        <v/>
      </c>
      <c r="L2260" s="20">
        <f>IF($A2260="","",IF($G2260&lt;&gt;"",$G2260,$A2260))</f>
        <v/>
      </c>
      <c r="M2260" s="17">
        <f>IF(I2260="","",IF($B2260="Venda",I2260,IF(OR($B2260="Compra",$B2260="Devolução de venda"),-I2260,0)))</f>
        <v/>
      </c>
    </row>
    <row r="2261">
      <c r="A2261" s="22" t="n"/>
      <c r="B2261" s="14" t="n"/>
      <c r="C2261" s="14" t="n"/>
      <c r="D2261" s="14" t="n"/>
      <c r="E2261" s="15" t="n"/>
      <c r="F2261" s="14" t="n"/>
      <c r="G2261" s="22" t="n"/>
      <c r="H2261" s="14" t="n"/>
      <c r="I2261" s="17">
        <f>IF(OR($B2261="",$C2261="",N($D2261)=0),"",IF(OR($B2261="Ajuste para mais",$B2261="Ajuste para menos"),0,$D2261*IF(N($E2261)&lt;&gt;0,$E2261,IF(OR($B2261="Venda",$B2261="Devolução de venda"),IFERROR(INDEX(Produtos!$D$6:$D$505,MATCH($C2261,Produtos!$B$6:$B$505,0)),0),0))))</f>
        <v/>
      </c>
      <c r="J2261" s="17">
        <f>IF(OR($B2261="",$C2261="",N($D2261)=0),"",IF($B2261="Venda",1,IF($B2261="Devolução de venda",-1,0))*$D2261*IFERROR(INDEX(Produtos!$L$6:$L$505,MATCH($C2261,Produtos!$B$6:$B$505,0)),0))</f>
        <v/>
      </c>
      <c r="K2261" s="17">
        <f>IF(I2261="","",IF($B2261="Venda",I2261-J2261,IF($B2261="Devolução de venda",-I2261-J2261,0)))</f>
        <v/>
      </c>
      <c r="L2261" s="20">
        <f>IF($A2261="","",IF($G2261&lt;&gt;"",$G2261,$A2261))</f>
        <v/>
      </c>
      <c r="M2261" s="17">
        <f>IF(I2261="","",IF($B2261="Venda",I2261,IF(OR($B2261="Compra",$B2261="Devolução de venda"),-I2261,0)))</f>
        <v/>
      </c>
    </row>
    <row r="2262">
      <c r="A2262" s="22" t="n"/>
      <c r="B2262" s="14" t="n"/>
      <c r="C2262" s="14" t="n"/>
      <c r="D2262" s="14" t="n"/>
      <c r="E2262" s="15" t="n"/>
      <c r="F2262" s="14" t="n"/>
      <c r="G2262" s="22" t="n"/>
      <c r="H2262" s="14" t="n"/>
      <c r="I2262" s="17">
        <f>IF(OR($B2262="",$C2262="",N($D2262)=0),"",IF(OR($B2262="Ajuste para mais",$B2262="Ajuste para menos"),0,$D2262*IF(N($E2262)&lt;&gt;0,$E2262,IF(OR($B2262="Venda",$B2262="Devolução de venda"),IFERROR(INDEX(Produtos!$D$6:$D$505,MATCH($C2262,Produtos!$B$6:$B$505,0)),0),0))))</f>
        <v/>
      </c>
      <c r="J2262" s="17">
        <f>IF(OR($B2262="",$C2262="",N($D2262)=0),"",IF($B2262="Venda",1,IF($B2262="Devolução de venda",-1,0))*$D2262*IFERROR(INDEX(Produtos!$L$6:$L$505,MATCH($C2262,Produtos!$B$6:$B$505,0)),0))</f>
        <v/>
      </c>
      <c r="K2262" s="17">
        <f>IF(I2262="","",IF($B2262="Venda",I2262-J2262,IF($B2262="Devolução de venda",-I2262-J2262,0)))</f>
        <v/>
      </c>
      <c r="L2262" s="20">
        <f>IF($A2262="","",IF($G2262&lt;&gt;"",$G2262,$A2262))</f>
        <v/>
      </c>
      <c r="M2262" s="17">
        <f>IF(I2262="","",IF($B2262="Venda",I2262,IF(OR($B2262="Compra",$B2262="Devolução de venda"),-I2262,0)))</f>
        <v/>
      </c>
    </row>
    <row r="2263">
      <c r="A2263" s="22" t="n"/>
      <c r="B2263" s="14" t="n"/>
      <c r="C2263" s="14" t="n"/>
      <c r="D2263" s="14" t="n"/>
      <c r="E2263" s="15" t="n"/>
      <c r="F2263" s="14" t="n"/>
      <c r="G2263" s="22" t="n"/>
      <c r="H2263" s="14" t="n"/>
      <c r="I2263" s="17">
        <f>IF(OR($B2263="",$C2263="",N($D2263)=0),"",IF(OR($B2263="Ajuste para mais",$B2263="Ajuste para menos"),0,$D2263*IF(N($E2263)&lt;&gt;0,$E2263,IF(OR($B2263="Venda",$B2263="Devolução de venda"),IFERROR(INDEX(Produtos!$D$6:$D$505,MATCH($C2263,Produtos!$B$6:$B$505,0)),0),0))))</f>
        <v/>
      </c>
      <c r="J2263" s="17">
        <f>IF(OR($B2263="",$C2263="",N($D2263)=0),"",IF($B2263="Venda",1,IF($B2263="Devolução de venda",-1,0))*$D2263*IFERROR(INDEX(Produtos!$L$6:$L$505,MATCH($C2263,Produtos!$B$6:$B$505,0)),0))</f>
        <v/>
      </c>
      <c r="K2263" s="17">
        <f>IF(I2263="","",IF($B2263="Venda",I2263-J2263,IF($B2263="Devolução de venda",-I2263-J2263,0)))</f>
        <v/>
      </c>
      <c r="L2263" s="20">
        <f>IF($A2263="","",IF($G2263&lt;&gt;"",$G2263,$A2263))</f>
        <v/>
      </c>
      <c r="M2263" s="17">
        <f>IF(I2263="","",IF($B2263="Venda",I2263,IF(OR($B2263="Compra",$B2263="Devolução de venda"),-I2263,0)))</f>
        <v/>
      </c>
    </row>
    <row r="2264">
      <c r="A2264" s="22" t="n"/>
      <c r="B2264" s="14" t="n"/>
      <c r="C2264" s="14" t="n"/>
      <c r="D2264" s="14" t="n"/>
      <c r="E2264" s="15" t="n"/>
      <c r="F2264" s="14" t="n"/>
      <c r="G2264" s="22" t="n"/>
      <c r="H2264" s="14" t="n"/>
      <c r="I2264" s="17">
        <f>IF(OR($B2264="",$C2264="",N($D2264)=0),"",IF(OR($B2264="Ajuste para mais",$B2264="Ajuste para menos"),0,$D2264*IF(N($E2264)&lt;&gt;0,$E2264,IF(OR($B2264="Venda",$B2264="Devolução de venda"),IFERROR(INDEX(Produtos!$D$6:$D$505,MATCH($C2264,Produtos!$B$6:$B$505,0)),0),0))))</f>
        <v/>
      </c>
      <c r="J2264" s="17">
        <f>IF(OR($B2264="",$C2264="",N($D2264)=0),"",IF($B2264="Venda",1,IF($B2264="Devolução de venda",-1,0))*$D2264*IFERROR(INDEX(Produtos!$L$6:$L$505,MATCH($C2264,Produtos!$B$6:$B$505,0)),0))</f>
        <v/>
      </c>
      <c r="K2264" s="17">
        <f>IF(I2264="","",IF($B2264="Venda",I2264-J2264,IF($B2264="Devolução de venda",-I2264-J2264,0)))</f>
        <v/>
      </c>
      <c r="L2264" s="20">
        <f>IF($A2264="","",IF($G2264&lt;&gt;"",$G2264,$A2264))</f>
        <v/>
      </c>
      <c r="M2264" s="17">
        <f>IF(I2264="","",IF($B2264="Venda",I2264,IF(OR($B2264="Compra",$B2264="Devolução de venda"),-I2264,0)))</f>
        <v/>
      </c>
    </row>
    <row r="2265">
      <c r="A2265" s="22" t="n"/>
      <c r="B2265" s="14" t="n"/>
      <c r="C2265" s="14" t="n"/>
      <c r="D2265" s="14" t="n"/>
      <c r="E2265" s="15" t="n"/>
      <c r="F2265" s="14" t="n"/>
      <c r="G2265" s="22" t="n"/>
      <c r="H2265" s="14" t="n"/>
      <c r="I2265" s="17">
        <f>IF(OR($B2265="",$C2265="",N($D2265)=0),"",IF(OR($B2265="Ajuste para mais",$B2265="Ajuste para menos"),0,$D2265*IF(N($E2265)&lt;&gt;0,$E2265,IF(OR($B2265="Venda",$B2265="Devolução de venda"),IFERROR(INDEX(Produtos!$D$6:$D$505,MATCH($C2265,Produtos!$B$6:$B$505,0)),0),0))))</f>
        <v/>
      </c>
      <c r="J2265" s="17">
        <f>IF(OR($B2265="",$C2265="",N($D2265)=0),"",IF($B2265="Venda",1,IF($B2265="Devolução de venda",-1,0))*$D2265*IFERROR(INDEX(Produtos!$L$6:$L$505,MATCH($C2265,Produtos!$B$6:$B$505,0)),0))</f>
        <v/>
      </c>
      <c r="K2265" s="17">
        <f>IF(I2265="","",IF($B2265="Venda",I2265-J2265,IF($B2265="Devolução de venda",-I2265-J2265,0)))</f>
        <v/>
      </c>
      <c r="L2265" s="20">
        <f>IF($A2265="","",IF($G2265&lt;&gt;"",$G2265,$A2265))</f>
        <v/>
      </c>
      <c r="M2265" s="17">
        <f>IF(I2265="","",IF($B2265="Venda",I2265,IF(OR($B2265="Compra",$B2265="Devolução de venda"),-I2265,0)))</f>
        <v/>
      </c>
    </row>
    <row r="2266">
      <c r="A2266" s="22" t="n"/>
      <c r="B2266" s="14" t="n"/>
      <c r="C2266" s="14" t="n"/>
      <c r="D2266" s="14" t="n"/>
      <c r="E2266" s="15" t="n"/>
      <c r="F2266" s="14" t="n"/>
      <c r="G2266" s="22" t="n"/>
      <c r="H2266" s="14" t="n"/>
      <c r="I2266" s="17">
        <f>IF(OR($B2266="",$C2266="",N($D2266)=0),"",IF(OR($B2266="Ajuste para mais",$B2266="Ajuste para menos"),0,$D2266*IF(N($E2266)&lt;&gt;0,$E2266,IF(OR($B2266="Venda",$B2266="Devolução de venda"),IFERROR(INDEX(Produtos!$D$6:$D$505,MATCH($C2266,Produtos!$B$6:$B$505,0)),0),0))))</f>
        <v/>
      </c>
      <c r="J2266" s="17">
        <f>IF(OR($B2266="",$C2266="",N($D2266)=0),"",IF($B2266="Venda",1,IF($B2266="Devolução de venda",-1,0))*$D2266*IFERROR(INDEX(Produtos!$L$6:$L$505,MATCH($C2266,Produtos!$B$6:$B$505,0)),0))</f>
        <v/>
      </c>
      <c r="K2266" s="17">
        <f>IF(I2266="","",IF($B2266="Venda",I2266-J2266,IF($B2266="Devolução de venda",-I2266-J2266,0)))</f>
        <v/>
      </c>
      <c r="L2266" s="20">
        <f>IF($A2266="","",IF($G2266&lt;&gt;"",$G2266,$A2266))</f>
        <v/>
      </c>
      <c r="M2266" s="17">
        <f>IF(I2266="","",IF($B2266="Venda",I2266,IF(OR($B2266="Compra",$B2266="Devolução de venda"),-I2266,0)))</f>
        <v/>
      </c>
    </row>
    <row r="2267">
      <c r="A2267" s="22" t="n"/>
      <c r="B2267" s="14" t="n"/>
      <c r="C2267" s="14" t="n"/>
      <c r="D2267" s="14" t="n"/>
      <c r="E2267" s="15" t="n"/>
      <c r="F2267" s="14" t="n"/>
      <c r="G2267" s="22" t="n"/>
      <c r="H2267" s="14" t="n"/>
      <c r="I2267" s="17">
        <f>IF(OR($B2267="",$C2267="",N($D2267)=0),"",IF(OR($B2267="Ajuste para mais",$B2267="Ajuste para menos"),0,$D2267*IF(N($E2267)&lt;&gt;0,$E2267,IF(OR($B2267="Venda",$B2267="Devolução de venda"),IFERROR(INDEX(Produtos!$D$6:$D$505,MATCH($C2267,Produtos!$B$6:$B$505,0)),0),0))))</f>
        <v/>
      </c>
      <c r="J2267" s="17">
        <f>IF(OR($B2267="",$C2267="",N($D2267)=0),"",IF($B2267="Venda",1,IF($B2267="Devolução de venda",-1,0))*$D2267*IFERROR(INDEX(Produtos!$L$6:$L$505,MATCH($C2267,Produtos!$B$6:$B$505,0)),0))</f>
        <v/>
      </c>
      <c r="K2267" s="17">
        <f>IF(I2267="","",IF($B2267="Venda",I2267-J2267,IF($B2267="Devolução de venda",-I2267-J2267,0)))</f>
        <v/>
      </c>
      <c r="L2267" s="20">
        <f>IF($A2267="","",IF($G2267&lt;&gt;"",$G2267,$A2267))</f>
        <v/>
      </c>
      <c r="M2267" s="17">
        <f>IF(I2267="","",IF($B2267="Venda",I2267,IF(OR($B2267="Compra",$B2267="Devolução de venda"),-I2267,0)))</f>
        <v/>
      </c>
    </row>
    <row r="2268">
      <c r="A2268" s="22" t="n"/>
      <c r="B2268" s="14" t="n"/>
      <c r="C2268" s="14" t="n"/>
      <c r="D2268" s="14" t="n"/>
      <c r="E2268" s="15" t="n"/>
      <c r="F2268" s="14" t="n"/>
      <c r="G2268" s="22" t="n"/>
      <c r="H2268" s="14" t="n"/>
      <c r="I2268" s="17">
        <f>IF(OR($B2268="",$C2268="",N($D2268)=0),"",IF(OR($B2268="Ajuste para mais",$B2268="Ajuste para menos"),0,$D2268*IF(N($E2268)&lt;&gt;0,$E2268,IF(OR($B2268="Venda",$B2268="Devolução de venda"),IFERROR(INDEX(Produtos!$D$6:$D$505,MATCH($C2268,Produtos!$B$6:$B$505,0)),0),0))))</f>
        <v/>
      </c>
      <c r="J2268" s="17">
        <f>IF(OR($B2268="",$C2268="",N($D2268)=0),"",IF($B2268="Venda",1,IF($B2268="Devolução de venda",-1,0))*$D2268*IFERROR(INDEX(Produtos!$L$6:$L$505,MATCH($C2268,Produtos!$B$6:$B$505,0)),0))</f>
        <v/>
      </c>
      <c r="K2268" s="17">
        <f>IF(I2268="","",IF($B2268="Venda",I2268-J2268,IF($B2268="Devolução de venda",-I2268-J2268,0)))</f>
        <v/>
      </c>
      <c r="L2268" s="20">
        <f>IF($A2268="","",IF($G2268&lt;&gt;"",$G2268,$A2268))</f>
        <v/>
      </c>
      <c r="M2268" s="17">
        <f>IF(I2268="","",IF($B2268="Venda",I2268,IF(OR($B2268="Compra",$B2268="Devolução de venda"),-I2268,0)))</f>
        <v/>
      </c>
    </row>
    <row r="2269">
      <c r="A2269" s="22" t="n"/>
      <c r="B2269" s="14" t="n"/>
      <c r="C2269" s="14" t="n"/>
      <c r="D2269" s="14" t="n"/>
      <c r="E2269" s="15" t="n"/>
      <c r="F2269" s="14" t="n"/>
      <c r="G2269" s="22" t="n"/>
      <c r="H2269" s="14" t="n"/>
      <c r="I2269" s="17">
        <f>IF(OR($B2269="",$C2269="",N($D2269)=0),"",IF(OR($B2269="Ajuste para mais",$B2269="Ajuste para menos"),0,$D2269*IF(N($E2269)&lt;&gt;0,$E2269,IF(OR($B2269="Venda",$B2269="Devolução de venda"),IFERROR(INDEX(Produtos!$D$6:$D$505,MATCH($C2269,Produtos!$B$6:$B$505,0)),0),0))))</f>
        <v/>
      </c>
      <c r="J2269" s="17">
        <f>IF(OR($B2269="",$C2269="",N($D2269)=0),"",IF($B2269="Venda",1,IF($B2269="Devolução de venda",-1,0))*$D2269*IFERROR(INDEX(Produtos!$L$6:$L$505,MATCH($C2269,Produtos!$B$6:$B$505,0)),0))</f>
        <v/>
      </c>
      <c r="K2269" s="17">
        <f>IF(I2269="","",IF($B2269="Venda",I2269-J2269,IF($B2269="Devolução de venda",-I2269-J2269,0)))</f>
        <v/>
      </c>
      <c r="L2269" s="20">
        <f>IF($A2269="","",IF($G2269&lt;&gt;"",$G2269,$A2269))</f>
        <v/>
      </c>
      <c r="M2269" s="17">
        <f>IF(I2269="","",IF($B2269="Venda",I2269,IF(OR($B2269="Compra",$B2269="Devolução de venda"),-I2269,0)))</f>
        <v/>
      </c>
    </row>
    <row r="2270">
      <c r="A2270" s="22" t="n"/>
      <c r="B2270" s="14" t="n"/>
      <c r="C2270" s="14" t="n"/>
      <c r="D2270" s="14" t="n"/>
      <c r="E2270" s="15" t="n"/>
      <c r="F2270" s="14" t="n"/>
      <c r="G2270" s="22" t="n"/>
      <c r="H2270" s="14" t="n"/>
      <c r="I2270" s="17">
        <f>IF(OR($B2270="",$C2270="",N($D2270)=0),"",IF(OR($B2270="Ajuste para mais",$B2270="Ajuste para menos"),0,$D2270*IF(N($E2270)&lt;&gt;0,$E2270,IF(OR($B2270="Venda",$B2270="Devolução de venda"),IFERROR(INDEX(Produtos!$D$6:$D$505,MATCH($C2270,Produtos!$B$6:$B$505,0)),0),0))))</f>
        <v/>
      </c>
      <c r="J2270" s="17">
        <f>IF(OR($B2270="",$C2270="",N($D2270)=0),"",IF($B2270="Venda",1,IF($B2270="Devolução de venda",-1,0))*$D2270*IFERROR(INDEX(Produtos!$L$6:$L$505,MATCH($C2270,Produtos!$B$6:$B$505,0)),0))</f>
        <v/>
      </c>
      <c r="K2270" s="17">
        <f>IF(I2270="","",IF($B2270="Venda",I2270-J2270,IF($B2270="Devolução de venda",-I2270-J2270,0)))</f>
        <v/>
      </c>
      <c r="L2270" s="20">
        <f>IF($A2270="","",IF($G2270&lt;&gt;"",$G2270,$A2270))</f>
        <v/>
      </c>
      <c r="M2270" s="17">
        <f>IF(I2270="","",IF($B2270="Venda",I2270,IF(OR($B2270="Compra",$B2270="Devolução de venda"),-I2270,0)))</f>
        <v/>
      </c>
    </row>
    <row r="2271">
      <c r="A2271" s="22" t="n"/>
      <c r="B2271" s="14" t="n"/>
      <c r="C2271" s="14" t="n"/>
      <c r="D2271" s="14" t="n"/>
      <c r="E2271" s="15" t="n"/>
      <c r="F2271" s="14" t="n"/>
      <c r="G2271" s="22" t="n"/>
      <c r="H2271" s="14" t="n"/>
      <c r="I2271" s="17">
        <f>IF(OR($B2271="",$C2271="",N($D2271)=0),"",IF(OR($B2271="Ajuste para mais",$B2271="Ajuste para menos"),0,$D2271*IF(N($E2271)&lt;&gt;0,$E2271,IF(OR($B2271="Venda",$B2271="Devolução de venda"),IFERROR(INDEX(Produtos!$D$6:$D$505,MATCH($C2271,Produtos!$B$6:$B$505,0)),0),0))))</f>
        <v/>
      </c>
      <c r="J2271" s="17">
        <f>IF(OR($B2271="",$C2271="",N($D2271)=0),"",IF($B2271="Venda",1,IF($B2271="Devolução de venda",-1,0))*$D2271*IFERROR(INDEX(Produtos!$L$6:$L$505,MATCH($C2271,Produtos!$B$6:$B$505,0)),0))</f>
        <v/>
      </c>
      <c r="K2271" s="17">
        <f>IF(I2271="","",IF($B2271="Venda",I2271-J2271,IF($B2271="Devolução de venda",-I2271-J2271,0)))</f>
        <v/>
      </c>
      <c r="L2271" s="20">
        <f>IF($A2271="","",IF($G2271&lt;&gt;"",$G2271,$A2271))</f>
        <v/>
      </c>
      <c r="M2271" s="17">
        <f>IF(I2271="","",IF($B2271="Venda",I2271,IF(OR($B2271="Compra",$B2271="Devolução de venda"),-I2271,0)))</f>
        <v/>
      </c>
    </row>
    <row r="2272">
      <c r="A2272" s="22" t="n"/>
      <c r="B2272" s="14" t="n"/>
      <c r="C2272" s="14" t="n"/>
      <c r="D2272" s="14" t="n"/>
      <c r="E2272" s="15" t="n"/>
      <c r="F2272" s="14" t="n"/>
      <c r="G2272" s="22" t="n"/>
      <c r="H2272" s="14" t="n"/>
      <c r="I2272" s="17">
        <f>IF(OR($B2272="",$C2272="",N($D2272)=0),"",IF(OR($B2272="Ajuste para mais",$B2272="Ajuste para menos"),0,$D2272*IF(N($E2272)&lt;&gt;0,$E2272,IF(OR($B2272="Venda",$B2272="Devolução de venda"),IFERROR(INDEX(Produtos!$D$6:$D$505,MATCH($C2272,Produtos!$B$6:$B$505,0)),0),0))))</f>
        <v/>
      </c>
      <c r="J2272" s="17">
        <f>IF(OR($B2272="",$C2272="",N($D2272)=0),"",IF($B2272="Venda",1,IF($B2272="Devolução de venda",-1,0))*$D2272*IFERROR(INDEX(Produtos!$L$6:$L$505,MATCH($C2272,Produtos!$B$6:$B$505,0)),0))</f>
        <v/>
      </c>
      <c r="K2272" s="17">
        <f>IF(I2272="","",IF($B2272="Venda",I2272-J2272,IF($B2272="Devolução de venda",-I2272-J2272,0)))</f>
        <v/>
      </c>
      <c r="L2272" s="20">
        <f>IF($A2272="","",IF($G2272&lt;&gt;"",$G2272,$A2272))</f>
        <v/>
      </c>
      <c r="M2272" s="17">
        <f>IF(I2272="","",IF($B2272="Venda",I2272,IF(OR($B2272="Compra",$B2272="Devolução de venda"),-I2272,0)))</f>
        <v/>
      </c>
    </row>
    <row r="2273">
      <c r="A2273" s="22" t="n"/>
      <c r="B2273" s="14" t="n"/>
      <c r="C2273" s="14" t="n"/>
      <c r="D2273" s="14" t="n"/>
      <c r="E2273" s="15" t="n"/>
      <c r="F2273" s="14" t="n"/>
      <c r="G2273" s="22" t="n"/>
      <c r="H2273" s="14" t="n"/>
      <c r="I2273" s="17">
        <f>IF(OR($B2273="",$C2273="",N($D2273)=0),"",IF(OR($B2273="Ajuste para mais",$B2273="Ajuste para menos"),0,$D2273*IF(N($E2273)&lt;&gt;0,$E2273,IF(OR($B2273="Venda",$B2273="Devolução de venda"),IFERROR(INDEX(Produtos!$D$6:$D$505,MATCH($C2273,Produtos!$B$6:$B$505,0)),0),0))))</f>
        <v/>
      </c>
      <c r="J2273" s="17">
        <f>IF(OR($B2273="",$C2273="",N($D2273)=0),"",IF($B2273="Venda",1,IF($B2273="Devolução de venda",-1,0))*$D2273*IFERROR(INDEX(Produtos!$L$6:$L$505,MATCH($C2273,Produtos!$B$6:$B$505,0)),0))</f>
        <v/>
      </c>
      <c r="K2273" s="17">
        <f>IF(I2273="","",IF($B2273="Venda",I2273-J2273,IF($B2273="Devolução de venda",-I2273-J2273,0)))</f>
        <v/>
      </c>
      <c r="L2273" s="20">
        <f>IF($A2273="","",IF($G2273&lt;&gt;"",$G2273,$A2273))</f>
        <v/>
      </c>
      <c r="M2273" s="17">
        <f>IF(I2273="","",IF($B2273="Venda",I2273,IF(OR($B2273="Compra",$B2273="Devolução de venda"),-I2273,0)))</f>
        <v/>
      </c>
    </row>
    <row r="2274">
      <c r="A2274" s="22" t="n"/>
      <c r="B2274" s="14" t="n"/>
      <c r="C2274" s="14" t="n"/>
      <c r="D2274" s="14" t="n"/>
      <c r="E2274" s="15" t="n"/>
      <c r="F2274" s="14" t="n"/>
      <c r="G2274" s="22" t="n"/>
      <c r="H2274" s="14" t="n"/>
      <c r="I2274" s="17">
        <f>IF(OR($B2274="",$C2274="",N($D2274)=0),"",IF(OR($B2274="Ajuste para mais",$B2274="Ajuste para menos"),0,$D2274*IF(N($E2274)&lt;&gt;0,$E2274,IF(OR($B2274="Venda",$B2274="Devolução de venda"),IFERROR(INDEX(Produtos!$D$6:$D$505,MATCH($C2274,Produtos!$B$6:$B$505,0)),0),0))))</f>
        <v/>
      </c>
      <c r="J2274" s="17">
        <f>IF(OR($B2274="",$C2274="",N($D2274)=0),"",IF($B2274="Venda",1,IF($B2274="Devolução de venda",-1,0))*$D2274*IFERROR(INDEX(Produtos!$L$6:$L$505,MATCH($C2274,Produtos!$B$6:$B$505,0)),0))</f>
        <v/>
      </c>
      <c r="K2274" s="17">
        <f>IF(I2274="","",IF($B2274="Venda",I2274-J2274,IF($B2274="Devolução de venda",-I2274-J2274,0)))</f>
        <v/>
      </c>
      <c r="L2274" s="20">
        <f>IF($A2274="","",IF($G2274&lt;&gt;"",$G2274,$A2274))</f>
        <v/>
      </c>
      <c r="M2274" s="17">
        <f>IF(I2274="","",IF($B2274="Venda",I2274,IF(OR($B2274="Compra",$B2274="Devolução de venda"),-I2274,0)))</f>
        <v/>
      </c>
    </row>
    <row r="2275">
      <c r="A2275" s="22" t="n"/>
      <c r="B2275" s="14" t="n"/>
      <c r="C2275" s="14" t="n"/>
      <c r="D2275" s="14" t="n"/>
      <c r="E2275" s="15" t="n"/>
      <c r="F2275" s="14" t="n"/>
      <c r="G2275" s="22" t="n"/>
      <c r="H2275" s="14" t="n"/>
      <c r="I2275" s="17">
        <f>IF(OR($B2275="",$C2275="",N($D2275)=0),"",IF(OR($B2275="Ajuste para mais",$B2275="Ajuste para menos"),0,$D2275*IF(N($E2275)&lt;&gt;0,$E2275,IF(OR($B2275="Venda",$B2275="Devolução de venda"),IFERROR(INDEX(Produtos!$D$6:$D$505,MATCH($C2275,Produtos!$B$6:$B$505,0)),0),0))))</f>
        <v/>
      </c>
      <c r="J2275" s="17">
        <f>IF(OR($B2275="",$C2275="",N($D2275)=0),"",IF($B2275="Venda",1,IF($B2275="Devolução de venda",-1,0))*$D2275*IFERROR(INDEX(Produtos!$L$6:$L$505,MATCH($C2275,Produtos!$B$6:$B$505,0)),0))</f>
        <v/>
      </c>
      <c r="K2275" s="17">
        <f>IF(I2275="","",IF($B2275="Venda",I2275-J2275,IF($B2275="Devolução de venda",-I2275-J2275,0)))</f>
        <v/>
      </c>
      <c r="L2275" s="20">
        <f>IF($A2275="","",IF($G2275&lt;&gt;"",$G2275,$A2275))</f>
        <v/>
      </c>
      <c r="M2275" s="17">
        <f>IF(I2275="","",IF($B2275="Venda",I2275,IF(OR($B2275="Compra",$B2275="Devolução de venda"),-I2275,0)))</f>
        <v/>
      </c>
    </row>
    <row r="2276">
      <c r="A2276" s="22" t="n"/>
      <c r="B2276" s="14" t="n"/>
      <c r="C2276" s="14" t="n"/>
      <c r="D2276" s="14" t="n"/>
      <c r="E2276" s="15" t="n"/>
      <c r="F2276" s="14" t="n"/>
      <c r="G2276" s="22" t="n"/>
      <c r="H2276" s="14" t="n"/>
      <c r="I2276" s="17">
        <f>IF(OR($B2276="",$C2276="",N($D2276)=0),"",IF(OR($B2276="Ajuste para mais",$B2276="Ajuste para menos"),0,$D2276*IF(N($E2276)&lt;&gt;0,$E2276,IF(OR($B2276="Venda",$B2276="Devolução de venda"),IFERROR(INDEX(Produtos!$D$6:$D$505,MATCH($C2276,Produtos!$B$6:$B$505,0)),0),0))))</f>
        <v/>
      </c>
      <c r="J2276" s="17">
        <f>IF(OR($B2276="",$C2276="",N($D2276)=0),"",IF($B2276="Venda",1,IF($B2276="Devolução de venda",-1,0))*$D2276*IFERROR(INDEX(Produtos!$L$6:$L$505,MATCH($C2276,Produtos!$B$6:$B$505,0)),0))</f>
        <v/>
      </c>
      <c r="K2276" s="17">
        <f>IF(I2276="","",IF($B2276="Venda",I2276-J2276,IF($B2276="Devolução de venda",-I2276-J2276,0)))</f>
        <v/>
      </c>
      <c r="L2276" s="20">
        <f>IF($A2276="","",IF($G2276&lt;&gt;"",$G2276,$A2276))</f>
        <v/>
      </c>
      <c r="M2276" s="17">
        <f>IF(I2276="","",IF($B2276="Venda",I2276,IF(OR($B2276="Compra",$B2276="Devolução de venda"),-I2276,0)))</f>
        <v/>
      </c>
    </row>
    <row r="2277">
      <c r="A2277" s="22" t="n"/>
      <c r="B2277" s="14" t="n"/>
      <c r="C2277" s="14" t="n"/>
      <c r="D2277" s="14" t="n"/>
      <c r="E2277" s="15" t="n"/>
      <c r="F2277" s="14" t="n"/>
      <c r="G2277" s="22" t="n"/>
      <c r="H2277" s="14" t="n"/>
      <c r="I2277" s="17">
        <f>IF(OR($B2277="",$C2277="",N($D2277)=0),"",IF(OR($B2277="Ajuste para mais",$B2277="Ajuste para menos"),0,$D2277*IF(N($E2277)&lt;&gt;0,$E2277,IF(OR($B2277="Venda",$B2277="Devolução de venda"),IFERROR(INDEX(Produtos!$D$6:$D$505,MATCH($C2277,Produtos!$B$6:$B$505,0)),0),0))))</f>
        <v/>
      </c>
      <c r="J2277" s="17">
        <f>IF(OR($B2277="",$C2277="",N($D2277)=0),"",IF($B2277="Venda",1,IF($B2277="Devolução de venda",-1,0))*$D2277*IFERROR(INDEX(Produtos!$L$6:$L$505,MATCH($C2277,Produtos!$B$6:$B$505,0)),0))</f>
        <v/>
      </c>
      <c r="K2277" s="17">
        <f>IF(I2277="","",IF($B2277="Venda",I2277-J2277,IF($B2277="Devolução de venda",-I2277-J2277,0)))</f>
        <v/>
      </c>
      <c r="L2277" s="20">
        <f>IF($A2277="","",IF($G2277&lt;&gt;"",$G2277,$A2277))</f>
        <v/>
      </c>
      <c r="M2277" s="17">
        <f>IF(I2277="","",IF($B2277="Venda",I2277,IF(OR($B2277="Compra",$B2277="Devolução de venda"),-I2277,0)))</f>
        <v/>
      </c>
    </row>
    <row r="2278">
      <c r="A2278" s="22" t="n"/>
      <c r="B2278" s="14" t="n"/>
      <c r="C2278" s="14" t="n"/>
      <c r="D2278" s="14" t="n"/>
      <c r="E2278" s="15" t="n"/>
      <c r="F2278" s="14" t="n"/>
      <c r="G2278" s="22" t="n"/>
      <c r="H2278" s="14" t="n"/>
      <c r="I2278" s="17">
        <f>IF(OR($B2278="",$C2278="",N($D2278)=0),"",IF(OR($B2278="Ajuste para mais",$B2278="Ajuste para menos"),0,$D2278*IF(N($E2278)&lt;&gt;0,$E2278,IF(OR($B2278="Venda",$B2278="Devolução de venda"),IFERROR(INDEX(Produtos!$D$6:$D$505,MATCH($C2278,Produtos!$B$6:$B$505,0)),0),0))))</f>
        <v/>
      </c>
      <c r="J2278" s="17">
        <f>IF(OR($B2278="",$C2278="",N($D2278)=0),"",IF($B2278="Venda",1,IF($B2278="Devolução de venda",-1,0))*$D2278*IFERROR(INDEX(Produtos!$L$6:$L$505,MATCH($C2278,Produtos!$B$6:$B$505,0)),0))</f>
        <v/>
      </c>
      <c r="K2278" s="17">
        <f>IF(I2278="","",IF($B2278="Venda",I2278-J2278,IF($B2278="Devolução de venda",-I2278-J2278,0)))</f>
        <v/>
      </c>
      <c r="L2278" s="20">
        <f>IF($A2278="","",IF($G2278&lt;&gt;"",$G2278,$A2278))</f>
        <v/>
      </c>
      <c r="M2278" s="17">
        <f>IF(I2278="","",IF($B2278="Venda",I2278,IF(OR($B2278="Compra",$B2278="Devolução de venda"),-I2278,0)))</f>
        <v/>
      </c>
    </row>
    <row r="2279">
      <c r="A2279" s="22" t="n"/>
      <c r="B2279" s="14" t="n"/>
      <c r="C2279" s="14" t="n"/>
      <c r="D2279" s="14" t="n"/>
      <c r="E2279" s="15" t="n"/>
      <c r="F2279" s="14" t="n"/>
      <c r="G2279" s="22" t="n"/>
      <c r="H2279" s="14" t="n"/>
      <c r="I2279" s="17">
        <f>IF(OR($B2279="",$C2279="",N($D2279)=0),"",IF(OR($B2279="Ajuste para mais",$B2279="Ajuste para menos"),0,$D2279*IF(N($E2279)&lt;&gt;0,$E2279,IF(OR($B2279="Venda",$B2279="Devolução de venda"),IFERROR(INDEX(Produtos!$D$6:$D$505,MATCH($C2279,Produtos!$B$6:$B$505,0)),0),0))))</f>
        <v/>
      </c>
      <c r="J2279" s="17">
        <f>IF(OR($B2279="",$C2279="",N($D2279)=0),"",IF($B2279="Venda",1,IF($B2279="Devolução de venda",-1,0))*$D2279*IFERROR(INDEX(Produtos!$L$6:$L$505,MATCH($C2279,Produtos!$B$6:$B$505,0)),0))</f>
        <v/>
      </c>
      <c r="K2279" s="17">
        <f>IF(I2279="","",IF($B2279="Venda",I2279-J2279,IF($B2279="Devolução de venda",-I2279-J2279,0)))</f>
        <v/>
      </c>
      <c r="L2279" s="20">
        <f>IF($A2279="","",IF($G2279&lt;&gt;"",$G2279,$A2279))</f>
        <v/>
      </c>
      <c r="M2279" s="17">
        <f>IF(I2279="","",IF($B2279="Venda",I2279,IF(OR($B2279="Compra",$B2279="Devolução de venda"),-I2279,0)))</f>
        <v/>
      </c>
    </row>
    <row r="2280">
      <c r="A2280" s="22" t="n"/>
      <c r="B2280" s="14" t="n"/>
      <c r="C2280" s="14" t="n"/>
      <c r="D2280" s="14" t="n"/>
      <c r="E2280" s="15" t="n"/>
      <c r="F2280" s="14" t="n"/>
      <c r="G2280" s="22" t="n"/>
      <c r="H2280" s="14" t="n"/>
      <c r="I2280" s="17">
        <f>IF(OR($B2280="",$C2280="",N($D2280)=0),"",IF(OR($B2280="Ajuste para mais",$B2280="Ajuste para menos"),0,$D2280*IF(N($E2280)&lt;&gt;0,$E2280,IF(OR($B2280="Venda",$B2280="Devolução de venda"),IFERROR(INDEX(Produtos!$D$6:$D$505,MATCH($C2280,Produtos!$B$6:$B$505,0)),0),0))))</f>
        <v/>
      </c>
      <c r="J2280" s="17">
        <f>IF(OR($B2280="",$C2280="",N($D2280)=0),"",IF($B2280="Venda",1,IF($B2280="Devolução de venda",-1,0))*$D2280*IFERROR(INDEX(Produtos!$L$6:$L$505,MATCH($C2280,Produtos!$B$6:$B$505,0)),0))</f>
        <v/>
      </c>
      <c r="K2280" s="17">
        <f>IF(I2280="","",IF($B2280="Venda",I2280-J2280,IF($B2280="Devolução de venda",-I2280-J2280,0)))</f>
        <v/>
      </c>
      <c r="L2280" s="20">
        <f>IF($A2280="","",IF($G2280&lt;&gt;"",$G2280,$A2280))</f>
        <v/>
      </c>
      <c r="M2280" s="17">
        <f>IF(I2280="","",IF($B2280="Venda",I2280,IF(OR($B2280="Compra",$B2280="Devolução de venda"),-I2280,0)))</f>
        <v/>
      </c>
    </row>
    <row r="2281">
      <c r="A2281" s="22" t="n"/>
      <c r="B2281" s="14" t="n"/>
      <c r="C2281" s="14" t="n"/>
      <c r="D2281" s="14" t="n"/>
      <c r="E2281" s="15" t="n"/>
      <c r="F2281" s="14" t="n"/>
      <c r="G2281" s="22" t="n"/>
      <c r="H2281" s="14" t="n"/>
      <c r="I2281" s="17">
        <f>IF(OR($B2281="",$C2281="",N($D2281)=0),"",IF(OR($B2281="Ajuste para mais",$B2281="Ajuste para menos"),0,$D2281*IF(N($E2281)&lt;&gt;0,$E2281,IF(OR($B2281="Venda",$B2281="Devolução de venda"),IFERROR(INDEX(Produtos!$D$6:$D$505,MATCH($C2281,Produtos!$B$6:$B$505,0)),0),0))))</f>
        <v/>
      </c>
      <c r="J2281" s="17">
        <f>IF(OR($B2281="",$C2281="",N($D2281)=0),"",IF($B2281="Venda",1,IF($B2281="Devolução de venda",-1,0))*$D2281*IFERROR(INDEX(Produtos!$L$6:$L$505,MATCH($C2281,Produtos!$B$6:$B$505,0)),0))</f>
        <v/>
      </c>
      <c r="K2281" s="17">
        <f>IF(I2281="","",IF($B2281="Venda",I2281-J2281,IF($B2281="Devolução de venda",-I2281-J2281,0)))</f>
        <v/>
      </c>
      <c r="L2281" s="20">
        <f>IF($A2281="","",IF($G2281&lt;&gt;"",$G2281,$A2281))</f>
        <v/>
      </c>
      <c r="M2281" s="17">
        <f>IF(I2281="","",IF($B2281="Venda",I2281,IF(OR($B2281="Compra",$B2281="Devolução de venda"),-I2281,0)))</f>
        <v/>
      </c>
    </row>
    <row r="2282">
      <c r="A2282" s="22" t="n"/>
      <c r="B2282" s="14" t="n"/>
      <c r="C2282" s="14" t="n"/>
      <c r="D2282" s="14" t="n"/>
      <c r="E2282" s="15" t="n"/>
      <c r="F2282" s="14" t="n"/>
      <c r="G2282" s="22" t="n"/>
      <c r="H2282" s="14" t="n"/>
      <c r="I2282" s="17">
        <f>IF(OR($B2282="",$C2282="",N($D2282)=0),"",IF(OR($B2282="Ajuste para mais",$B2282="Ajuste para menos"),0,$D2282*IF(N($E2282)&lt;&gt;0,$E2282,IF(OR($B2282="Venda",$B2282="Devolução de venda"),IFERROR(INDEX(Produtos!$D$6:$D$505,MATCH($C2282,Produtos!$B$6:$B$505,0)),0),0))))</f>
        <v/>
      </c>
      <c r="J2282" s="17">
        <f>IF(OR($B2282="",$C2282="",N($D2282)=0),"",IF($B2282="Venda",1,IF($B2282="Devolução de venda",-1,0))*$D2282*IFERROR(INDEX(Produtos!$L$6:$L$505,MATCH($C2282,Produtos!$B$6:$B$505,0)),0))</f>
        <v/>
      </c>
      <c r="K2282" s="17">
        <f>IF(I2282="","",IF($B2282="Venda",I2282-J2282,IF($B2282="Devolução de venda",-I2282-J2282,0)))</f>
        <v/>
      </c>
      <c r="L2282" s="20">
        <f>IF($A2282="","",IF($G2282&lt;&gt;"",$G2282,$A2282))</f>
        <v/>
      </c>
      <c r="M2282" s="17">
        <f>IF(I2282="","",IF($B2282="Venda",I2282,IF(OR($B2282="Compra",$B2282="Devolução de venda"),-I2282,0)))</f>
        <v/>
      </c>
    </row>
    <row r="2283">
      <c r="A2283" s="22" t="n"/>
      <c r="B2283" s="14" t="n"/>
      <c r="C2283" s="14" t="n"/>
      <c r="D2283" s="14" t="n"/>
      <c r="E2283" s="15" t="n"/>
      <c r="F2283" s="14" t="n"/>
      <c r="G2283" s="22" t="n"/>
      <c r="H2283" s="14" t="n"/>
      <c r="I2283" s="17">
        <f>IF(OR($B2283="",$C2283="",N($D2283)=0),"",IF(OR($B2283="Ajuste para mais",$B2283="Ajuste para menos"),0,$D2283*IF(N($E2283)&lt;&gt;0,$E2283,IF(OR($B2283="Venda",$B2283="Devolução de venda"),IFERROR(INDEX(Produtos!$D$6:$D$505,MATCH($C2283,Produtos!$B$6:$B$505,0)),0),0))))</f>
        <v/>
      </c>
      <c r="J2283" s="17">
        <f>IF(OR($B2283="",$C2283="",N($D2283)=0),"",IF($B2283="Venda",1,IF($B2283="Devolução de venda",-1,0))*$D2283*IFERROR(INDEX(Produtos!$L$6:$L$505,MATCH($C2283,Produtos!$B$6:$B$505,0)),0))</f>
        <v/>
      </c>
      <c r="K2283" s="17">
        <f>IF(I2283="","",IF($B2283="Venda",I2283-J2283,IF($B2283="Devolução de venda",-I2283-J2283,0)))</f>
        <v/>
      </c>
      <c r="L2283" s="20">
        <f>IF($A2283="","",IF($G2283&lt;&gt;"",$G2283,$A2283))</f>
        <v/>
      </c>
      <c r="M2283" s="17">
        <f>IF(I2283="","",IF($B2283="Venda",I2283,IF(OR($B2283="Compra",$B2283="Devolução de venda"),-I2283,0)))</f>
        <v/>
      </c>
    </row>
    <row r="2284">
      <c r="A2284" s="22" t="n"/>
      <c r="B2284" s="14" t="n"/>
      <c r="C2284" s="14" t="n"/>
      <c r="D2284" s="14" t="n"/>
      <c r="E2284" s="15" t="n"/>
      <c r="F2284" s="14" t="n"/>
      <c r="G2284" s="22" t="n"/>
      <c r="H2284" s="14" t="n"/>
      <c r="I2284" s="17">
        <f>IF(OR($B2284="",$C2284="",N($D2284)=0),"",IF(OR($B2284="Ajuste para mais",$B2284="Ajuste para menos"),0,$D2284*IF(N($E2284)&lt;&gt;0,$E2284,IF(OR($B2284="Venda",$B2284="Devolução de venda"),IFERROR(INDEX(Produtos!$D$6:$D$505,MATCH($C2284,Produtos!$B$6:$B$505,0)),0),0))))</f>
        <v/>
      </c>
      <c r="J2284" s="17">
        <f>IF(OR($B2284="",$C2284="",N($D2284)=0),"",IF($B2284="Venda",1,IF($B2284="Devolução de venda",-1,0))*$D2284*IFERROR(INDEX(Produtos!$L$6:$L$505,MATCH($C2284,Produtos!$B$6:$B$505,0)),0))</f>
        <v/>
      </c>
      <c r="K2284" s="17">
        <f>IF(I2284="","",IF($B2284="Venda",I2284-J2284,IF($B2284="Devolução de venda",-I2284-J2284,0)))</f>
        <v/>
      </c>
      <c r="L2284" s="20">
        <f>IF($A2284="","",IF($G2284&lt;&gt;"",$G2284,$A2284))</f>
        <v/>
      </c>
      <c r="M2284" s="17">
        <f>IF(I2284="","",IF($B2284="Venda",I2284,IF(OR($B2284="Compra",$B2284="Devolução de venda"),-I2284,0)))</f>
        <v/>
      </c>
    </row>
    <row r="2285">
      <c r="A2285" s="22" t="n"/>
      <c r="B2285" s="14" t="n"/>
      <c r="C2285" s="14" t="n"/>
      <c r="D2285" s="14" t="n"/>
      <c r="E2285" s="15" t="n"/>
      <c r="F2285" s="14" t="n"/>
      <c r="G2285" s="22" t="n"/>
      <c r="H2285" s="14" t="n"/>
      <c r="I2285" s="17">
        <f>IF(OR($B2285="",$C2285="",N($D2285)=0),"",IF(OR($B2285="Ajuste para mais",$B2285="Ajuste para menos"),0,$D2285*IF(N($E2285)&lt;&gt;0,$E2285,IF(OR($B2285="Venda",$B2285="Devolução de venda"),IFERROR(INDEX(Produtos!$D$6:$D$505,MATCH($C2285,Produtos!$B$6:$B$505,0)),0),0))))</f>
        <v/>
      </c>
      <c r="J2285" s="17">
        <f>IF(OR($B2285="",$C2285="",N($D2285)=0),"",IF($B2285="Venda",1,IF($B2285="Devolução de venda",-1,0))*$D2285*IFERROR(INDEX(Produtos!$L$6:$L$505,MATCH($C2285,Produtos!$B$6:$B$505,0)),0))</f>
        <v/>
      </c>
      <c r="K2285" s="17">
        <f>IF(I2285="","",IF($B2285="Venda",I2285-J2285,IF($B2285="Devolução de venda",-I2285-J2285,0)))</f>
        <v/>
      </c>
      <c r="L2285" s="20">
        <f>IF($A2285="","",IF($G2285&lt;&gt;"",$G2285,$A2285))</f>
        <v/>
      </c>
      <c r="M2285" s="17">
        <f>IF(I2285="","",IF($B2285="Venda",I2285,IF(OR($B2285="Compra",$B2285="Devolução de venda"),-I2285,0)))</f>
        <v/>
      </c>
    </row>
    <row r="2286">
      <c r="A2286" s="22" t="n"/>
      <c r="B2286" s="14" t="n"/>
      <c r="C2286" s="14" t="n"/>
      <c r="D2286" s="14" t="n"/>
      <c r="E2286" s="15" t="n"/>
      <c r="F2286" s="14" t="n"/>
      <c r="G2286" s="22" t="n"/>
      <c r="H2286" s="14" t="n"/>
      <c r="I2286" s="17">
        <f>IF(OR($B2286="",$C2286="",N($D2286)=0),"",IF(OR($B2286="Ajuste para mais",$B2286="Ajuste para menos"),0,$D2286*IF(N($E2286)&lt;&gt;0,$E2286,IF(OR($B2286="Venda",$B2286="Devolução de venda"),IFERROR(INDEX(Produtos!$D$6:$D$505,MATCH($C2286,Produtos!$B$6:$B$505,0)),0),0))))</f>
        <v/>
      </c>
      <c r="J2286" s="17">
        <f>IF(OR($B2286="",$C2286="",N($D2286)=0),"",IF($B2286="Venda",1,IF($B2286="Devolução de venda",-1,0))*$D2286*IFERROR(INDEX(Produtos!$L$6:$L$505,MATCH($C2286,Produtos!$B$6:$B$505,0)),0))</f>
        <v/>
      </c>
      <c r="K2286" s="17">
        <f>IF(I2286="","",IF($B2286="Venda",I2286-J2286,IF($B2286="Devolução de venda",-I2286-J2286,0)))</f>
        <v/>
      </c>
      <c r="L2286" s="20">
        <f>IF($A2286="","",IF($G2286&lt;&gt;"",$G2286,$A2286))</f>
        <v/>
      </c>
      <c r="M2286" s="17">
        <f>IF(I2286="","",IF($B2286="Venda",I2286,IF(OR($B2286="Compra",$B2286="Devolução de venda"),-I2286,0)))</f>
        <v/>
      </c>
    </row>
    <row r="2287">
      <c r="A2287" s="22" t="n"/>
      <c r="B2287" s="14" t="n"/>
      <c r="C2287" s="14" t="n"/>
      <c r="D2287" s="14" t="n"/>
      <c r="E2287" s="15" t="n"/>
      <c r="F2287" s="14" t="n"/>
      <c r="G2287" s="22" t="n"/>
      <c r="H2287" s="14" t="n"/>
      <c r="I2287" s="17">
        <f>IF(OR($B2287="",$C2287="",N($D2287)=0),"",IF(OR($B2287="Ajuste para mais",$B2287="Ajuste para menos"),0,$D2287*IF(N($E2287)&lt;&gt;0,$E2287,IF(OR($B2287="Venda",$B2287="Devolução de venda"),IFERROR(INDEX(Produtos!$D$6:$D$505,MATCH($C2287,Produtos!$B$6:$B$505,0)),0),0))))</f>
        <v/>
      </c>
      <c r="J2287" s="17">
        <f>IF(OR($B2287="",$C2287="",N($D2287)=0),"",IF($B2287="Venda",1,IF($B2287="Devolução de venda",-1,0))*$D2287*IFERROR(INDEX(Produtos!$L$6:$L$505,MATCH($C2287,Produtos!$B$6:$B$505,0)),0))</f>
        <v/>
      </c>
      <c r="K2287" s="17">
        <f>IF(I2287="","",IF($B2287="Venda",I2287-J2287,IF($B2287="Devolução de venda",-I2287-J2287,0)))</f>
        <v/>
      </c>
      <c r="L2287" s="20">
        <f>IF($A2287="","",IF($G2287&lt;&gt;"",$G2287,$A2287))</f>
        <v/>
      </c>
      <c r="M2287" s="17">
        <f>IF(I2287="","",IF($B2287="Venda",I2287,IF(OR($B2287="Compra",$B2287="Devolução de venda"),-I2287,0)))</f>
        <v/>
      </c>
    </row>
    <row r="2288">
      <c r="A2288" s="22" t="n"/>
      <c r="B2288" s="14" t="n"/>
      <c r="C2288" s="14" t="n"/>
      <c r="D2288" s="14" t="n"/>
      <c r="E2288" s="15" t="n"/>
      <c r="F2288" s="14" t="n"/>
      <c r="G2288" s="22" t="n"/>
      <c r="H2288" s="14" t="n"/>
      <c r="I2288" s="17">
        <f>IF(OR($B2288="",$C2288="",N($D2288)=0),"",IF(OR($B2288="Ajuste para mais",$B2288="Ajuste para menos"),0,$D2288*IF(N($E2288)&lt;&gt;0,$E2288,IF(OR($B2288="Venda",$B2288="Devolução de venda"),IFERROR(INDEX(Produtos!$D$6:$D$505,MATCH($C2288,Produtos!$B$6:$B$505,0)),0),0))))</f>
        <v/>
      </c>
      <c r="J2288" s="17">
        <f>IF(OR($B2288="",$C2288="",N($D2288)=0),"",IF($B2288="Venda",1,IF($B2288="Devolução de venda",-1,0))*$D2288*IFERROR(INDEX(Produtos!$L$6:$L$505,MATCH($C2288,Produtos!$B$6:$B$505,0)),0))</f>
        <v/>
      </c>
      <c r="K2288" s="17">
        <f>IF(I2288="","",IF($B2288="Venda",I2288-J2288,IF($B2288="Devolução de venda",-I2288-J2288,0)))</f>
        <v/>
      </c>
      <c r="L2288" s="20">
        <f>IF($A2288="","",IF($G2288&lt;&gt;"",$G2288,$A2288))</f>
        <v/>
      </c>
      <c r="M2288" s="17">
        <f>IF(I2288="","",IF($B2288="Venda",I2288,IF(OR($B2288="Compra",$B2288="Devolução de venda"),-I2288,0)))</f>
        <v/>
      </c>
    </row>
    <row r="2289">
      <c r="A2289" s="22" t="n"/>
      <c r="B2289" s="14" t="n"/>
      <c r="C2289" s="14" t="n"/>
      <c r="D2289" s="14" t="n"/>
      <c r="E2289" s="15" t="n"/>
      <c r="F2289" s="14" t="n"/>
      <c r="G2289" s="22" t="n"/>
      <c r="H2289" s="14" t="n"/>
      <c r="I2289" s="17">
        <f>IF(OR($B2289="",$C2289="",N($D2289)=0),"",IF(OR($B2289="Ajuste para mais",$B2289="Ajuste para menos"),0,$D2289*IF(N($E2289)&lt;&gt;0,$E2289,IF(OR($B2289="Venda",$B2289="Devolução de venda"),IFERROR(INDEX(Produtos!$D$6:$D$505,MATCH($C2289,Produtos!$B$6:$B$505,0)),0),0))))</f>
        <v/>
      </c>
      <c r="J2289" s="17">
        <f>IF(OR($B2289="",$C2289="",N($D2289)=0),"",IF($B2289="Venda",1,IF($B2289="Devolução de venda",-1,0))*$D2289*IFERROR(INDEX(Produtos!$L$6:$L$505,MATCH($C2289,Produtos!$B$6:$B$505,0)),0))</f>
        <v/>
      </c>
      <c r="K2289" s="17">
        <f>IF(I2289="","",IF($B2289="Venda",I2289-J2289,IF($B2289="Devolução de venda",-I2289-J2289,0)))</f>
        <v/>
      </c>
      <c r="L2289" s="20">
        <f>IF($A2289="","",IF($G2289&lt;&gt;"",$G2289,$A2289))</f>
        <v/>
      </c>
      <c r="M2289" s="17">
        <f>IF(I2289="","",IF($B2289="Venda",I2289,IF(OR($B2289="Compra",$B2289="Devolução de venda"),-I2289,0)))</f>
        <v/>
      </c>
    </row>
    <row r="2290">
      <c r="A2290" s="22" t="n"/>
      <c r="B2290" s="14" t="n"/>
      <c r="C2290" s="14" t="n"/>
      <c r="D2290" s="14" t="n"/>
      <c r="E2290" s="15" t="n"/>
      <c r="F2290" s="14" t="n"/>
      <c r="G2290" s="22" t="n"/>
      <c r="H2290" s="14" t="n"/>
      <c r="I2290" s="17">
        <f>IF(OR($B2290="",$C2290="",N($D2290)=0),"",IF(OR($B2290="Ajuste para mais",$B2290="Ajuste para menos"),0,$D2290*IF(N($E2290)&lt;&gt;0,$E2290,IF(OR($B2290="Venda",$B2290="Devolução de venda"),IFERROR(INDEX(Produtos!$D$6:$D$505,MATCH($C2290,Produtos!$B$6:$B$505,0)),0),0))))</f>
        <v/>
      </c>
      <c r="J2290" s="17">
        <f>IF(OR($B2290="",$C2290="",N($D2290)=0),"",IF($B2290="Venda",1,IF($B2290="Devolução de venda",-1,0))*$D2290*IFERROR(INDEX(Produtos!$L$6:$L$505,MATCH($C2290,Produtos!$B$6:$B$505,0)),0))</f>
        <v/>
      </c>
      <c r="K2290" s="17">
        <f>IF(I2290="","",IF($B2290="Venda",I2290-J2290,IF($B2290="Devolução de venda",-I2290-J2290,0)))</f>
        <v/>
      </c>
      <c r="L2290" s="20">
        <f>IF($A2290="","",IF($G2290&lt;&gt;"",$G2290,$A2290))</f>
        <v/>
      </c>
      <c r="M2290" s="17">
        <f>IF(I2290="","",IF($B2290="Venda",I2290,IF(OR($B2290="Compra",$B2290="Devolução de venda"),-I2290,0)))</f>
        <v/>
      </c>
    </row>
    <row r="2291">
      <c r="A2291" s="22" t="n"/>
      <c r="B2291" s="14" t="n"/>
      <c r="C2291" s="14" t="n"/>
      <c r="D2291" s="14" t="n"/>
      <c r="E2291" s="15" t="n"/>
      <c r="F2291" s="14" t="n"/>
      <c r="G2291" s="22" t="n"/>
      <c r="H2291" s="14" t="n"/>
      <c r="I2291" s="17">
        <f>IF(OR($B2291="",$C2291="",N($D2291)=0),"",IF(OR($B2291="Ajuste para mais",$B2291="Ajuste para menos"),0,$D2291*IF(N($E2291)&lt;&gt;0,$E2291,IF(OR($B2291="Venda",$B2291="Devolução de venda"),IFERROR(INDEX(Produtos!$D$6:$D$505,MATCH($C2291,Produtos!$B$6:$B$505,0)),0),0))))</f>
        <v/>
      </c>
      <c r="J2291" s="17">
        <f>IF(OR($B2291="",$C2291="",N($D2291)=0),"",IF($B2291="Venda",1,IF($B2291="Devolução de venda",-1,0))*$D2291*IFERROR(INDEX(Produtos!$L$6:$L$505,MATCH($C2291,Produtos!$B$6:$B$505,0)),0))</f>
        <v/>
      </c>
      <c r="K2291" s="17">
        <f>IF(I2291="","",IF($B2291="Venda",I2291-J2291,IF($B2291="Devolução de venda",-I2291-J2291,0)))</f>
        <v/>
      </c>
      <c r="L2291" s="20">
        <f>IF($A2291="","",IF($G2291&lt;&gt;"",$G2291,$A2291))</f>
        <v/>
      </c>
      <c r="M2291" s="17">
        <f>IF(I2291="","",IF($B2291="Venda",I2291,IF(OR($B2291="Compra",$B2291="Devolução de venda"),-I2291,0)))</f>
        <v/>
      </c>
    </row>
    <row r="2292">
      <c r="A2292" s="22" t="n"/>
      <c r="B2292" s="14" t="n"/>
      <c r="C2292" s="14" t="n"/>
      <c r="D2292" s="14" t="n"/>
      <c r="E2292" s="15" t="n"/>
      <c r="F2292" s="14" t="n"/>
      <c r="G2292" s="22" t="n"/>
      <c r="H2292" s="14" t="n"/>
      <c r="I2292" s="17">
        <f>IF(OR($B2292="",$C2292="",N($D2292)=0),"",IF(OR($B2292="Ajuste para mais",$B2292="Ajuste para menos"),0,$D2292*IF(N($E2292)&lt;&gt;0,$E2292,IF(OR($B2292="Venda",$B2292="Devolução de venda"),IFERROR(INDEX(Produtos!$D$6:$D$505,MATCH($C2292,Produtos!$B$6:$B$505,0)),0),0))))</f>
        <v/>
      </c>
      <c r="J2292" s="17">
        <f>IF(OR($B2292="",$C2292="",N($D2292)=0),"",IF($B2292="Venda",1,IF($B2292="Devolução de venda",-1,0))*$D2292*IFERROR(INDEX(Produtos!$L$6:$L$505,MATCH($C2292,Produtos!$B$6:$B$505,0)),0))</f>
        <v/>
      </c>
      <c r="K2292" s="17">
        <f>IF(I2292="","",IF($B2292="Venda",I2292-J2292,IF($B2292="Devolução de venda",-I2292-J2292,0)))</f>
        <v/>
      </c>
      <c r="L2292" s="20">
        <f>IF($A2292="","",IF($G2292&lt;&gt;"",$G2292,$A2292))</f>
        <v/>
      </c>
      <c r="M2292" s="17">
        <f>IF(I2292="","",IF($B2292="Venda",I2292,IF(OR($B2292="Compra",$B2292="Devolução de venda"),-I2292,0)))</f>
        <v/>
      </c>
    </row>
    <row r="2293">
      <c r="A2293" s="22" t="n"/>
      <c r="B2293" s="14" t="n"/>
      <c r="C2293" s="14" t="n"/>
      <c r="D2293" s="14" t="n"/>
      <c r="E2293" s="15" t="n"/>
      <c r="F2293" s="14" t="n"/>
      <c r="G2293" s="22" t="n"/>
      <c r="H2293" s="14" t="n"/>
      <c r="I2293" s="17">
        <f>IF(OR($B2293="",$C2293="",N($D2293)=0),"",IF(OR($B2293="Ajuste para mais",$B2293="Ajuste para menos"),0,$D2293*IF(N($E2293)&lt;&gt;0,$E2293,IF(OR($B2293="Venda",$B2293="Devolução de venda"),IFERROR(INDEX(Produtos!$D$6:$D$505,MATCH($C2293,Produtos!$B$6:$B$505,0)),0),0))))</f>
        <v/>
      </c>
      <c r="J2293" s="17">
        <f>IF(OR($B2293="",$C2293="",N($D2293)=0),"",IF($B2293="Venda",1,IF($B2293="Devolução de venda",-1,0))*$D2293*IFERROR(INDEX(Produtos!$L$6:$L$505,MATCH($C2293,Produtos!$B$6:$B$505,0)),0))</f>
        <v/>
      </c>
      <c r="K2293" s="17">
        <f>IF(I2293="","",IF($B2293="Venda",I2293-J2293,IF($B2293="Devolução de venda",-I2293-J2293,0)))</f>
        <v/>
      </c>
      <c r="L2293" s="20">
        <f>IF($A2293="","",IF($G2293&lt;&gt;"",$G2293,$A2293))</f>
        <v/>
      </c>
      <c r="M2293" s="17">
        <f>IF(I2293="","",IF($B2293="Venda",I2293,IF(OR($B2293="Compra",$B2293="Devolução de venda"),-I2293,0)))</f>
        <v/>
      </c>
    </row>
    <row r="2294">
      <c r="A2294" s="22" t="n"/>
      <c r="B2294" s="14" t="n"/>
      <c r="C2294" s="14" t="n"/>
      <c r="D2294" s="14" t="n"/>
      <c r="E2294" s="15" t="n"/>
      <c r="F2294" s="14" t="n"/>
      <c r="G2294" s="22" t="n"/>
      <c r="H2294" s="14" t="n"/>
      <c r="I2294" s="17">
        <f>IF(OR($B2294="",$C2294="",N($D2294)=0),"",IF(OR($B2294="Ajuste para mais",$B2294="Ajuste para menos"),0,$D2294*IF(N($E2294)&lt;&gt;0,$E2294,IF(OR($B2294="Venda",$B2294="Devolução de venda"),IFERROR(INDEX(Produtos!$D$6:$D$505,MATCH($C2294,Produtos!$B$6:$B$505,0)),0),0))))</f>
        <v/>
      </c>
      <c r="J2294" s="17">
        <f>IF(OR($B2294="",$C2294="",N($D2294)=0),"",IF($B2294="Venda",1,IF($B2294="Devolução de venda",-1,0))*$D2294*IFERROR(INDEX(Produtos!$L$6:$L$505,MATCH($C2294,Produtos!$B$6:$B$505,0)),0))</f>
        <v/>
      </c>
      <c r="K2294" s="17">
        <f>IF(I2294="","",IF($B2294="Venda",I2294-J2294,IF($B2294="Devolução de venda",-I2294-J2294,0)))</f>
        <v/>
      </c>
      <c r="L2294" s="20">
        <f>IF($A2294="","",IF($G2294&lt;&gt;"",$G2294,$A2294))</f>
        <v/>
      </c>
      <c r="M2294" s="17">
        <f>IF(I2294="","",IF($B2294="Venda",I2294,IF(OR($B2294="Compra",$B2294="Devolução de venda"),-I2294,0)))</f>
        <v/>
      </c>
    </row>
    <row r="2295">
      <c r="A2295" s="22" t="n"/>
      <c r="B2295" s="14" t="n"/>
      <c r="C2295" s="14" t="n"/>
      <c r="D2295" s="14" t="n"/>
      <c r="E2295" s="15" t="n"/>
      <c r="F2295" s="14" t="n"/>
      <c r="G2295" s="22" t="n"/>
      <c r="H2295" s="14" t="n"/>
      <c r="I2295" s="17">
        <f>IF(OR($B2295="",$C2295="",N($D2295)=0),"",IF(OR($B2295="Ajuste para mais",$B2295="Ajuste para menos"),0,$D2295*IF(N($E2295)&lt;&gt;0,$E2295,IF(OR($B2295="Venda",$B2295="Devolução de venda"),IFERROR(INDEX(Produtos!$D$6:$D$505,MATCH($C2295,Produtos!$B$6:$B$505,0)),0),0))))</f>
        <v/>
      </c>
      <c r="J2295" s="17">
        <f>IF(OR($B2295="",$C2295="",N($D2295)=0),"",IF($B2295="Venda",1,IF($B2295="Devolução de venda",-1,0))*$D2295*IFERROR(INDEX(Produtos!$L$6:$L$505,MATCH($C2295,Produtos!$B$6:$B$505,0)),0))</f>
        <v/>
      </c>
      <c r="K2295" s="17">
        <f>IF(I2295="","",IF($B2295="Venda",I2295-J2295,IF($B2295="Devolução de venda",-I2295-J2295,0)))</f>
        <v/>
      </c>
      <c r="L2295" s="20">
        <f>IF($A2295="","",IF($G2295&lt;&gt;"",$G2295,$A2295))</f>
        <v/>
      </c>
      <c r="M2295" s="17">
        <f>IF(I2295="","",IF($B2295="Venda",I2295,IF(OR($B2295="Compra",$B2295="Devolução de venda"),-I2295,0)))</f>
        <v/>
      </c>
    </row>
    <row r="2296">
      <c r="A2296" s="22" t="n"/>
      <c r="B2296" s="14" t="n"/>
      <c r="C2296" s="14" t="n"/>
      <c r="D2296" s="14" t="n"/>
      <c r="E2296" s="15" t="n"/>
      <c r="F2296" s="14" t="n"/>
      <c r="G2296" s="22" t="n"/>
      <c r="H2296" s="14" t="n"/>
      <c r="I2296" s="17">
        <f>IF(OR($B2296="",$C2296="",N($D2296)=0),"",IF(OR($B2296="Ajuste para mais",$B2296="Ajuste para menos"),0,$D2296*IF(N($E2296)&lt;&gt;0,$E2296,IF(OR($B2296="Venda",$B2296="Devolução de venda"),IFERROR(INDEX(Produtos!$D$6:$D$505,MATCH($C2296,Produtos!$B$6:$B$505,0)),0),0))))</f>
        <v/>
      </c>
      <c r="J2296" s="17">
        <f>IF(OR($B2296="",$C2296="",N($D2296)=0),"",IF($B2296="Venda",1,IF($B2296="Devolução de venda",-1,0))*$D2296*IFERROR(INDEX(Produtos!$L$6:$L$505,MATCH($C2296,Produtos!$B$6:$B$505,0)),0))</f>
        <v/>
      </c>
      <c r="K2296" s="17">
        <f>IF(I2296="","",IF($B2296="Venda",I2296-J2296,IF($B2296="Devolução de venda",-I2296-J2296,0)))</f>
        <v/>
      </c>
      <c r="L2296" s="20">
        <f>IF($A2296="","",IF($G2296&lt;&gt;"",$G2296,$A2296))</f>
        <v/>
      </c>
      <c r="M2296" s="17">
        <f>IF(I2296="","",IF($B2296="Venda",I2296,IF(OR($B2296="Compra",$B2296="Devolução de venda"),-I2296,0)))</f>
        <v/>
      </c>
    </row>
    <row r="2297">
      <c r="A2297" s="22" t="n"/>
      <c r="B2297" s="14" t="n"/>
      <c r="C2297" s="14" t="n"/>
      <c r="D2297" s="14" t="n"/>
      <c r="E2297" s="15" t="n"/>
      <c r="F2297" s="14" t="n"/>
      <c r="G2297" s="22" t="n"/>
      <c r="H2297" s="14" t="n"/>
      <c r="I2297" s="17">
        <f>IF(OR($B2297="",$C2297="",N($D2297)=0),"",IF(OR($B2297="Ajuste para mais",$B2297="Ajuste para menos"),0,$D2297*IF(N($E2297)&lt;&gt;0,$E2297,IF(OR($B2297="Venda",$B2297="Devolução de venda"),IFERROR(INDEX(Produtos!$D$6:$D$505,MATCH($C2297,Produtos!$B$6:$B$505,0)),0),0))))</f>
        <v/>
      </c>
      <c r="J2297" s="17">
        <f>IF(OR($B2297="",$C2297="",N($D2297)=0),"",IF($B2297="Venda",1,IF($B2297="Devolução de venda",-1,0))*$D2297*IFERROR(INDEX(Produtos!$L$6:$L$505,MATCH($C2297,Produtos!$B$6:$B$505,0)),0))</f>
        <v/>
      </c>
      <c r="K2297" s="17">
        <f>IF(I2297="","",IF($B2297="Venda",I2297-J2297,IF($B2297="Devolução de venda",-I2297-J2297,0)))</f>
        <v/>
      </c>
      <c r="L2297" s="20">
        <f>IF($A2297="","",IF($G2297&lt;&gt;"",$G2297,$A2297))</f>
        <v/>
      </c>
      <c r="M2297" s="17">
        <f>IF(I2297="","",IF($B2297="Venda",I2297,IF(OR($B2297="Compra",$B2297="Devolução de venda"),-I2297,0)))</f>
        <v/>
      </c>
    </row>
    <row r="2298">
      <c r="A2298" s="22" t="n"/>
      <c r="B2298" s="14" t="n"/>
      <c r="C2298" s="14" t="n"/>
      <c r="D2298" s="14" t="n"/>
      <c r="E2298" s="15" t="n"/>
      <c r="F2298" s="14" t="n"/>
      <c r="G2298" s="22" t="n"/>
      <c r="H2298" s="14" t="n"/>
      <c r="I2298" s="17">
        <f>IF(OR($B2298="",$C2298="",N($D2298)=0),"",IF(OR($B2298="Ajuste para mais",$B2298="Ajuste para menos"),0,$D2298*IF(N($E2298)&lt;&gt;0,$E2298,IF(OR($B2298="Venda",$B2298="Devolução de venda"),IFERROR(INDEX(Produtos!$D$6:$D$505,MATCH($C2298,Produtos!$B$6:$B$505,0)),0),0))))</f>
        <v/>
      </c>
      <c r="J2298" s="17">
        <f>IF(OR($B2298="",$C2298="",N($D2298)=0),"",IF($B2298="Venda",1,IF($B2298="Devolução de venda",-1,0))*$D2298*IFERROR(INDEX(Produtos!$L$6:$L$505,MATCH($C2298,Produtos!$B$6:$B$505,0)),0))</f>
        <v/>
      </c>
      <c r="K2298" s="17">
        <f>IF(I2298="","",IF($B2298="Venda",I2298-J2298,IF($B2298="Devolução de venda",-I2298-J2298,0)))</f>
        <v/>
      </c>
      <c r="L2298" s="20">
        <f>IF($A2298="","",IF($G2298&lt;&gt;"",$G2298,$A2298))</f>
        <v/>
      </c>
      <c r="M2298" s="17">
        <f>IF(I2298="","",IF($B2298="Venda",I2298,IF(OR($B2298="Compra",$B2298="Devolução de venda"),-I2298,0)))</f>
        <v/>
      </c>
    </row>
    <row r="2299">
      <c r="A2299" s="22" t="n"/>
      <c r="B2299" s="14" t="n"/>
      <c r="C2299" s="14" t="n"/>
      <c r="D2299" s="14" t="n"/>
      <c r="E2299" s="15" t="n"/>
      <c r="F2299" s="14" t="n"/>
      <c r="G2299" s="22" t="n"/>
      <c r="H2299" s="14" t="n"/>
      <c r="I2299" s="17">
        <f>IF(OR($B2299="",$C2299="",N($D2299)=0),"",IF(OR($B2299="Ajuste para mais",$B2299="Ajuste para menos"),0,$D2299*IF(N($E2299)&lt;&gt;0,$E2299,IF(OR($B2299="Venda",$B2299="Devolução de venda"),IFERROR(INDEX(Produtos!$D$6:$D$505,MATCH($C2299,Produtos!$B$6:$B$505,0)),0),0))))</f>
        <v/>
      </c>
      <c r="J2299" s="17">
        <f>IF(OR($B2299="",$C2299="",N($D2299)=0),"",IF($B2299="Venda",1,IF($B2299="Devolução de venda",-1,0))*$D2299*IFERROR(INDEX(Produtos!$L$6:$L$505,MATCH($C2299,Produtos!$B$6:$B$505,0)),0))</f>
        <v/>
      </c>
      <c r="K2299" s="17">
        <f>IF(I2299="","",IF($B2299="Venda",I2299-J2299,IF($B2299="Devolução de venda",-I2299-J2299,0)))</f>
        <v/>
      </c>
      <c r="L2299" s="20">
        <f>IF($A2299="","",IF($G2299&lt;&gt;"",$G2299,$A2299))</f>
        <v/>
      </c>
      <c r="M2299" s="17">
        <f>IF(I2299="","",IF($B2299="Venda",I2299,IF(OR($B2299="Compra",$B2299="Devolução de venda"),-I2299,0)))</f>
        <v/>
      </c>
    </row>
    <row r="2300">
      <c r="A2300" s="22" t="n"/>
      <c r="B2300" s="14" t="n"/>
      <c r="C2300" s="14" t="n"/>
      <c r="D2300" s="14" t="n"/>
      <c r="E2300" s="15" t="n"/>
      <c r="F2300" s="14" t="n"/>
      <c r="G2300" s="22" t="n"/>
      <c r="H2300" s="14" t="n"/>
      <c r="I2300" s="17">
        <f>IF(OR($B2300="",$C2300="",N($D2300)=0),"",IF(OR($B2300="Ajuste para mais",$B2300="Ajuste para menos"),0,$D2300*IF(N($E2300)&lt;&gt;0,$E2300,IF(OR($B2300="Venda",$B2300="Devolução de venda"),IFERROR(INDEX(Produtos!$D$6:$D$505,MATCH($C2300,Produtos!$B$6:$B$505,0)),0),0))))</f>
        <v/>
      </c>
      <c r="J2300" s="17">
        <f>IF(OR($B2300="",$C2300="",N($D2300)=0),"",IF($B2300="Venda",1,IF($B2300="Devolução de venda",-1,0))*$D2300*IFERROR(INDEX(Produtos!$L$6:$L$505,MATCH($C2300,Produtos!$B$6:$B$505,0)),0))</f>
        <v/>
      </c>
      <c r="K2300" s="17">
        <f>IF(I2300="","",IF($B2300="Venda",I2300-J2300,IF($B2300="Devolução de venda",-I2300-J2300,0)))</f>
        <v/>
      </c>
      <c r="L2300" s="20">
        <f>IF($A2300="","",IF($G2300&lt;&gt;"",$G2300,$A2300))</f>
        <v/>
      </c>
      <c r="M2300" s="17">
        <f>IF(I2300="","",IF($B2300="Venda",I2300,IF(OR($B2300="Compra",$B2300="Devolução de venda"),-I2300,0)))</f>
        <v/>
      </c>
    </row>
    <row r="2301">
      <c r="A2301" s="22" t="n"/>
      <c r="B2301" s="14" t="n"/>
      <c r="C2301" s="14" t="n"/>
      <c r="D2301" s="14" t="n"/>
      <c r="E2301" s="15" t="n"/>
      <c r="F2301" s="14" t="n"/>
      <c r="G2301" s="22" t="n"/>
      <c r="H2301" s="14" t="n"/>
      <c r="I2301" s="17">
        <f>IF(OR($B2301="",$C2301="",N($D2301)=0),"",IF(OR($B2301="Ajuste para mais",$B2301="Ajuste para menos"),0,$D2301*IF(N($E2301)&lt;&gt;0,$E2301,IF(OR($B2301="Venda",$B2301="Devolução de venda"),IFERROR(INDEX(Produtos!$D$6:$D$505,MATCH($C2301,Produtos!$B$6:$B$505,0)),0),0))))</f>
        <v/>
      </c>
      <c r="J2301" s="17">
        <f>IF(OR($B2301="",$C2301="",N($D2301)=0),"",IF($B2301="Venda",1,IF($B2301="Devolução de venda",-1,0))*$D2301*IFERROR(INDEX(Produtos!$L$6:$L$505,MATCH($C2301,Produtos!$B$6:$B$505,0)),0))</f>
        <v/>
      </c>
      <c r="K2301" s="17">
        <f>IF(I2301="","",IF($B2301="Venda",I2301-J2301,IF($B2301="Devolução de venda",-I2301-J2301,0)))</f>
        <v/>
      </c>
      <c r="L2301" s="20">
        <f>IF($A2301="","",IF($G2301&lt;&gt;"",$G2301,$A2301))</f>
        <v/>
      </c>
      <c r="M2301" s="17">
        <f>IF(I2301="","",IF($B2301="Venda",I2301,IF(OR($B2301="Compra",$B2301="Devolução de venda"),-I2301,0)))</f>
        <v/>
      </c>
    </row>
    <row r="2302">
      <c r="A2302" s="22" t="n"/>
      <c r="B2302" s="14" t="n"/>
      <c r="C2302" s="14" t="n"/>
      <c r="D2302" s="14" t="n"/>
      <c r="E2302" s="15" t="n"/>
      <c r="F2302" s="14" t="n"/>
      <c r="G2302" s="22" t="n"/>
      <c r="H2302" s="14" t="n"/>
      <c r="I2302" s="17">
        <f>IF(OR($B2302="",$C2302="",N($D2302)=0),"",IF(OR($B2302="Ajuste para mais",$B2302="Ajuste para menos"),0,$D2302*IF(N($E2302)&lt;&gt;0,$E2302,IF(OR($B2302="Venda",$B2302="Devolução de venda"),IFERROR(INDEX(Produtos!$D$6:$D$505,MATCH($C2302,Produtos!$B$6:$B$505,0)),0),0))))</f>
        <v/>
      </c>
      <c r="J2302" s="17">
        <f>IF(OR($B2302="",$C2302="",N($D2302)=0),"",IF($B2302="Venda",1,IF($B2302="Devolução de venda",-1,0))*$D2302*IFERROR(INDEX(Produtos!$L$6:$L$505,MATCH($C2302,Produtos!$B$6:$B$505,0)),0))</f>
        <v/>
      </c>
      <c r="K2302" s="17">
        <f>IF(I2302="","",IF($B2302="Venda",I2302-J2302,IF($B2302="Devolução de venda",-I2302-J2302,0)))</f>
        <v/>
      </c>
      <c r="L2302" s="20">
        <f>IF($A2302="","",IF($G2302&lt;&gt;"",$G2302,$A2302))</f>
        <v/>
      </c>
      <c r="M2302" s="17">
        <f>IF(I2302="","",IF($B2302="Venda",I2302,IF(OR($B2302="Compra",$B2302="Devolução de venda"),-I2302,0)))</f>
        <v/>
      </c>
    </row>
    <row r="2303">
      <c r="A2303" s="22" t="n"/>
      <c r="B2303" s="14" t="n"/>
      <c r="C2303" s="14" t="n"/>
      <c r="D2303" s="14" t="n"/>
      <c r="E2303" s="15" t="n"/>
      <c r="F2303" s="14" t="n"/>
      <c r="G2303" s="22" t="n"/>
      <c r="H2303" s="14" t="n"/>
      <c r="I2303" s="17">
        <f>IF(OR($B2303="",$C2303="",N($D2303)=0),"",IF(OR($B2303="Ajuste para mais",$B2303="Ajuste para menos"),0,$D2303*IF(N($E2303)&lt;&gt;0,$E2303,IF(OR($B2303="Venda",$B2303="Devolução de venda"),IFERROR(INDEX(Produtos!$D$6:$D$505,MATCH($C2303,Produtos!$B$6:$B$505,0)),0),0))))</f>
        <v/>
      </c>
      <c r="J2303" s="17">
        <f>IF(OR($B2303="",$C2303="",N($D2303)=0),"",IF($B2303="Venda",1,IF($B2303="Devolução de venda",-1,0))*$D2303*IFERROR(INDEX(Produtos!$L$6:$L$505,MATCH($C2303,Produtos!$B$6:$B$505,0)),0))</f>
        <v/>
      </c>
      <c r="K2303" s="17">
        <f>IF(I2303="","",IF($B2303="Venda",I2303-J2303,IF($B2303="Devolução de venda",-I2303-J2303,0)))</f>
        <v/>
      </c>
      <c r="L2303" s="20">
        <f>IF($A2303="","",IF($G2303&lt;&gt;"",$G2303,$A2303))</f>
        <v/>
      </c>
      <c r="M2303" s="17">
        <f>IF(I2303="","",IF($B2303="Venda",I2303,IF(OR($B2303="Compra",$B2303="Devolução de venda"),-I2303,0)))</f>
        <v/>
      </c>
    </row>
    <row r="2304">
      <c r="A2304" s="22" t="n"/>
      <c r="B2304" s="14" t="n"/>
      <c r="C2304" s="14" t="n"/>
      <c r="D2304" s="14" t="n"/>
      <c r="E2304" s="15" t="n"/>
      <c r="F2304" s="14" t="n"/>
      <c r="G2304" s="22" t="n"/>
      <c r="H2304" s="14" t="n"/>
      <c r="I2304" s="17">
        <f>IF(OR($B2304="",$C2304="",N($D2304)=0),"",IF(OR($B2304="Ajuste para mais",$B2304="Ajuste para menos"),0,$D2304*IF(N($E2304)&lt;&gt;0,$E2304,IF(OR($B2304="Venda",$B2304="Devolução de venda"),IFERROR(INDEX(Produtos!$D$6:$D$505,MATCH($C2304,Produtos!$B$6:$B$505,0)),0),0))))</f>
        <v/>
      </c>
      <c r="J2304" s="17">
        <f>IF(OR($B2304="",$C2304="",N($D2304)=0),"",IF($B2304="Venda",1,IF($B2304="Devolução de venda",-1,0))*$D2304*IFERROR(INDEX(Produtos!$L$6:$L$505,MATCH($C2304,Produtos!$B$6:$B$505,0)),0))</f>
        <v/>
      </c>
      <c r="K2304" s="17">
        <f>IF(I2304="","",IF($B2304="Venda",I2304-J2304,IF($B2304="Devolução de venda",-I2304-J2304,0)))</f>
        <v/>
      </c>
      <c r="L2304" s="20">
        <f>IF($A2304="","",IF($G2304&lt;&gt;"",$G2304,$A2304))</f>
        <v/>
      </c>
      <c r="M2304" s="17">
        <f>IF(I2304="","",IF($B2304="Venda",I2304,IF(OR($B2304="Compra",$B2304="Devolução de venda"),-I2304,0)))</f>
        <v/>
      </c>
    </row>
    <row r="2305">
      <c r="A2305" s="22" t="n"/>
      <c r="B2305" s="14" t="n"/>
      <c r="C2305" s="14" t="n"/>
      <c r="D2305" s="14" t="n"/>
      <c r="E2305" s="15" t="n"/>
      <c r="F2305" s="14" t="n"/>
      <c r="G2305" s="22" t="n"/>
      <c r="H2305" s="14" t="n"/>
      <c r="I2305" s="17">
        <f>IF(OR($B2305="",$C2305="",N($D2305)=0),"",IF(OR($B2305="Ajuste para mais",$B2305="Ajuste para menos"),0,$D2305*IF(N($E2305)&lt;&gt;0,$E2305,IF(OR($B2305="Venda",$B2305="Devolução de venda"),IFERROR(INDEX(Produtos!$D$6:$D$505,MATCH($C2305,Produtos!$B$6:$B$505,0)),0),0))))</f>
        <v/>
      </c>
      <c r="J2305" s="17">
        <f>IF(OR($B2305="",$C2305="",N($D2305)=0),"",IF($B2305="Venda",1,IF($B2305="Devolução de venda",-1,0))*$D2305*IFERROR(INDEX(Produtos!$L$6:$L$505,MATCH($C2305,Produtos!$B$6:$B$505,0)),0))</f>
        <v/>
      </c>
      <c r="K2305" s="17">
        <f>IF(I2305="","",IF($B2305="Venda",I2305-J2305,IF($B2305="Devolução de venda",-I2305-J2305,0)))</f>
        <v/>
      </c>
      <c r="L2305" s="20">
        <f>IF($A2305="","",IF($G2305&lt;&gt;"",$G2305,$A2305))</f>
        <v/>
      </c>
      <c r="M2305" s="17">
        <f>IF(I2305="","",IF($B2305="Venda",I2305,IF(OR($B2305="Compra",$B2305="Devolução de venda"),-I2305,0)))</f>
        <v/>
      </c>
    </row>
    <row r="2306">
      <c r="A2306" s="22" t="n"/>
      <c r="B2306" s="14" t="n"/>
      <c r="C2306" s="14" t="n"/>
      <c r="D2306" s="14" t="n"/>
      <c r="E2306" s="15" t="n"/>
      <c r="F2306" s="14" t="n"/>
      <c r="G2306" s="22" t="n"/>
      <c r="H2306" s="14" t="n"/>
      <c r="I2306" s="17">
        <f>IF(OR($B2306="",$C2306="",N($D2306)=0),"",IF(OR($B2306="Ajuste para mais",$B2306="Ajuste para menos"),0,$D2306*IF(N($E2306)&lt;&gt;0,$E2306,IF(OR($B2306="Venda",$B2306="Devolução de venda"),IFERROR(INDEX(Produtos!$D$6:$D$505,MATCH($C2306,Produtos!$B$6:$B$505,0)),0),0))))</f>
        <v/>
      </c>
      <c r="J2306" s="17">
        <f>IF(OR($B2306="",$C2306="",N($D2306)=0),"",IF($B2306="Venda",1,IF($B2306="Devolução de venda",-1,0))*$D2306*IFERROR(INDEX(Produtos!$L$6:$L$505,MATCH($C2306,Produtos!$B$6:$B$505,0)),0))</f>
        <v/>
      </c>
      <c r="K2306" s="17">
        <f>IF(I2306="","",IF($B2306="Venda",I2306-J2306,IF($B2306="Devolução de venda",-I2306-J2306,0)))</f>
        <v/>
      </c>
      <c r="L2306" s="20">
        <f>IF($A2306="","",IF($G2306&lt;&gt;"",$G2306,$A2306))</f>
        <v/>
      </c>
      <c r="M2306" s="17">
        <f>IF(I2306="","",IF($B2306="Venda",I2306,IF(OR($B2306="Compra",$B2306="Devolução de venda"),-I2306,0)))</f>
        <v/>
      </c>
    </row>
    <row r="2307">
      <c r="A2307" s="22" t="n"/>
      <c r="B2307" s="14" t="n"/>
      <c r="C2307" s="14" t="n"/>
      <c r="D2307" s="14" t="n"/>
      <c r="E2307" s="15" t="n"/>
      <c r="F2307" s="14" t="n"/>
      <c r="G2307" s="22" t="n"/>
      <c r="H2307" s="14" t="n"/>
      <c r="I2307" s="17">
        <f>IF(OR($B2307="",$C2307="",N($D2307)=0),"",IF(OR($B2307="Ajuste para mais",$B2307="Ajuste para menos"),0,$D2307*IF(N($E2307)&lt;&gt;0,$E2307,IF(OR($B2307="Venda",$B2307="Devolução de venda"),IFERROR(INDEX(Produtos!$D$6:$D$505,MATCH($C2307,Produtos!$B$6:$B$505,0)),0),0))))</f>
        <v/>
      </c>
      <c r="J2307" s="17">
        <f>IF(OR($B2307="",$C2307="",N($D2307)=0),"",IF($B2307="Venda",1,IF($B2307="Devolução de venda",-1,0))*$D2307*IFERROR(INDEX(Produtos!$L$6:$L$505,MATCH($C2307,Produtos!$B$6:$B$505,0)),0))</f>
        <v/>
      </c>
      <c r="K2307" s="17">
        <f>IF(I2307="","",IF($B2307="Venda",I2307-J2307,IF($B2307="Devolução de venda",-I2307-J2307,0)))</f>
        <v/>
      </c>
      <c r="L2307" s="20">
        <f>IF($A2307="","",IF($G2307&lt;&gt;"",$G2307,$A2307))</f>
        <v/>
      </c>
      <c r="M2307" s="17">
        <f>IF(I2307="","",IF($B2307="Venda",I2307,IF(OR($B2307="Compra",$B2307="Devolução de venda"),-I2307,0)))</f>
        <v/>
      </c>
    </row>
    <row r="2308">
      <c r="A2308" s="22" t="n"/>
      <c r="B2308" s="14" t="n"/>
      <c r="C2308" s="14" t="n"/>
      <c r="D2308" s="14" t="n"/>
      <c r="E2308" s="15" t="n"/>
      <c r="F2308" s="14" t="n"/>
      <c r="G2308" s="22" t="n"/>
      <c r="H2308" s="14" t="n"/>
      <c r="I2308" s="17">
        <f>IF(OR($B2308="",$C2308="",N($D2308)=0),"",IF(OR($B2308="Ajuste para mais",$B2308="Ajuste para menos"),0,$D2308*IF(N($E2308)&lt;&gt;0,$E2308,IF(OR($B2308="Venda",$B2308="Devolução de venda"),IFERROR(INDEX(Produtos!$D$6:$D$505,MATCH($C2308,Produtos!$B$6:$B$505,0)),0),0))))</f>
        <v/>
      </c>
      <c r="J2308" s="17">
        <f>IF(OR($B2308="",$C2308="",N($D2308)=0),"",IF($B2308="Venda",1,IF($B2308="Devolução de venda",-1,0))*$D2308*IFERROR(INDEX(Produtos!$L$6:$L$505,MATCH($C2308,Produtos!$B$6:$B$505,0)),0))</f>
        <v/>
      </c>
      <c r="K2308" s="17">
        <f>IF(I2308="","",IF($B2308="Venda",I2308-J2308,IF($B2308="Devolução de venda",-I2308-J2308,0)))</f>
        <v/>
      </c>
      <c r="L2308" s="20">
        <f>IF($A2308="","",IF($G2308&lt;&gt;"",$G2308,$A2308))</f>
        <v/>
      </c>
      <c r="M2308" s="17">
        <f>IF(I2308="","",IF($B2308="Venda",I2308,IF(OR($B2308="Compra",$B2308="Devolução de venda"),-I2308,0)))</f>
        <v/>
      </c>
    </row>
    <row r="2309">
      <c r="A2309" s="22" t="n"/>
      <c r="B2309" s="14" t="n"/>
      <c r="C2309" s="14" t="n"/>
      <c r="D2309" s="14" t="n"/>
      <c r="E2309" s="15" t="n"/>
      <c r="F2309" s="14" t="n"/>
      <c r="G2309" s="22" t="n"/>
      <c r="H2309" s="14" t="n"/>
      <c r="I2309" s="17">
        <f>IF(OR($B2309="",$C2309="",N($D2309)=0),"",IF(OR($B2309="Ajuste para mais",$B2309="Ajuste para menos"),0,$D2309*IF(N($E2309)&lt;&gt;0,$E2309,IF(OR($B2309="Venda",$B2309="Devolução de venda"),IFERROR(INDEX(Produtos!$D$6:$D$505,MATCH($C2309,Produtos!$B$6:$B$505,0)),0),0))))</f>
        <v/>
      </c>
      <c r="J2309" s="17">
        <f>IF(OR($B2309="",$C2309="",N($D2309)=0),"",IF($B2309="Venda",1,IF($B2309="Devolução de venda",-1,0))*$D2309*IFERROR(INDEX(Produtos!$L$6:$L$505,MATCH($C2309,Produtos!$B$6:$B$505,0)),0))</f>
        <v/>
      </c>
      <c r="K2309" s="17">
        <f>IF(I2309="","",IF($B2309="Venda",I2309-J2309,IF($B2309="Devolução de venda",-I2309-J2309,0)))</f>
        <v/>
      </c>
      <c r="L2309" s="20">
        <f>IF($A2309="","",IF($G2309&lt;&gt;"",$G2309,$A2309))</f>
        <v/>
      </c>
      <c r="M2309" s="17">
        <f>IF(I2309="","",IF($B2309="Venda",I2309,IF(OR($B2309="Compra",$B2309="Devolução de venda"),-I2309,0)))</f>
        <v/>
      </c>
    </row>
    <row r="2310">
      <c r="A2310" s="22" t="n"/>
      <c r="B2310" s="14" t="n"/>
      <c r="C2310" s="14" t="n"/>
      <c r="D2310" s="14" t="n"/>
      <c r="E2310" s="15" t="n"/>
      <c r="F2310" s="14" t="n"/>
      <c r="G2310" s="22" t="n"/>
      <c r="H2310" s="14" t="n"/>
      <c r="I2310" s="17">
        <f>IF(OR($B2310="",$C2310="",N($D2310)=0),"",IF(OR($B2310="Ajuste para mais",$B2310="Ajuste para menos"),0,$D2310*IF(N($E2310)&lt;&gt;0,$E2310,IF(OR($B2310="Venda",$B2310="Devolução de venda"),IFERROR(INDEX(Produtos!$D$6:$D$505,MATCH($C2310,Produtos!$B$6:$B$505,0)),0),0))))</f>
        <v/>
      </c>
      <c r="J2310" s="17">
        <f>IF(OR($B2310="",$C2310="",N($D2310)=0),"",IF($B2310="Venda",1,IF($B2310="Devolução de venda",-1,0))*$D2310*IFERROR(INDEX(Produtos!$L$6:$L$505,MATCH($C2310,Produtos!$B$6:$B$505,0)),0))</f>
        <v/>
      </c>
      <c r="K2310" s="17">
        <f>IF(I2310="","",IF($B2310="Venda",I2310-J2310,IF($B2310="Devolução de venda",-I2310-J2310,0)))</f>
        <v/>
      </c>
      <c r="L2310" s="20">
        <f>IF($A2310="","",IF($G2310&lt;&gt;"",$G2310,$A2310))</f>
        <v/>
      </c>
      <c r="M2310" s="17">
        <f>IF(I2310="","",IF($B2310="Venda",I2310,IF(OR($B2310="Compra",$B2310="Devolução de venda"),-I2310,0)))</f>
        <v/>
      </c>
    </row>
    <row r="2311">
      <c r="A2311" s="22" t="n"/>
      <c r="B2311" s="14" t="n"/>
      <c r="C2311" s="14" t="n"/>
      <c r="D2311" s="14" t="n"/>
      <c r="E2311" s="15" t="n"/>
      <c r="F2311" s="14" t="n"/>
      <c r="G2311" s="22" t="n"/>
      <c r="H2311" s="14" t="n"/>
      <c r="I2311" s="17">
        <f>IF(OR($B2311="",$C2311="",N($D2311)=0),"",IF(OR($B2311="Ajuste para mais",$B2311="Ajuste para menos"),0,$D2311*IF(N($E2311)&lt;&gt;0,$E2311,IF(OR($B2311="Venda",$B2311="Devolução de venda"),IFERROR(INDEX(Produtos!$D$6:$D$505,MATCH($C2311,Produtos!$B$6:$B$505,0)),0),0))))</f>
        <v/>
      </c>
      <c r="J2311" s="17">
        <f>IF(OR($B2311="",$C2311="",N($D2311)=0),"",IF($B2311="Venda",1,IF($B2311="Devolução de venda",-1,0))*$D2311*IFERROR(INDEX(Produtos!$L$6:$L$505,MATCH($C2311,Produtos!$B$6:$B$505,0)),0))</f>
        <v/>
      </c>
      <c r="K2311" s="17">
        <f>IF(I2311="","",IF($B2311="Venda",I2311-J2311,IF($B2311="Devolução de venda",-I2311-J2311,0)))</f>
        <v/>
      </c>
      <c r="L2311" s="20">
        <f>IF($A2311="","",IF($G2311&lt;&gt;"",$G2311,$A2311))</f>
        <v/>
      </c>
      <c r="M2311" s="17">
        <f>IF(I2311="","",IF($B2311="Venda",I2311,IF(OR($B2311="Compra",$B2311="Devolução de venda"),-I2311,0)))</f>
        <v/>
      </c>
    </row>
    <row r="2312">
      <c r="A2312" s="22" t="n"/>
      <c r="B2312" s="14" t="n"/>
      <c r="C2312" s="14" t="n"/>
      <c r="D2312" s="14" t="n"/>
      <c r="E2312" s="15" t="n"/>
      <c r="F2312" s="14" t="n"/>
      <c r="G2312" s="22" t="n"/>
      <c r="H2312" s="14" t="n"/>
      <c r="I2312" s="17">
        <f>IF(OR($B2312="",$C2312="",N($D2312)=0),"",IF(OR($B2312="Ajuste para mais",$B2312="Ajuste para menos"),0,$D2312*IF(N($E2312)&lt;&gt;0,$E2312,IF(OR($B2312="Venda",$B2312="Devolução de venda"),IFERROR(INDEX(Produtos!$D$6:$D$505,MATCH($C2312,Produtos!$B$6:$B$505,0)),0),0))))</f>
        <v/>
      </c>
      <c r="J2312" s="17">
        <f>IF(OR($B2312="",$C2312="",N($D2312)=0),"",IF($B2312="Venda",1,IF($B2312="Devolução de venda",-1,0))*$D2312*IFERROR(INDEX(Produtos!$L$6:$L$505,MATCH($C2312,Produtos!$B$6:$B$505,0)),0))</f>
        <v/>
      </c>
      <c r="K2312" s="17">
        <f>IF(I2312="","",IF($B2312="Venda",I2312-J2312,IF($B2312="Devolução de venda",-I2312-J2312,0)))</f>
        <v/>
      </c>
      <c r="L2312" s="20">
        <f>IF($A2312="","",IF($G2312&lt;&gt;"",$G2312,$A2312))</f>
        <v/>
      </c>
      <c r="M2312" s="17">
        <f>IF(I2312="","",IF($B2312="Venda",I2312,IF(OR($B2312="Compra",$B2312="Devolução de venda"),-I2312,0)))</f>
        <v/>
      </c>
    </row>
    <row r="2313">
      <c r="A2313" s="22" t="n"/>
      <c r="B2313" s="14" t="n"/>
      <c r="C2313" s="14" t="n"/>
      <c r="D2313" s="14" t="n"/>
      <c r="E2313" s="15" t="n"/>
      <c r="F2313" s="14" t="n"/>
      <c r="G2313" s="22" t="n"/>
      <c r="H2313" s="14" t="n"/>
      <c r="I2313" s="17">
        <f>IF(OR($B2313="",$C2313="",N($D2313)=0),"",IF(OR($B2313="Ajuste para mais",$B2313="Ajuste para menos"),0,$D2313*IF(N($E2313)&lt;&gt;0,$E2313,IF(OR($B2313="Venda",$B2313="Devolução de venda"),IFERROR(INDEX(Produtos!$D$6:$D$505,MATCH($C2313,Produtos!$B$6:$B$505,0)),0),0))))</f>
        <v/>
      </c>
      <c r="J2313" s="17">
        <f>IF(OR($B2313="",$C2313="",N($D2313)=0),"",IF($B2313="Venda",1,IF($B2313="Devolução de venda",-1,0))*$D2313*IFERROR(INDEX(Produtos!$L$6:$L$505,MATCH($C2313,Produtos!$B$6:$B$505,0)),0))</f>
        <v/>
      </c>
      <c r="K2313" s="17">
        <f>IF(I2313="","",IF($B2313="Venda",I2313-J2313,IF($B2313="Devolução de venda",-I2313-J2313,0)))</f>
        <v/>
      </c>
      <c r="L2313" s="20">
        <f>IF($A2313="","",IF($G2313&lt;&gt;"",$G2313,$A2313))</f>
        <v/>
      </c>
      <c r="M2313" s="17">
        <f>IF(I2313="","",IF($B2313="Venda",I2313,IF(OR($B2313="Compra",$B2313="Devolução de venda"),-I2313,0)))</f>
        <v/>
      </c>
    </row>
    <row r="2314">
      <c r="A2314" s="22" t="n"/>
      <c r="B2314" s="14" t="n"/>
      <c r="C2314" s="14" t="n"/>
      <c r="D2314" s="14" t="n"/>
      <c r="E2314" s="15" t="n"/>
      <c r="F2314" s="14" t="n"/>
      <c r="G2314" s="22" t="n"/>
      <c r="H2314" s="14" t="n"/>
      <c r="I2314" s="17">
        <f>IF(OR($B2314="",$C2314="",N($D2314)=0),"",IF(OR($B2314="Ajuste para mais",$B2314="Ajuste para menos"),0,$D2314*IF(N($E2314)&lt;&gt;0,$E2314,IF(OR($B2314="Venda",$B2314="Devolução de venda"),IFERROR(INDEX(Produtos!$D$6:$D$505,MATCH($C2314,Produtos!$B$6:$B$505,0)),0),0))))</f>
        <v/>
      </c>
      <c r="J2314" s="17">
        <f>IF(OR($B2314="",$C2314="",N($D2314)=0),"",IF($B2314="Venda",1,IF($B2314="Devolução de venda",-1,0))*$D2314*IFERROR(INDEX(Produtos!$L$6:$L$505,MATCH($C2314,Produtos!$B$6:$B$505,0)),0))</f>
        <v/>
      </c>
      <c r="K2314" s="17">
        <f>IF(I2314="","",IF($B2314="Venda",I2314-J2314,IF($B2314="Devolução de venda",-I2314-J2314,0)))</f>
        <v/>
      </c>
      <c r="L2314" s="20">
        <f>IF($A2314="","",IF($G2314&lt;&gt;"",$G2314,$A2314))</f>
        <v/>
      </c>
      <c r="M2314" s="17">
        <f>IF(I2314="","",IF($B2314="Venda",I2314,IF(OR($B2314="Compra",$B2314="Devolução de venda"),-I2314,0)))</f>
        <v/>
      </c>
    </row>
    <row r="2315">
      <c r="A2315" s="22" t="n"/>
      <c r="B2315" s="14" t="n"/>
      <c r="C2315" s="14" t="n"/>
      <c r="D2315" s="14" t="n"/>
      <c r="E2315" s="15" t="n"/>
      <c r="F2315" s="14" t="n"/>
      <c r="G2315" s="22" t="n"/>
      <c r="H2315" s="14" t="n"/>
      <c r="I2315" s="17">
        <f>IF(OR($B2315="",$C2315="",N($D2315)=0),"",IF(OR($B2315="Ajuste para mais",$B2315="Ajuste para menos"),0,$D2315*IF(N($E2315)&lt;&gt;0,$E2315,IF(OR($B2315="Venda",$B2315="Devolução de venda"),IFERROR(INDEX(Produtos!$D$6:$D$505,MATCH($C2315,Produtos!$B$6:$B$505,0)),0),0))))</f>
        <v/>
      </c>
      <c r="J2315" s="17">
        <f>IF(OR($B2315="",$C2315="",N($D2315)=0),"",IF($B2315="Venda",1,IF($B2315="Devolução de venda",-1,0))*$D2315*IFERROR(INDEX(Produtos!$L$6:$L$505,MATCH($C2315,Produtos!$B$6:$B$505,0)),0))</f>
        <v/>
      </c>
      <c r="K2315" s="17">
        <f>IF(I2315="","",IF($B2315="Venda",I2315-J2315,IF($B2315="Devolução de venda",-I2315-J2315,0)))</f>
        <v/>
      </c>
      <c r="L2315" s="20">
        <f>IF($A2315="","",IF($G2315&lt;&gt;"",$G2315,$A2315))</f>
        <v/>
      </c>
      <c r="M2315" s="17">
        <f>IF(I2315="","",IF($B2315="Venda",I2315,IF(OR($B2315="Compra",$B2315="Devolução de venda"),-I2315,0)))</f>
        <v/>
      </c>
    </row>
    <row r="2316">
      <c r="A2316" s="22" t="n"/>
      <c r="B2316" s="14" t="n"/>
      <c r="C2316" s="14" t="n"/>
      <c r="D2316" s="14" t="n"/>
      <c r="E2316" s="15" t="n"/>
      <c r="F2316" s="14" t="n"/>
      <c r="G2316" s="22" t="n"/>
      <c r="H2316" s="14" t="n"/>
      <c r="I2316" s="17">
        <f>IF(OR($B2316="",$C2316="",N($D2316)=0),"",IF(OR($B2316="Ajuste para mais",$B2316="Ajuste para menos"),0,$D2316*IF(N($E2316)&lt;&gt;0,$E2316,IF(OR($B2316="Venda",$B2316="Devolução de venda"),IFERROR(INDEX(Produtos!$D$6:$D$505,MATCH($C2316,Produtos!$B$6:$B$505,0)),0),0))))</f>
        <v/>
      </c>
      <c r="J2316" s="17">
        <f>IF(OR($B2316="",$C2316="",N($D2316)=0),"",IF($B2316="Venda",1,IF($B2316="Devolução de venda",-1,0))*$D2316*IFERROR(INDEX(Produtos!$L$6:$L$505,MATCH($C2316,Produtos!$B$6:$B$505,0)),0))</f>
        <v/>
      </c>
      <c r="K2316" s="17">
        <f>IF(I2316="","",IF($B2316="Venda",I2316-J2316,IF($B2316="Devolução de venda",-I2316-J2316,0)))</f>
        <v/>
      </c>
      <c r="L2316" s="20">
        <f>IF($A2316="","",IF($G2316&lt;&gt;"",$G2316,$A2316))</f>
        <v/>
      </c>
      <c r="M2316" s="17">
        <f>IF(I2316="","",IF($B2316="Venda",I2316,IF(OR($B2316="Compra",$B2316="Devolução de venda"),-I2316,0)))</f>
        <v/>
      </c>
    </row>
    <row r="2317">
      <c r="A2317" s="22" t="n"/>
      <c r="B2317" s="14" t="n"/>
      <c r="C2317" s="14" t="n"/>
      <c r="D2317" s="14" t="n"/>
      <c r="E2317" s="15" t="n"/>
      <c r="F2317" s="14" t="n"/>
      <c r="G2317" s="22" t="n"/>
      <c r="H2317" s="14" t="n"/>
      <c r="I2317" s="17">
        <f>IF(OR($B2317="",$C2317="",N($D2317)=0),"",IF(OR($B2317="Ajuste para mais",$B2317="Ajuste para menos"),0,$D2317*IF(N($E2317)&lt;&gt;0,$E2317,IF(OR($B2317="Venda",$B2317="Devolução de venda"),IFERROR(INDEX(Produtos!$D$6:$D$505,MATCH($C2317,Produtos!$B$6:$B$505,0)),0),0))))</f>
        <v/>
      </c>
      <c r="J2317" s="17">
        <f>IF(OR($B2317="",$C2317="",N($D2317)=0),"",IF($B2317="Venda",1,IF($B2317="Devolução de venda",-1,0))*$D2317*IFERROR(INDEX(Produtos!$L$6:$L$505,MATCH($C2317,Produtos!$B$6:$B$505,0)),0))</f>
        <v/>
      </c>
      <c r="K2317" s="17">
        <f>IF(I2317="","",IF($B2317="Venda",I2317-J2317,IF($B2317="Devolução de venda",-I2317-J2317,0)))</f>
        <v/>
      </c>
      <c r="L2317" s="20">
        <f>IF($A2317="","",IF($G2317&lt;&gt;"",$G2317,$A2317))</f>
        <v/>
      </c>
      <c r="M2317" s="17">
        <f>IF(I2317="","",IF($B2317="Venda",I2317,IF(OR($B2317="Compra",$B2317="Devolução de venda"),-I2317,0)))</f>
        <v/>
      </c>
    </row>
    <row r="2318">
      <c r="A2318" s="22" t="n"/>
      <c r="B2318" s="14" t="n"/>
      <c r="C2318" s="14" t="n"/>
      <c r="D2318" s="14" t="n"/>
      <c r="E2318" s="15" t="n"/>
      <c r="F2318" s="14" t="n"/>
      <c r="G2318" s="22" t="n"/>
      <c r="H2318" s="14" t="n"/>
      <c r="I2318" s="17">
        <f>IF(OR($B2318="",$C2318="",N($D2318)=0),"",IF(OR($B2318="Ajuste para mais",$B2318="Ajuste para menos"),0,$D2318*IF(N($E2318)&lt;&gt;0,$E2318,IF(OR($B2318="Venda",$B2318="Devolução de venda"),IFERROR(INDEX(Produtos!$D$6:$D$505,MATCH($C2318,Produtos!$B$6:$B$505,0)),0),0))))</f>
        <v/>
      </c>
      <c r="J2318" s="17">
        <f>IF(OR($B2318="",$C2318="",N($D2318)=0),"",IF($B2318="Venda",1,IF($B2318="Devolução de venda",-1,0))*$D2318*IFERROR(INDEX(Produtos!$L$6:$L$505,MATCH($C2318,Produtos!$B$6:$B$505,0)),0))</f>
        <v/>
      </c>
      <c r="K2318" s="17">
        <f>IF(I2318="","",IF($B2318="Venda",I2318-J2318,IF($B2318="Devolução de venda",-I2318-J2318,0)))</f>
        <v/>
      </c>
      <c r="L2318" s="20">
        <f>IF($A2318="","",IF($G2318&lt;&gt;"",$G2318,$A2318))</f>
        <v/>
      </c>
      <c r="M2318" s="17">
        <f>IF(I2318="","",IF($B2318="Venda",I2318,IF(OR($B2318="Compra",$B2318="Devolução de venda"),-I2318,0)))</f>
        <v/>
      </c>
    </row>
    <row r="2319">
      <c r="A2319" s="22" t="n"/>
      <c r="B2319" s="14" t="n"/>
      <c r="C2319" s="14" t="n"/>
      <c r="D2319" s="14" t="n"/>
      <c r="E2319" s="15" t="n"/>
      <c r="F2319" s="14" t="n"/>
      <c r="G2319" s="22" t="n"/>
      <c r="H2319" s="14" t="n"/>
      <c r="I2319" s="17">
        <f>IF(OR($B2319="",$C2319="",N($D2319)=0),"",IF(OR($B2319="Ajuste para mais",$B2319="Ajuste para menos"),0,$D2319*IF(N($E2319)&lt;&gt;0,$E2319,IF(OR($B2319="Venda",$B2319="Devolução de venda"),IFERROR(INDEX(Produtos!$D$6:$D$505,MATCH($C2319,Produtos!$B$6:$B$505,0)),0),0))))</f>
        <v/>
      </c>
      <c r="J2319" s="17">
        <f>IF(OR($B2319="",$C2319="",N($D2319)=0),"",IF($B2319="Venda",1,IF($B2319="Devolução de venda",-1,0))*$D2319*IFERROR(INDEX(Produtos!$L$6:$L$505,MATCH($C2319,Produtos!$B$6:$B$505,0)),0))</f>
        <v/>
      </c>
      <c r="K2319" s="17">
        <f>IF(I2319="","",IF($B2319="Venda",I2319-J2319,IF($B2319="Devolução de venda",-I2319-J2319,0)))</f>
        <v/>
      </c>
      <c r="L2319" s="20">
        <f>IF($A2319="","",IF($G2319&lt;&gt;"",$G2319,$A2319))</f>
        <v/>
      </c>
      <c r="M2319" s="17">
        <f>IF(I2319="","",IF($B2319="Venda",I2319,IF(OR($B2319="Compra",$B2319="Devolução de venda"),-I2319,0)))</f>
        <v/>
      </c>
    </row>
    <row r="2320">
      <c r="A2320" s="22" t="n"/>
      <c r="B2320" s="14" t="n"/>
      <c r="C2320" s="14" t="n"/>
      <c r="D2320" s="14" t="n"/>
      <c r="E2320" s="15" t="n"/>
      <c r="F2320" s="14" t="n"/>
      <c r="G2320" s="22" t="n"/>
      <c r="H2320" s="14" t="n"/>
      <c r="I2320" s="17">
        <f>IF(OR($B2320="",$C2320="",N($D2320)=0),"",IF(OR($B2320="Ajuste para mais",$B2320="Ajuste para menos"),0,$D2320*IF(N($E2320)&lt;&gt;0,$E2320,IF(OR($B2320="Venda",$B2320="Devolução de venda"),IFERROR(INDEX(Produtos!$D$6:$D$505,MATCH($C2320,Produtos!$B$6:$B$505,0)),0),0))))</f>
        <v/>
      </c>
      <c r="J2320" s="17">
        <f>IF(OR($B2320="",$C2320="",N($D2320)=0),"",IF($B2320="Venda",1,IF($B2320="Devolução de venda",-1,0))*$D2320*IFERROR(INDEX(Produtos!$L$6:$L$505,MATCH($C2320,Produtos!$B$6:$B$505,0)),0))</f>
        <v/>
      </c>
      <c r="K2320" s="17">
        <f>IF(I2320="","",IF($B2320="Venda",I2320-J2320,IF($B2320="Devolução de venda",-I2320-J2320,0)))</f>
        <v/>
      </c>
      <c r="L2320" s="20">
        <f>IF($A2320="","",IF($G2320&lt;&gt;"",$G2320,$A2320))</f>
        <v/>
      </c>
      <c r="M2320" s="17">
        <f>IF(I2320="","",IF($B2320="Venda",I2320,IF(OR($B2320="Compra",$B2320="Devolução de venda"),-I2320,0)))</f>
        <v/>
      </c>
    </row>
    <row r="2321">
      <c r="A2321" s="22" t="n"/>
      <c r="B2321" s="14" t="n"/>
      <c r="C2321" s="14" t="n"/>
      <c r="D2321" s="14" t="n"/>
      <c r="E2321" s="15" t="n"/>
      <c r="F2321" s="14" t="n"/>
      <c r="G2321" s="22" t="n"/>
      <c r="H2321" s="14" t="n"/>
      <c r="I2321" s="17">
        <f>IF(OR($B2321="",$C2321="",N($D2321)=0),"",IF(OR($B2321="Ajuste para mais",$B2321="Ajuste para menos"),0,$D2321*IF(N($E2321)&lt;&gt;0,$E2321,IF(OR($B2321="Venda",$B2321="Devolução de venda"),IFERROR(INDEX(Produtos!$D$6:$D$505,MATCH($C2321,Produtos!$B$6:$B$505,0)),0),0))))</f>
        <v/>
      </c>
      <c r="J2321" s="17">
        <f>IF(OR($B2321="",$C2321="",N($D2321)=0),"",IF($B2321="Venda",1,IF($B2321="Devolução de venda",-1,0))*$D2321*IFERROR(INDEX(Produtos!$L$6:$L$505,MATCH($C2321,Produtos!$B$6:$B$505,0)),0))</f>
        <v/>
      </c>
      <c r="K2321" s="17">
        <f>IF(I2321="","",IF($B2321="Venda",I2321-J2321,IF($B2321="Devolução de venda",-I2321-J2321,0)))</f>
        <v/>
      </c>
      <c r="L2321" s="20">
        <f>IF($A2321="","",IF($G2321&lt;&gt;"",$G2321,$A2321))</f>
        <v/>
      </c>
      <c r="M2321" s="17">
        <f>IF(I2321="","",IF($B2321="Venda",I2321,IF(OR($B2321="Compra",$B2321="Devolução de venda"),-I2321,0)))</f>
        <v/>
      </c>
    </row>
    <row r="2322">
      <c r="A2322" s="22" t="n"/>
      <c r="B2322" s="14" t="n"/>
      <c r="C2322" s="14" t="n"/>
      <c r="D2322" s="14" t="n"/>
      <c r="E2322" s="15" t="n"/>
      <c r="F2322" s="14" t="n"/>
      <c r="G2322" s="22" t="n"/>
      <c r="H2322" s="14" t="n"/>
      <c r="I2322" s="17">
        <f>IF(OR($B2322="",$C2322="",N($D2322)=0),"",IF(OR($B2322="Ajuste para mais",$B2322="Ajuste para menos"),0,$D2322*IF(N($E2322)&lt;&gt;0,$E2322,IF(OR($B2322="Venda",$B2322="Devolução de venda"),IFERROR(INDEX(Produtos!$D$6:$D$505,MATCH($C2322,Produtos!$B$6:$B$505,0)),0),0))))</f>
        <v/>
      </c>
      <c r="J2322" s="17">
        <f>IF(OR($B2322="",$C2322="",N($D2322)=0),"",IF($B2322="Venda",1,IF($B2322="Devolução de venda",-1,0))*$D2322*IFERROR(INDEX(Produtos!$L$6:$L$505,MATCH($C2322,Produtos!$B$6:$B$505,0)),0))</f>
        <v/>
      </c>
      <c r="K2322" s="17">
        <f>IF(I2322="","",IF($B2322="Venda",I2322-J2322,IF($B2322="Devolução de venda",-I2322-J2322,0)))</f>
        <v/>
      </c>
      <c r="L2322" s="20">
        <f>IF($A2322="","",IF($G2322&lt;&gt;"",$G2322,$A2322))</f>
        <v/>
      </c>
      <c r="M2322" s="17">
        <f>IF(I2322="","",IF($B2322="Venda",I2322,IF(OR($B2322="Compra",$B2322="Devolução de venda"),-I2322,0)))</f>
        <v/>
      </c>
    </row>
    <row r="2323">
      <c r="A2323" s="22" t="n"/>
      <c r="B2323" s="14" t="n"/>
      <c r="C2323" s="14" t="n"/>
      <c r="D2323" s="14" t="n"/>
      <c r="E2323" s="15" t="n"/>
      <c r="F2323" s="14" t="n"/>
      <c r="G2323" s="22" t="n"/>
      <c r="H2323" s="14" t="n"/>
      <c r="I2323" s="17">
        <f>IF(OR($B2323="",$C2323="",N($D2323)=0),"",IF(OR($B2323="Ajuste para mais",$B2323="Ajuste para menos"),0,$D2323*IF(N($E2323)&lt;&gt;0,$E2323,IF(OR($B2323="Venda",$B2323="Devolução de venda"),IFERROR(INDEX(Produtos!$D$6:$D$505,MATCH($C2323,Produtos!$B$6:$B$505,0)),0),0))))</f>
        <v/>
      </c>
      <c r="J2323" s="17">
        <f>IF(OR($B2323="",$C2323="",N($D2323)=0),"",IF($B2323="Venda",1,IF($B2323="Devolução de venda",-1,0))*$D2323*IFERROR(INDEX(Produtos!$L$6:$L$505,MATCH($C2323,Produtos!$B$6:$B$505,0)),0))</f>
        <v/>
      </c>
      <c r="K2323" s="17">
        <f>IF(I2323="","",IF($B2323="Venda",I2323-J2323,IF($B2323="Devolução de venda",-I2323-J2323,0)))</f>
        <v/>
      </c>
      <c r="L2323" s="20">
        <f>IF($A2323="","",IF($G2323&lt;&gt;"",$G2323,$A2323))</f>
        <v/>
      </c>
      <c r="M2323" s="17">
        <f>IF(I2323="","",IF($B2323="Venda",I2323,IF(OR($B2323="Compra",$B2323="Devolução de venda"),-I2323,0)))</f>
        <v/>
      </c>
    </row>
    <row r="2324">
      <c r="A2324" s="22" t="n"/>
      <c r="B2324" s="14" t="n"/>
      <c r="C2324" s="14" t="n"/>
      <c r="D2324" s="14" t="n"/>
      <c r="E2324" s="15" t="n"/>
      <c r="F2324" s="14" t="n"/>
      <c r="G2324" s="22" t="n"/>
      <c r="H2324" s="14" t="n"/>
      <c r="I2324" s="17">
        <f>IF(OR($B2324="",$C2324="",N($D2324)=0),"",IF(OR($B2324="Ajuste para mais",$B2324="Ajuste para menos"),0,$D2324*IF(N($E2324)&lt;&gt;0,$E2324,IF(OR($B2324="Venda",$B2324="Devolução de venda"),IFERROR(INDEX(Produtos!$D$6:$D$505,MATCH($C2324,Produtos!$B$6:$B$505,0)),0),0))))</f>
        <v/>
      </c>
      <c r="J2324" s="17">
        <f>IF(OR($B2324="",$C2324="",N($D2324)=0),"",IF($B2324="Venda",1,IF($B2324="Devolução de venda",-1,0))*$D2324*IFERROR(INDEX(Produtos!$L$6:$L$505,MATCH($C2324,Produtos!$B$6:$B$505,0)),0))</f>
        <v/>
      </c>
      <c r="K2324" s="17">
        <f>IF(I2324="","",IF($B2324="Venda",I2324-J2324,IF($B2324="Devolução de venda",-I2324-J2324,0)))</f>
        <v/>
      </c>
      <c r="L2324" s="20">
        <f>IF($A2324="","",IF($G2324&lt;&gt;"",$G2324,$A2324))</f>
        <v/>
      </c>
      <c r="M2324" s="17">
        <f>IF(I2324="","",IF($B2324="Venda",I2324,IF(OR($B2324="Compra",$B2324="Devolução de venda"),-I2324,0)))</f>
        <v/>
      </c>
    </row>
    <row r="2325">
      <c r="A2325" s="22" t="n"/>
      <c r="B2325" s="14" t="n"/>
      <c r="C2325" s="14" t="n"/>
      <c r="D2325" s="14" t="n"/>
      <c r="E2325" s="15" t="n"/>
      <c r="F2325" s="14" t="n"/>
      <c r="G2325" s="22" t="n"/>
      <c r="H2325" s="14" t="n"/>
      <c r="I2325" s="17">
        <f>IF(OR($B2325="",$C2325="",N($D2325)=0),"",IF(OR($B2325="Ajuste para mais",$B2325="Ajuste para menos"),0,$D2325*IF(N($E2325)&lt;&gt;0,$E2325,IF(OR($B2325="Venda",$B2325="Devolução de venda"),IFERROR(INDEX(Produtos!$D$6:$D$505,MATCH($C2325,Produtos!$B$6:$B$505,0)),0),0))))</f>
        <v/>
      </c>
      <c r="J2325" s="17">
        <f>IF(OR($B2325="",$C2325="",N($D2325)=0),"",IF($B2325="Venda",1,IF($B2325="Devolução de venda",-1,0))*$D2325*IFERROR(INDEX(Produtos!$L$6:$L$505,MATCH($C2325,Produtos!$B$6:$B$505,0)),0))</f>
        <v/>
      </c>
      <c r="K2325" s="17">
        <f>IF(I2325="","",IF($B2325="Venda",I2325-J2325,IF($B2325="Devolução de venda",-I2325-J2325,0)))</f>
        <v/>
      </c>
      <c r="L2325" s="20">
        <f>IF($A2325="","",IF($G2325&lt;&gt;"",$G2325,$A2325))</f>
        <v/>
      </c>
      <c r="M2325" s="17">
        <f>IF(I2325="","",IF($B2325="Venda",I2325,IF(OR($B2325="Compra",$B2325="Devolução de venda"),-I2325,0)))</f>
        <v/>
      </c>
    </row>
    <row r="2326">
      <c r="A2326" s="22" t="n"/>
      <c r="B2326" s="14" t="n"/>
      <c r="C2326" s="14" t="n"/>
      <c r="D2326" s="14" t="n"/>
      <c r="E2326" s="15" t="n"/>
      <c r="F2326" s="14" t="n"/>
      <c r="G2326" s="22" t="n"/>
      <c r="H2326" s="14" t="n"/>
      <c r="I2326" s="17">
        <f>IF(OR($B2326="",$C2326="",N($D2326)=0),"",IF(OR($B2326="Ajuste para mais",$B2326="Ajuste para menos"),0,$D2326*IF(N($E2326)&lt;&gt;0,$E2326,IF(OR($B2326="Venda",$B2326="Devolução de venda"),IFERROR(INDEX(Produtos!$D$6:$D$505,MATCH($C2326,Produtos!$B$6:$B$505,0)),0),0))))</f>
        <v/>
      </c>
      <c r="J2326" s="17">
        <f>IF(OR($B2326="",$C2326="",N($D2326)=0),"",IF($B2326="Venda",1,IF($B2326="Devolução de venda",-1,0))*$D2326*IFERROR(INDEX(Produtos!$L$6:$L$505,MATCH($C2326,Produtos!$B$6:$B$505,0)),0))</f>
        <v/>
      </c>
      <c r="K2326" s="17">
        <f>IF(I2326="","",IF($B2326="Venda",I2326-J2326,IF($B2326="Devolução de venda",-I2326-J2326,0)))</f>
        <v/>
      </c>
      <c r="L2326" s="20">
        <f>IF($A2326="","",IF($G2326&lt;&gt;"",$G2326,$A2326))</f>
        <v/>
      </c>
      <c r="M2326" s="17">
        <f>IF(I2326="","",IF($B2326="Venda",I2326,IF(OR($B2326="Compra",$B2326="Devolução de venda"),-I2326,0)))</f>
        <v/>
      </c>
    </row>
    <row r="2327">
      <c r="A2327" s="22" t="n"/>
      <c r="B2327" s="14" t="n"/>
      <c r="C2327" s="14" t="n"/>
      <c r="D2327" s="14" t="n"/>
      <c r="E2327" s="15" t="n"/>
      <c r="F2327" s="14" t="n"/>
      <c r="G2327" s="22" t="n"/>
      <c r="H2327" s="14" t="n"/>
      <c r="I2327" s="17">
        <f>IF(OR($B2327="",$C2327="",N($D2327)=0),"",IF(OR($B2327="Ajuste para mais",$B2327="Ajuste para menos"),0,$D2327*IF(N($E2327)&lt;&gt;0,$E2327,IF(OR($B2327="Venda",$B2327="Devolução de venda"),IFERROR(INDEX(Produtos!$D$6:$D$505,MATCH($C2327,Produtos!$B$6:$B$505,0)),0),0))))</f>
        <v/>
      </c>
      <c r="J2327" s="17">
        <f>IF(OR($B2327="",$C2327="",N($D2327)=0),"",IF($B2327="Venda",1,IF($B2327="Devolução de venda",-1,0))*$D2327*IFERROR(INDEX(Produtos!$L$6:$L$505,MATCH($C2327,Produtos!$B$6:$B$505,0)),0))</f>
        <v/>
      </c>
      <c r="K2327" s="17">
        <f>IF(I2327="","",IF($B2327="Venda",I2327-J2327,IF($B2327="Devolução de venda",-I2327-J2327,0)))</f>
        <v/>
      </c>
      <c r="L2327" s="20">
        <f>IF($A2327="","",IF($G2327&lt;&gt;"",$G2327,$A2327))</f>
        <v/>
      </c>
      <c r="M2327" s="17">
        <f>IF(I2327="","",IF($B2327="Venda",I2327,IF(OR($B2327="Compra",$B2327="Devolução de venda"),-I2327,0)))</f>
        <v/>
      </c>
    </row>
    <row r="2328">
      <c r="A2328" s="22" t="n"/>
      <c r="B2328" s="14" t="n"/>
      <c r="C2328" s="14" t="n"/>
      <c r="D2328" s="14" t="n"/>
      <c r="E2328" s="15" t="n"/>
      <c r="F2328" s="14" t="n"/>
      <c r="G2328" s="22" t="n"/>
      <c r="H2328" s="14" t="n"/>
      <c r="I2328" s="17">
        <f>IF(OR($B2328="",$C2328="",N($D2328)=0),"",IF(OR($B2328="Ajuste para mais",$B2328="Ajuste para menos"),0,$D2328*IF(N($E2328)&lt;&gt;0,$E2328,IF(OR($B2328="Venda",$B2328="Devolução de venda"),IFERROR(INDEX(Produtos!$D$6:$D$505,MATCH($C2328,Produtos!$B$6:$B$505,0)),0),0))))</f>
        <v/>
      </c>
      <c r="J2328" s="17">
        <f>IF(OR($B2328="",$C2328="",N($D2328)=0),"",IF($B2328="Venda",1,IF($B2328="Devolução de venda",-1,0))*$D2328*IFERROR(INDEX(Produtos!$L$6:$L$505,MATCH($C2328,Produtos!$B$6:$B$505,0)),0))</f>
        <v/>
      </c>
      <c r="K2328" s="17">
        <f>IF(I2328="","",IF($B2328="Venda",I2328-J2328,IF($B2328="Devolução de venda",-I2328-J2328,0)))</f>
        <v/>
      </c>
      <c r="L2328" s="20">
        <f>IF($A2328="","",IF($G2328&lt;&gt;"",$G2328,$A2328))</f>
        <v/>
      </c>
      <c r="M2328" s="17">
        <f>IF(I2328="","",IF($B2328="Venda",I2328,IF(OR($B2328="Compra",$B2328="Devolução de venda"),-I2328,0)))</f>
        <v/>
      </c>
    </row>
    <row r="2329">
      <c r="A2329" s="22" t="n"/>
      <c r="B2329" s="14" t="n"/>
      <c r="C2329" s="14" t="n"/>
      <c r="D2329" s="14" t="n"/>
      <c r="E2329" s="15" t="n"/>
      <c r="F2329" s="14" t="n"/>
      <c r="G2329" s="22" t="n"/>
      <c r="H2329" s="14" t="n"/>
      <c r="I2329" s="17">
        <f>IF(OR($B2329="",$C2329="",N($D2329)=0),"",IF(OR($B2329="Ajuste para mais",$B2329="Ajuste para menos"),0,$D2329*IF(N($E2329)&lt;&gt;0,$E2329,IF(OR($B2329="Venda",$B2329="Devolução de venda"),IFERROR(INDEX(Produtos!$D$6:$D$505,MATCH($C2329,Produtos!$B$6:$B$505,0)),0),0))))</f>
        <v/>
      </c>
      <c r="J2329" s="17">
        <f>IF(OR($B2329="",$C2329="",N($D2329)=0),"",IF($B2329="Venda",1,IF($B2329="Devolução de venda",-1,0))*$D2329*IFERROR(INDEX(Produtos!$L$6:$L$505,MATCH($C2329,Produtos!$B$6:$B$505,0)),0))</f>
        <v/>
      </c>
      <c r="K2329" s="17">
        <f>IF(I2329="","",IF($B2329="Venda",I2329-J2329,IF($B2329="Devolução de venda",-I2329-J2329,0)))</f>
        <v/>
      </c>
      <c r="L2329" s="20">
        <f>IF($A2329="","",IF($G2329&lt;&gt;"",$G2329,$A2329))</f>
        <v/>
      </c>
      <c r="M2329" s="17">
        <f>IF(I2329="","",IF($B2329="Venda",I2329,IF(OR($B2329="Compra",$B2329="Devolução de venda"),-I2329,0)))</f>
        <v/>
      </c>
    </row>
    <row r="2330">
      <c r="A2330" s="22" t="n"/>
      <c r="B2330" s="14" t="n"/>
      <c r="C2330" s="14" t="n"/>
      <c r="D2330" s="14" t="n"/>
      <c r="E2330" s="15" t="n"/>
      <c r="F2330" s="14" t="n"/>
      <c r="G2330" s="22" t="n"/>
      <c r="H2330" s="14" t="n"/>
      <c r="I2330" s="17">
        <f>IF(OR($B2330="",$C2330="",N($D2330)=0),"",IF(OR($B2330="Ajuste para mais",$B2330="Ajuste para menos"),0,$D2330*IF(N($E2330)&lt;&gt;0,$E2330,IF(OR($B2330="Venda",$B2330="Devolução de venda"),IFERROR(INDEX(Produtos!$D$6:$D$505,MATCH($C2330,Produtos!$B$6:$B$505,0)),0),0))))</f>
        <v/>
      </c>
      <c r="J2330" s="17">
        <f>IF(OR($B2330="",$C2330="",N($D2330)=0),"",IF($B2330="Venda",1,IF($B2330="Devolução de venda",-1,0))*$D2330*IFERROR(INDEX(Produtos!$L$6:$L$505,MATCH($C2330,Produtos!$B$6:$B$505,0)),0))</f>
        <v/>
      </c>
      <c r="K2330" s="17">
        <f>IF(I2330="","",IF($B2330="Venda",I2330-J2330,IF($B2330="Devolução de venda",-I2330-J2330,0)))</f>
        <v/>
      </c>
      <c r="L2330" s="20">
        <f>IF($A2330="","",IF($G2330&lt;&gt;"",$G2330,$A2330))</f>
        <v/>
      </c>
      <c r="M2330" s="17">
        <f>IF(I2330="","",IF($B2330="Venda",I2330,IF(OR($B2330="Compra",$B2330="Devolução de venda"),-I2330,0)))</f>
        <v/>
      </c>
    </row>
    <row r="2331">
      <c r="A2331" s="22" t="n"/>
      <c r="B2331" s="14" t="n"/>
      <c r="C2331" s="14" t="n"/>
      <c r="D2331" s="14" t="n"/>
      <c r="E2331" s="15" t="n"/>
      <c r="F2331" s="14" t="n"/>
      <c r="G2331" s="22" t="n"/>
      <c r="H2331" s="14" t="n"/>
      <c r="I2331" s="17">
        <f>IF(OR($B2331="",$C2331="",N($D2331)=0),"",IF(OR($B2331="Ajuste para mais",$B2331="Ajuste para menos"),0,$D2331*IF(N($E2331)&lt;&gt;0,$E2331,IF(OR($B2331="Venda",$B2331="Devolução de venda"),IFERROR(INDEX(Produtos!$D$6:$D$505,MATCH($C2331,Produtos!$B$6:$B$505,0)),0),0))))</f>
        <v/>
      </c>
      <c r="J2331" s="17">
        <f>IF(OR($B2331="",$C2331="",N($D2331)=0),"",IF($B2331="Venda",1,IF($B2331="Devolução de venda",-1,0))*$D2331*IFERROR(INDEX(Produtos!$L$6:$L$505,MATCH($C2331,Produtos!$B$6:$B$505,0)),0))</f>
        <v/>
      </c>
      <c r="K2331" s="17">
        <f>IF(I2331="","",IF($B2331="Venda",I2331-J2331,IF($B2331="Devolução de venda",-I2331-J2331,0)))</f>
        <v/>
      </c>
      <c r="L2331" s="20">
        <f>IF($A2331="","",IF($G2331&lt;&gt;"",$G2331,$A2331))</f>
        <v/>
      </c>
      <c r="M2331" s="17">
        <f>IF(I2331="","",IF($B2331="Venda",I2331,IF(OR($B2331="Compra",$B2331="Devolução de venda"),-I2331,0)))</f>
        <v/>
      </c>
    </row>
    <row r="2332">
      <c r="A2332" s="22" t="n"/>
      <c r="B2332" s="14" t="n"/>
      <c r="C2332" s="14" t="n"/>
      <c r="D2332" s="14" t="n"/>
      <c r="E2332" s="15" t="n"/>
      <c r="F2332" s="14" t="n"/>
      <c r="G2332" s="22" t="n"/>
      <c r="H2332" s="14" t="n"/>
      <c r="I2332" s="17">
        <f>IF(OR($B2332="",$C2332="",N($D2332)=0),"",IF(OR($B2332="Ajuste para mais",$B2332="Ajuste para menos"),0,$D2332*IF(N($E2332)&lt;&gt;0,$E2332,IF(OR($B2332="Venda",$B2332="Devolução de venda"),IFERROR(INDEX(Produtos!$D$6:$D$505,MATCH($C2332,Produtos!$B$6:$B$505,0)),0),0))))</f>
        <v/>
      </c>
      <c r="J2332" s="17">
        <f>IF(OR($B2332="",$C2332="",N($D2332)=0),"",IF($B2332="Venda",1,IF($B2332="Devolução de venda",-1,0))*$D2332*IFERROR(INDEX(Produtos!$L$6:$L$505,MATCH($C2332,Produtos!$B$6:$B$505,0)),0))</f>
        <v/>
      </c>
      <c r="K2332" s="17">
        <f>IF(I2332="","",IF($B2332="Venda",I2332-J2332,IF($B2332="Devolução de venda",-I2332-J2332,0)))</f>
        <v/>
      </c>
      <c r="L2332" s="20">
        <f>IF($A2332="","",IF($G2332&lt;&gt;"",$G2332,$A2332))</f>
        <v/>
      </c>
      <c r="M2332" s="17">
        <f>IF(I2332="","",IF($B2332="Venda",I2332,IF(OR($B2332="Compra",$B2332="Devolução de venda"),-I2332,0)))</f>
        <v/>
      </c>
    </row>
    <row r="2333">
      <c r="A2333" s="22" t="n"/>
      <c r="B2333" s="14" t="n"/>
      <c r="C2333" s="14" t="n"/>
      <c r="D2333" s="14" t="n"/>
      <c r="E2333" s="15" t="n"/>
      <c r="F2333" s="14" t="n"/>
      <c r="G2333" s="22" t="n"/>
      <c r="H2333" s="14" t="n"/>
      <c r="I2333" s="17">
        <f>IF(OR($B2333="",$C2333="",N($D2333)=0),"",IF(OR($B2333="Ajuste para mais",$B2333="Ajuste para menos"),0,$D2333*IF(N($E2333)&lt;&gt;0,$E2333,IF(OR($B2333="Venda",$B2333="Devolução de venda"),IFERROR(INDEX(Produtos!$D$6:$D$505,MATCH($C2333,Produtos!$B$6:$B$505,0)),0),0))))</f>
        <v/>
      </c>
      <c r="J2333" s="17">
        <f>IF(OR($B2333="",$C2333="",N($D2333)=0),"",IF($B2333="Venda",1,IF($B2333="Devolução de venda",-1,0))*$D2333*IFERROR(INDEX(Produtos!$L$6:$L$505,MATCH($C2333,Produtos!$B$6:$B$505,0)),0))</f>
        <v/>
      </c>
      <c r="K2333" s="17">
        <f>IF(I2333="","",IF($B2333="Venda",I2333-J2333,IF($B2333="Devolução de venda",-I2333-J2333,0)))</f>
        <v/>
      </c>
      <c r="L2333" s="20">
        <f>IF($A2333="","",IF($G2333&lt;&gt;"",$G2333,$A2333))</f>
        <v/>
      </c>
      <c r="M2333" s="17">
        <f>IF(I2333="","",IF($B2333="Venda",I2333,IF(OR($B2333="Compra",$B2333="Devolução de venda"),-I2333,0)))</f>
        <v/>
      </c>
    </row>
    <row r="2334">
      <c r="A2334" s="22" t="n"/>
      <c r="B2334" s="14" t="n"/>
      <c r="C2334" s="14" t="n"/>
      <c r="D2334" s="14" t="n"/>
      <c r="E2334" s="15" t="n"/>
      <c r="F2334" s="14" t="n"/>
      <c r="G2334" s="22" t="n"/>
      <c r="H2334" s="14" t="n"/>
      <c r="I2334" s="17">
        <f>IF(OR($B2334="",$C2334="",N($D2334)=0),"",IF(OR($B2334="Ajuste para mais",$B2334="Ajuste para menos"),0,$D2334*IF(N($E2334)&lt;&gt;0,$E2334,IF(OR($B2334="Venda",$B2334="Devolução de venda"),IFERROR(INDEX(Produtos!$D$6:$D$505,MATCH($C2334,Produtos!$B$6:$B$505,0)),0),0))))</f>
        <v/>
      </c>
      <c r="J2334" s="17">
        <f>IF(OR($B2334="",$C2334="",N($D2334)=0),"",IF($B2334="Venda",1,IF($B2334="Devolução de venda",-1,0))*$D2334*IFERROR(INDEX(Produtos!$L$6:$L$505,MATCH($C2334,Produtos!$B$6:$B$505,0)),0))</f>
        <v/>
      </c>
      <c r="K2334" s="17">
        <f>IF(I2334="","",IF($B2334="Venda",I2334-J2334,IF($B2334="Devolução de venda",-I2334-J2334,0)))</f>
        <v/>
      </c>
      <c r="L2334" s="20">
        <f>IF($A2334="","",IF($G2334&lt;&gt;"",$G2334,$A2334))</f>
        <v/>
      </c>
      <c r="M2334" s="17">
        <f>IF(I2334="","",IF($B2334="Venda",I2334,IF(OR($B2334="Compra",$B2334="Devolução de venda"),-I2334,0)))</f>
        <v/>
      </c>
    </row>
    <row r="2335">
      <c r="A2335" s="22" t="n"/>
      <c r="B2335" s="14" t="n"/>
      <c r="C2335" s="14" t="n"/>
      <c r="D2335" s="14" t="n"/>
      <c r="E2335" s="15" t="n"/>
      <c r="F2335" s="14" t="n"/>
      <c r="G2335" s="22" t="n"/>
      <c r="H2335" s="14" t="n"/>
      <c r="I2335" s="17">
        <f>IF(OR($B2335="",$C2335="",N($D2335)=0),"",IF(OR($B2335="Ajuste para mais",$B2335="Ajuste para menos"),0,$D2335*IF(N($E2335)&lt;&gt;0,$E2335,IF(OR($B2335="Venda",$B2335="Devolução de venda"),IFERROR(INDEX(Produtos!$D$6:$D$505,MATCH($C2335,Produtos!$B$6:$B$505,0)),0),0))))</f>
        <v/>
      </c>
      <c r="J2335" s="17">
        <f>IF(OR($B2335="",$C2335="",N($D2335)=0),"",IF($B2335="Venda",1,IF($B2335="Devolução de venda",-1,0))*$D2335*IFERROR(INDEX(Produtos!$L$6:$L$505,MATCH($C2335,Produtos!$B$6:$B$505,0)),0))</f>
        <v/>
      </c>
      <c r="K2335" s="17">
        <f>IF(I2335="","",IF($B2335="Venda",I2335-J2335,IF($B2335="Devolução de venda",-I2335-J2335,0)))</f>
        <v/>
      </c>
      <c r="L2335" s="20">
        <f>IF($A2335="","",IF($G2335&lt;&gt;"",$G2335,$A2335))</f>
        <v/>
      </c>
      <c r="M2335" s="17">
        <f>IF(I2335="","",IF($B2335="Venda",I2335,IF(OR($B2335="Compra",$B2335="Devolução de venda"),-I2335,0)))</f>
        <v/>
      </c>
    </row>
    <row r="2336">
      <c r="A2336" s="22" t="n"/>
      <c r="B2336" s="14" t="n"/>
      <c r="C2336" s="14" t="n"/>
      <c r="D2336" s="14" t="n"/>
      <c r="E2336" s="15" t="n"/>
      <c r="F2336" s="14" t="n"/>
      <c r="G2336" s="22" t="n"/>
      <c r="H2336" s="14" t="n"/>
      <c r="I2336" s="17">
        <f>IF(OR($B2336="",$C2336="",N($D2336)=0),"",IF(OR($B2336="Ajuste para mais",$B2336="Ajuste para menos"),0,$D2336*IF(N($E2336)&lt;&gt;0,$E2336,IF(OR($B2336="Venda",$B2336="Devolução de venda"),IFERROR(INDEX(Produtos!$D$6:$D$505,MATCH($C2336,Produtos!$B$6:$B$505,0)),0),0))))</f>
        <v/>
      </c>
      <c r="J2336" s="17">
        <f>IF(OR($B2336="",$C2336="",N($D2336)=0),"",IF($B2336="Venda",1,IF($B2336="Devolução de venda",-1,0))*$D2336*IFERROR(INDEX(Produtos!$L$6:$L$505,MATCH($C2336,Produtos!$B$6:$B$505,0)),0))</f>
        <v/>
      </c>
      <c r="K2336" s="17">
        <f>IF(I2336="","",IF($B2336="Venda",I2336-J2336,IF($B2336="Devolução de venda",-I2336-J2336,0)))</f>
        <v/>
      </c>
      <c r="L2336" s="20">
        <f>IF($A2336="","",IF($G2336&lt;&gt;"",$G2336,$A2336))</f>
        <v/>
      </c>
      <c r="M2336" s="17">
        <f>IF(I2336="","",IF($B2336="Venda",I2336,IF(OR($B2336="Compra",$B2336="Devolução de venda"),-I2336,0)))</f>
        <v/>
      </c>
    </row>
    <row r="2337">
      <c r="A2337" s="22" t="n"/>
      <c r="B2337" s="14" t="n"/>
      <c r="C2337" s="14" t="n"/>
      <c r="D2337" s="14" t="n"/>
      <c r="E2337" s="15" t="n"/>
      <c r="F2337" s="14" t="n"/>
      <c r="G2337" s="22" t="n"/>
      <c r="H2337" s="14" t="n"/>
      <c r="I2337" s="17">
        <f>IF(OR($B2337="",$C2337="",N($D2337)=0),"",IF(OR($B2337="Ajuste para mais",$B2337="Ajuste para menos"),0,$D2337*IF(N($E2337)&lt;&gt;0,$E2337,IF(OR($B2337="Venda",$B2337="Devolução de venda"),IFERROR(INDEX(Produtos!$D$6:$D$505,MATCH($C2337,Produtos!$B$6:$B$505,0)),0),0))))</f>
        <v/>
      </c>
      <c r="J2337" s="17">
        <f>IF(OR($B2337="",$C2337="",N($D2337)=0),"",IF($B2337="Venda",1,IF($B2337="Devolução de venda",-1,0))*$D2337*IFERROR(INDEX(Produtos!$L$6:$L$505,MATCH($C2337,Produtos!$B$6:$B$505,0)),0))</f>
        <v/>
      </c>
      <c r="K2337" s="17">
        <f>IF(I2337="","",IF($B2337="Venda",I2337-J2337,IF($B2337="Devolução de venda",-I2337-J2337,0)))</f>
        <v/>
      </c>
      <c r="L2337" s="20">
        <f>IF($A2337="","",IF($G2337&lt;&gt;"",$G2337,$A2337))</f>
        <v/>
      </c>
      <c r="M2337" s="17">
        <f>IF(I2337="","",IF($B2337="Venda",I2337,IF(OR($B2337="Compra",$B2337="Devolução de venda"),-I2337,0)))</f>
        <v/>
      </c>
    </row>
    <row r="2338">
      <c r="A2338" s="22" t="n"/>
      <c r="B2338" s="14" t="n"/>
      <c r="C2338" s="14" t="n"/>
      <c r="D2338" s="14" t="n"/>
      <c r="E2338" s="15" t="n"/>
      <c r="F2338" s="14" t="n"/>
      <c r="G2338" s="22" t="n"/>
      <c r="H2338" s="14" t="n"/>
      <c r="I2338" s="17">
        <f>IF(OR($B2338="",$C2338="",N($D2338)=0),"",IF(OR($B2338="Ajuste para mais",$B2338="Ajuste para menos"),0,$D2338*IF(N($E2338)&lt;&gt;0,$E2338,IF(OR($B2338="Venda",$B2338="Devolução de venda"),IFERROR(INDEX(Produtos!$D$6:$D$505,MATCH($C2338,Produtos!$B$6:$B$505,0)),0),0))))</f>
        <v/>
      </c>
      <c r="J2338" s="17">
        <f>IF(OR($B2338="",$C2338="",N($D2338)=0),"",IF($B2338="Venda",1,IF($B2338="Devolução de venda",-1,0))*$D2338*IFERROR(INDEX(Produtos!$L$6:$L$505,MATCH($C2338,Produtos!$B$6:$B$505,0)),0))</f>
        <v/>
      </c>
      <c r="K2338" s="17">
        <f>IF(I2338="","",IF($B2338="Venda",I2338-J2338,IF($B2338="Devolução de venda",-I2338-J2338,0)))</f>
        <v/>
      </c>
      <c r="L2338" s="20">
        <f>IF($A2338="","",IF($G2338&lt;&gt;"",$G2338,$A2338))</f>
        <v/>
      </c>
      <c r="M2338" s="17">
        <f>IF(I2338="","",IF($B2338="Venda",I2338,IF(OR($B2338="Compra",$B2338="Devolução de venda"),-I2338,0)))</f>
        <v/>
      </c>
    </row>
    <row r="2339">
      <c r="A2339" s="22" t="n"/>
      <c r="B2339" s="14" t="n"/>
      <c r="C2339" s="14" t="n"/>
      <c r="D2339" s="14" t="n"/>
      <c r="E2339" s="15" t="n"/>
      <c r="F2339" s="14" t="n"/>
      <c r="G2339" s="22" t="n"/>
      <c r="H2339" s="14" t="n"/>
      <c r="I2339" s="17">
        <f>IF(OR($B2339="",$C2339="",N($D2339)=0),"",IF(OR($B2339="Ajuste para mais",$B2339="Ajuste para menos"),0,$D2339*IF(N($E2339)&lt;&gt;0,$E2339,IF(OR($B2339="Venda",$B2339="Devolução de venda"),IFERROR(INDEX(Produtos!$D$6:$D$505,MATCH($C2339,Produtos!$B$6:$B$505,0)),0),0))))</f>
        <v/>
      </c>
      <c r="J2339" s="17">
        <f>IF(OR($B2339="",$C2339="",N($D2339)=0),"",IF($B2339="Venda",1,IF($B2339="Devolução de venda",-1,0))*$D2339*IFERROR(INDEX(Produtos!$L$6:$L$505,MATCH($C2339,Produtos!$B$6:$B$505,0)),0))</f>
        <v/>
      </c>
      <c r="K2339" s="17">
        <f>IF(I2339="","",IF($B2339="Venda",I2339-J2339,IF($B2339="Devolução de venda",-I2339-J2339,0)))</f>
        <v/>
      </c>
      <c r="L2339" s="20">
        <f>IF($A2339="","",IF($G2339&lt;&gt;"",$G2339,$A2339))</f>
        <v/>
      </c>
      <c r="M2339" s="17">
        <f>IF(I2339="","",IF($B2339="Venda",I2339,IF(OR($B2339="Compra",$B2339="Devolução de venda"),-I2339,0)))</f>
        <v/>
      </c>
    </row>
    <row r="2340">
      <c r="A2340" s="22" t="n"/>
      <c r="B2340" s="14" t="n"/>
      <c r="C2340" s="14" t="n"/>
      <c r="D2340" s="14" t="n"/>
      <c r="E2340" s="15" t="n"/>
      <c r="F2340" s="14" t="n"/>
      <c r="G2340" s="22" t="n"/>
      <c r="H2340" s="14" t="n"/>
      <c r="I2340" s="17">
        <f>IF(OR($B2340="",$C2340="",N($D2340)=0),"",IF(OR($B2340="Ajuste para mais",$B2340="Ajuste para menos"),0,$D2340*IF(N($E2340)&lt;&gt;0,$E2340,IF(OR($B2340="Venda",$B2340="Devolução de venda"),IFERROR(INDEX(Produtos!$D$6:$D$505,MATCH($C2340,Produtos!$B$6:$B$505,0)),0),0))))</f>
        <v/>
      </c>
      <c r="J2340" s="17">
        <f>IF(OR($B2340="",$C2340="",N($D2340)=0),"",IF($B2340="Venda",1,IF($B2340="Devolução de venda",-1,0))*$D2340*IFERROR(INDEX(Produtos!$L$6:$L$505,MATCH($C2340,Produtos!$B$6:$B$505,0)),0))</f>
        <v/>
      </c>
      <c r="K2340" s="17">
        <f>IF(I2340="","",IF($B2340="Venda",I2340-J2340,IF($B2340="Devolução de venda",-I2340-J2340,0)))</f>
        <v/>
      </c>
      <c r="L2340" s="20">
        <f>IF($A2340="","",IF($G2340&lt;&gt;"",$G2340,$A2340))</f>
        <v/>
      </c>
      <c r="M2340" s="17">
        <f>IF(I2340="","",IF($B2340="Venda",I2340,IF(OR($B2340="Compra",$B2340="Devolução de venda"),-I2340,0)))</f>
        <v/>
      </c>
    </row>
    <row r="2341">
      <c r="A2341" s="22" t="n"/>
      <c r="B2341" s="14" t="n"/>
      <c r="C2341" s="14" t="n"/>
      <c r="D2341" s="14" t="n"/>
      <c r="E2341" s="15" t="n"/>
      <c r="F2341" s="14" t="n"/>
      <c r="G2341" s="22" t="n"/>
      <c r="H2341" s="14" t="n"/>
      <c r="I2341" s="17">
        <f>IF(OR($B2341="",$C2341="",N($D2341)=0),"",IF(OR($B2341="Ajuste para mais",$B2341="Ajuste para menos"),0,$D2341*IF(N($E2341)&lt;&gt;0,$E2341,IF(OR($B2341="Venda",$B2341="Devolução de venda"),IFERROR(INDEX(Produtos!$D$6:$D$505,MATCH($C2341,Produtos!$B$6:$B$505,0)),0),0))))</f>
        <v/>
      </c>
      <c r="J2341" s="17">
        <f>IF(OR($B2341="",$C2341="",N($D2341)=0),"",IF($B2341="Venda",1,IF($B2341="Devolução de venda",-1,0))*$D2341*IFERROR(INDEX(Produtos!$L$6:$L$505,MATCH($C2341,Produtos!$B$6:$B$505,0)),0))</f>
        <v/>
      </c>
      <c r="K2341" s="17">
        <f>IF(I2341="","",IF($B2341="Venda",I2341-J2341,IF($B2341="Devolução de venda",-I2341-J2341,0)))</f>
        <v/>
      </c>
      <c r="L2341" s="20">
        <f>IF($A2341="","",IF($G2341&lt;&gt;"",$G2341,$A2341))</f>
        <v/>
      </c>
      <c r="M2341" s="17">
        <f>IF(I2341="","",IF($B2341="Venda",I2341,IF(OR($B2341="Compra",$B2341="Devolução de venda"),-I2341,0)))</f>
        <v/>
      </c>
    </row>
    <row r="2342">
      <c r="A2342" s="22" t="n"/>
      <c r="B2342" s="14" t="n"/>
      <c r="C2342" s="14" t="n"/>
      <c r="D2342" s="14" t="n"/>
      <c r="E2342" s="15" t="n"/>
      <c r="F2342" s="14" t="n"/>
      <c r="G2342" s="22" t="n"/>
      <c r="H2342" s="14" t="n"/>
      <c r="I2342" s="17">
        <f>IF(OR($B2342="",$C2342="",N($D2342)=0),"",IF(OR($B2342="Ajuste para mais",$B2342="Ajuste para menos"),0,$D2342*IF(N($E2342)&lt;&gt;0,$E2342,IF(OR($B2342="Venda",$B2342="Devolução de venda"),IFERROR(INDEX(Produtos!$D$6:$D$505,MATCH($C2342,Produtos!$B$6:$B$505,0)),0),0))))</f>
        <v/>
      </c>
      <c r="J2342" s="17">
        <f>IF(OR($B2342="",$C2342="",N($D2342)=0),"",IF($B2342="Venda",1,IF($B2342="Devolução de venda",-1,0))*$D2342*IFERROR(INDEX(Produtos!$L$6:$L$505,MATCH($C2342,Produtos!$B$6:$B$505,0)),0))</f>
        <v/>
      </c>
      <c r="K2342" s="17">
        <f>IF(I2342="","",IF($B2342="Venda",I2342-J2342,IF($B2342="Devolução de venda",-I2342-J2342,0)))</f>
        <v/>
      </c>
      <c r="L2342" s="20">
        <f>IF($A2342="","",IF($G2342&lt;&gt;"",$G2342,$A2342))</f>
        <v/>
      </c>
      <c r="M2342" s="17">
        <f>IF(I2342="","",IF($B2342="Venda",I2342,IF(OR($B2342="Compra",$B2342="Devolução de venda"),-I2342,0)))</f>
        <v/>
      </c>
    </row>
    <row r="2343">
      <c r="A2343" s="22" t="n"/>
      <c r="B2343" s="14" t="n"/>
      <c r="C2343" s="14" t="n"/>
      <c r="D2343" s="14" t="n"/>
      <c r="E2343" s="15" t="n"/>
      <c r="F2343" s="14" t="n"/>
      <c r="G2343" s="22" t="n"/>
      <c r="H2343" s="14" t="n"/>
      <c r="I2343" s="17">
        <f>IF(OR($B2343="",$C2343="",N($D2343)=0),"",IF(OR($B2343="Ajuste para mais",$B2343="Ajuste para menos"),0,$D2343*IF(N($E2343)&lt;&gt;0,$E2343,IF(OR($B2343="Venda",$B2343="Devolução de venda"),IFERROR(INDEX(Produtos!$D$6:$D$505,MATCH($C2343,Produtos!$B$6:$B$505,0)),0),0))))</f>
        <v/>
      </c>
      <c r="J2343" s="17">
        <f>IF(OR($B2343="",$C2343="",N($D2343)=0),"",IF($B2343="Venda",1,IF($B2343="Devolução de venda",-1,0))*$D2343*IFERROR(INDEX(Produtos!$L$6:$L$505,MATCH($C2343,Produtos!$B$6:$B$505,0)),0))</f>
        <v/>
      </c>
      <c r="K2343" s="17">
        <f>IF(I2343="","",IF($B2343="Venda",I2343-J2343,IF($B2343="Devolução de venda",-I2343-J2343,0)))</f>
        <v/>
      </c>
      <c r="L2343" s="20">
        <f>IF($A2343="","",IF($G2343&lt;&gt;"",$G2343,$A2343))</f>
        <v/>
      </c>
      <c r="M2343" s="17">
        <f>IF(I2343="","",IF($B2343="Venda",I2343,IF(OR($B2343="Compra",$B2343="Devolução de venda"),-I2343,0)))</f>
        <v/>
      </c>
    </row>
    <row r="2344">
      <c r="A2344" s="22" t="n"/>
      <c r="B2344" s="14" t="n"/>
      <c r="C2344" s="14" t="n"/>
      <c r="D2344" s="14" t="n"/>
      <c r="E2344" s="15" t="n"/>
      <c r="F2344" s="14" t="n"/>
      <c r="G2344" s="22" t="n"/>
      <c r="H2344" s="14" t="n"/>
      <c r="I2344" s="17">
        <f>IF(OR($B2344="",$C2344="",N($D2344)=0),"",IF(OR($B2344="Ajuste para mais",$B2344="Ajuste para menos"),0,$D2344*IF(N($E2344)&lt;&gt;0,$E2344,IF(OR($B2344="Venda",$B2344="Devolução de venda"),IFERROR(INDEX(Produtos!$D$6:$D$505,MATCH($C2344,Produtos!$B$6:$B$505,0)),0),0))))</f>
        <v/>
      </c>
      <c r="J2344" s="17">
        <f>IF(OR($B2344="",$C2344="",N($D2344)=0),"",IF($B2344="Venda",1,IF($B2344="Devolução de venda",-1,0))*$D2344*IFERROR(INDEX(Produtos!$L$6:$L$505,MATCH($C2344,Produtos!$B$6:$B$505,0)),0))</f>
        <v/>
      </c>
      <c r="K2344" s="17">
        <f>IF(I2344="","",IF($B2344="Venda",I2344-J2344,IF($B2344="Devolução de venda",-I2344-J2344,0)))</f>
        <v/>
      </c>
      <c r="L2344" s="20">
        <f>IF($A2344="","",IF($G2344&lt;&gt;"",$G2344,$A2344))</f>
        <v/>
      </c>
      <c r="M2344" s="17">
        <f>IF(I2344="","",IF($B2344="Venda",I2344,IF(OR($B2344="Compra",$B2344="Devolução de venda"),-I2344,0)))</f>
        <v/>
      </c>
    </row>
    <row r="2345">
      <c r="A2345" s="22" t="n"/>
      <c r="B2345" s="14" t="n"/>
      <c r="C2345" s="14" t="n"/>
      <c r="D2345" s="14" t="n"/>
      <c r="E2345" s="15" t="n"/>
      <c r="F2345" s="14" t="n"/>
      <c r="G2345" s="22" t="n"/>
      <c r="H2345" s="14" t="n"/>
      <c r="I2345" s="17">
        <f>IF(OR($B2345="",$C2345="",N($D2345)=0),"",IF(OR($B2345="Ajuste para mais",$B2345="Ajuste para menos"),0,$D2345*IF(N($E2345)&lt;&gt;0,$E2345,IF(OR($B2345="Venda",$B2345="Devolução de venda"),IFERROR(INDEX(Produtos!$D$6:$D$505,MATCH($C2345,Produtos!$B$6:$B$505,0)),0),0))))</f>
        <v/>
      </c>
      <c r="J2345" s="17">
        <f>IF(OR($B2345="",$C2345="",N($D2345)=0),"",IF($B2345="Venda",1,IF($B2345="Devolução de venda",-1,0))*$D2345*IFERROR(INDEX(Produtos!$L$6:$L$505,MATCH($C2345,Produtos!$B$6:$B$505,0)),0))</f>
        <v/>
      </c>
      <c r="K2345" s="17">
        <f>IF(I2345="","",IF($B2345="Venda",I2345-J2345,IF($B2345="Devolução de venda",-I2345-J2345,0)))</f>
        <v/>
      </c>
      <c r="L2345" s="20">
        <f>IF($A2345="","",IF($G2345&lt;&gt;"",$G2345,$A2345))</f>
        <v/>
      </c>
      <c r="M2345" s="17">
        <f>IF(I2345="","",IF($B2345="Venda",I2345,IF(OR($B2345="Compra",$B2345="Devolução de venda"),-I2345,0)))</f>
        <v/>
      </c>
    </row>
    <row r="2346">
      <c r="A2346" s="22" t="n"/>
      <c r="B2346" s="14" t="n"/>
      <c r="C2346" s="14" t="n"/>
      <c r="D2346" s="14" t="n"/>
      <c r="E2346" s="15" t="n"/>
      <c r="F2346" s="14" t="n"/>
      <c r="G2346" s="22" t="n"/>
      <c r="H2346" s="14" t="n"/>
      <c r="I2346" s="17">
        <f>IF(OR($B2346="",$C2346="",N($D2346)=0),"",IF(OR($B2346="Ajuste para mais",$B2346="Ajuste para menos"),0,$D2346*IF(N($E2346)&lt;&gt;0,$E2346,IF(OR($B2346="Venda",$B2346="Devolução de venda"),IFERROR(INDEX(Produtos!$D$6:$D$505,MATCH($C2346,Produtos!$B$6:$B$505,0)),0),0))))</f>
        <v/>
      </c>
      <c r="J2346" s="17">
        <f>IF(OR($B2346="",$C2346="",N($D2346)=0),"",IF($B2346="Venda",1,IF($B2346="Devolução de venda",-1,0))*$D2346*IFERROR(INDEX(Produtos!$L$6:$L$505,MATCH($C2346,Produtos!$B$6:$B$505,0)),0))</f>
        <v/>
      </c>
      <c r="K2346" s="17">
        <f>IF(I2346="","",IF($B2346="Venda",I2346-J2346,IF($B2346="Devolução de venda",-I2346-J2346,0)))</f>
        <v/>
      </c>
      <c r="L2346" s="20">
        <f>IF($A2346="","",IF($G2346&lt;&gt;"",$G2346,$A2346))</f>
        <v/>
      </c>
      <c r="M2346" s="17">
        <f>IF(I2346="","",IF($B2346="Venda",I2346,IF(OR($B2346="Compra",$B2346="Devolução de venda"),-I2346,0)))</f>
        <v/>
      </c>
    </row>
    <row r="2347">
      <c r="A2347" s="22" t="n"/>
      <c r="B2347" s="14" t="n"/>
      <c r="C2347" s="14" t="n"/>
      <c r="D2347" s="14" t="n"/>
      <c r="E2347" s="15" t="n"/>
      <c r="F2347" s="14" t="n"/>
      <c r="G2347" s="22" t="n"/>
      <c r="H2347" s="14" t="n"/>
      <c r="I2347" s="17">
        <f>IF(OR($B2347="",$C2347="",N($D2347)=0),"",IF(OR($B2347="Ajuste para mais",$B2347="Ajuste para menos"),0,$D2347*IF(N($E2347)&lt;&gt;0,$E2347,IF(OR($B2347="Venda",$B2347="Devolução de venda"),IFERROR(INDEX(Produtos!$D$6:$D$505,MATCH($C2347,Produtos!$B$6:$B$505,0)),0),0))))</f>
        <v/>
      </c>
      <c r="J2347" s="17">
        <f>IF(OR($B2347="",$C2347="",N($D2347)=0),"",IF($B2347="Venda",1,IF($B2347="Devolução de venda",-1,0))*$D2347*IFERROR(INDEX(Produtos!$L$6:$L$505,MATCH($C2347,Produtos!$B$6:$B$505,0)),0))</f>
        <v/>
      </c>
      <c r="K2347" s="17">
        <f>IF(I2347="","",IF($B2347="Venda",I2347-J2347,IF($B2347="Devolução de venda",-I2347-J2347,0)))</f>
        <v/>
      </c>
      <c r="L2347" s="20">
        <f>IF($A2347="","",IF($G2347&lt;&gt;"",$G2347,$A2347))</f>
        <v/>
      </c>
      <c r="M2347" s="17">
        <f>IF(I2347="","",IF($B2347="Venda",I2347,IF(OR($B2347="Compra",$B2347="Devolução de venda"),-I2347,0)))</f>
        <v/>
      </c>
    </row>
    <row r="2348">
      <c r="A2348" s="22" t="n"/>
      <c r="B2348" s="14" t="n"/>
      <c r="C2348" s="14" t="n"/>
      <c r="D2348" s="14" t="n"/>
      <c r="E2348" s="15" t="n"/>
      <c r="F2348" s="14" t="n"/>
      <c r="G2348" s="22" t="n"/>
      <c r="H2348" s="14" t="n"/>
      <c r="I2348" s="17">
        <f>IF(OR($B2348="",$C2348="",N($D2348)=0),"",IF(OR($B2348="Ajuste para mais",$B2348="Ajuste para menos"),0,$D2348*IF(N($E2348)&lt;&gt;0,$E2348,IF(OR($B2348="Venda",$B2348="Devolução de venda"),IFERROR(INDEX(Produtos!$D$6:$D$505,MATCH($C2348,Produtos!$B$6:$B$505,0)),0),0))))</f>
        <v/>
      </c>
      <c r="J2348" s="17">
        <f>IF(OR($B2348="",$C2348="",N($D2348)=0),"",IF($B2348="Venda",1,IF($B2348="Devolução de venda",-1,0))*$D2348*IFERROR(INDEX(Produtos!$L$6:$L$505,MATCH($C2348,Produtos!$B$6:$B$505,0)),0))</f>
        <v/>
      </c>
      <c r="K2348" s="17">
        <f>IF(I2348="","",IF($B2348="Venda",I2348-J2348,IF($B2348="Devolução de venda",-I2348-J2348,0)))</f>
        <v/>
      </c>
      <c r="L2348" s="20">
        <f>IF($A2348="","",IF($G2348&lt;&gt;"",$G2348,$A2348))</f>
        <v/>
      </c>
      <c r="M2348" s="17">
        <f>IF(I2348="","",IF($B2348="Venda",I2348,IF(OR($B2348="Compra",$B2348="Devolução de venda"),-I2348,0)))</f>
        <v/>
      </c>
    </row>
    <row r="2349">
      <c r="A2349" s="22" t="n"/>
      <c r="B2349" s="14" t="n"/>
      <c r="C2349" s="14" t="n"/>
      <c r="D2349" s="14" t="n"/>
      <c r="E2349" s="15" t="n"/>
      <c r="F2349" s="14" t="n"/>
      <c r="G2349" s="22" t="n"/>
      <c r="H2349" s="14" t="n"/>
      <c r="I2349" s="17">
        <f>IF(OR($B2349="",$C2349="",N($D2349)=0),"",IF(OR($B2349="Ajuste para mais",$B2349="Ajuste para menos"),0,$D2349*IF(N($E2349)&lt;&gt;0,$E2349,IF(OR($B2349="Venda",$B2349="Devolução de venda"),IFERROR(INDEX(Produtos!$D$6:$D$505,MATCH($C2349,Produtos!$B$6:$B$505,0)),0),0))))</f>
        <v/>
      </c>
      <c r="J2349" s="17">
        <f>IF(OR($B2349="",$C2349="",N($D2349)=0),"",IF($B2349="Venda",1,IF($B2349="Devolução de venda",-1,0))*$D2349*IFERROR(INDEX(Produtos!$L$6:$L$505,MATCH($C2349,Produtos!$B$6:$B$505,0)),0))</f>
        <v/>
      </c>
      <c r="K2349" s="17">
        <f>IF(I2349="","",IF($B2349="Venda",I2349-J2349,IF($B2349="Devolução de venda",-I2349-J2349,0)))</f>
        <v/>
      </c>
      <c r="L2349" s="20">
        <f>IF($A2349="","",IF($G2349&lt;&gt;"",$G2349,$A2349))</f>
        <v/>
      </c>
      <c r="M2349" s="17">
        <f>IF(I2349="","",IF($B2349="Venda",I2349,IF(OR($B2349="Compra",$B2349="Devolução de venda"),-I2349,0)))</f>
        <v/>
      </c>
    </row>
    <row r="2350">
      <c r="A2350" s="22" t="n"/>
      <c r="B2350" s="14" t="n"/>
      <c r="C2350" s="14" t="n"/>
      <c r="D2350" s="14" t="n"/>
      <c r="E2350" s="15" t="n"/>
      <c r="F2350" s="14" t="n"/>
      <c r="G2350" s="22" t="n"/>
      <c r="H2350" s="14" t="n"/>
      <c r="I2350" s="17">
        <f>IF(OR($B2350="",$C2350="",N($D2350)=0),"",IF(OR($B2350="Ajuste para mais",$B2350="Ajuste para menos"),0,$D2350*IF(N($E2350)&lt;&gt;0,$E2350,IF(OR($B2350="Venda",$B2350="Devolução de venda"),IFERROR(INDEX(Produtos!$D$6:$D$505,MATCH($C2350,Produtos!$B$6:$B$505,0)),0),0))))</f>
        <v/>
      </c>
      <c r="J2350" s="17">
        <f>IF(OR($B2350="",$C2350="",N($D2350)=0),"",IF($B2350="Venda",1,IF($B2350="Devolução de venda",-1,0))*$D2350*IFERROR(INDEX(Produtos!$L$6:$L$505,MATCH($C2350,Produtos!$B$6:$B$505,0)),0))</f>
        <v/>
      </c>
      <c r="K2350" s="17">
        <f>IF(I2350="","",IF($B2350="Venda",I2350-J2350,IF($B2350="Devolução de venda",-I2350-J2350,0)))</f>
        <v/>
      </c>
      <c r="L2350" s="20">
        <f>IF($A2350="","",IF($G2350&lt;&gt;"",$G2350,$A2350))</f>
        <v/>
      </c>
      <c r="M2350" s="17">
        <f>IF(I2350="","",IF($B2350="Venda",I2350,IF(OR($B2350="Compra",$B2350="Devolução de venda"),-I2350,0)))</f>
        <v/>
      </c>
    </row>
    <row r="2351">
      <c r="A2351" s="22" t="n"/>
      <c r="B2351" s="14" t="n"/>
      <c r="C2351" s="14" t="n"/>
      <c r="D2351" s="14" t="n"/>
      <c r="E2351" s="15" t="n"/>
      <c r="F2351" s="14" t="n"/>
      <c r="G2351" s="22" t="n"/>
      <c r="H2351" s="14" t="n"/>
      <c r="I2351" s="17">
        <f>IF(OR($B2351="",$C2351="",N($D2351)=0),"",IF(OR($B2351="Ajuste para mais",$B2351="Ajuste para menos"),0,$D2351*IF(N($E2351)&lt;&gt;0,$E2351,IF(OR($B2351="Venda",$B2351="Devolução de venda"),IFERROR(INDEX(Produtos!$D$6:$D$505,MATCH($C2351,Produtos!$B$6:$B$505,0)),0),0))))</f>
        <v/>
      </c>
      <c r="J2351" s="17">
        <f>IF(OR($B2351="",$C2351="",N($D2351)=0),"",IF($B2351="Venda",1,IF($B2351="Devolução de venda",-1,0))*$D2351*IFERROR(INDEX(Produtos!$L$6:$L$505,MATCH($C2351,Produtos!$B$6:$B$505,0)),0))</f>
        <v/>
      </c>
      <c r="K2351" s="17">
        <f>IF(I2351="","",IF($B2351="Venda",I2351-J2351,IF($B2351="Devolução de venda",-I2351-J2351,0)))</f>
        <v/>
      </c>
      <c r="L2351" s="20">
        <f>IF($A2351="","",IF($G2351&lt;&gt;"",$G2351,$A2351))</f>
        <v/>
      </c>
      <c r="M2351" s="17">
        <f>IF(I2351="","",IF($B2351="Venda",I2351,IF(OR($B2351="Compra",$B2351="Devolução de venda"),-I2351,0)))</f>
        <v/>
      </c>
    </row>
    <row r="2352">
      <c r="A2352" s="22" t="n"/>
      <c r="B2352" s="14" t="n"/>
      <c r="C2352" s="14" t="n"/>
      <c r="D2352" s="14" t="n"/>
      <c r="E2352" s="15" t="n"/>
      <c r="F2352" s="14" t="n"/>
      <c r="G2352" s="22" t="n"/>
      <c r="H2352" s="14" t="n"/>
      <c r="I2352" s="17">
        <f>IF(OR($B2352="",$C2352="",N($D2352)=0),"",IF(OR($B2352="Ajuste para mais",$B2352="Ajuste para menos"),0,$D2352*IF(N($E2352)&lt;&gt;0,$E2352,IF(OR($B2352="Venda",$B2352="Devolução de venda"),IFERROR(INDEX(Produtos!$D$6:$D$505,MATCH($C2352,Produtos!$B$6:$B$505,0)),0),0))))</f>
        <v/>
      </c>
      <c r="J2352" s="17">
        <f>IF(OR($B2352="",$C2352="",N($D2352)=0),"",IF($B2352="Venda",1,IF($B2352="Devolução de venda",-1,0))*$D2352*IFERROR(INDEX(Produtos!$L$6:$L$505,MATCH($C2352,Produtos!$B$6:$B$505,0)),0))</f>
        <v/>
      </c>
      <c r="K2352" s="17">
        <f>IF(I2352="","",IF($B2352="Venda",I2352-J2352,IF($B2352="Devolução de venda",-I2352-J2352,0)))</f>
        <v/>
      </c>
      <c r="L2352" s="20">
        <f>IF($A2352="","",IF($G2352&lt;&gt;"",$G2352,$A2352))</f>
        <v/>
      </c>
      <c r="M2352" s="17">
        <f>IF(I2352="","",IF($B2352="Venda",I2352,IF(OR($B2352="Compra",$B2352="Devolução de venda"),-I2352,0)))</f>
        <v/>
      </c>
    </row>
    <row r="2353">
      <c r="A2353" s="22" t="n"/>
      <c r="B2353" s="14" t="n"/>
      <c r="C2353" s="14" t="n"/>
      <c r="D2353" s="14" t="n"/>
      <c r="E2353" s="15" t="n"/>
      <c r="F2353" s="14" t="n"/>
      <c r="G2353" s="22" t="n"/>
      <c r="H2353" s="14" t="n"/>
      <c r="I2353" s="17">
        <f>IF(OR($B2353="",$C2353="",N($D2353)=0),"",IF(OR($B2353="Ajuste para mais",$B2353="Ajuste para menos"),0,$D2353*IF(N($E2353)&lt;&gt;0,$E2353,IF(OR($B2353="Venda",$B2353="Devolução de venda"),IFERROR(INDEX(Produtos!$D$6:$D$505,MATCH($C2353,Produtos!$B$6:$B$505,0)),0),0))))</f>
        <v/>
      </c>
      <c r="J2353" s="17">
        <f>IF(OR($B2353="",$C2353="",N($D2353)=0),"",IF($B2353="Venda",1,IF($B2353="Devolução de venda",-1,0))*$D2353*IFERROR(INDEX(Produtos!$L$6:$L$505,MATCH($C2353,Produtos!$B$6:$B$505,0)),0))</f>
        <v/>
      </c>
      <c r="K2353" s="17">
        <f>IF(I2353="","",IF($B2353="Venda",I2353-J2353,IF($B2353="Devolução de venda",-I2353-J2353,0)))</f>
        <v/>
      </c>
      <c r="L2353" s="20">
        <f>IF($A2353="","",IF($G2353&lt;&gt;"",$G2353,$A2353))</f>
        <v/>
      </c>
      <c r="M2353" s="17">
        <f>IF(I2353="","",IF($B2353="Venda",I2353,IF(OR($B2353="Compra",$B2353="Devolução de venda"),-I2353,0)))</f>
        <v/>
      </c>
    </row>
    <row r="2354">
      <c r="A2354" s="22" t="n"/>
      <c r="B2354" s="14" t="n"/>
      <c r="C2354" s="14" t="n"/>
      <c r="D2354" s="14" t="n"/>
      <c r="E2354" s="15" t="n"/>
      <c r="F2354" s="14" t="n"/>
      <c r="G2354" s="22" t="n"/>
      <c r="H2354" s="14" t="n"/>
      <c r="I2354" s="17">
        <f>IF(OR($B2354="",$C2354="",N($D2354)=0),"",IF(OR($B2354="Ajuste para mais",$B2354="Ajuste para menos"),0,$D2354*IF(N($E2354)&lt;&gt;0,$E2354,IF(OR($B2354="Venda",$B2354="Devolução de venda"),IFERROR(INDEX(Produtos!$D$6:$D$505,MATCH($C2354,Produtos!$B$6:$B$505,0)),0),0))))</f>
        <v/>
      </c>
      <c r="J2354" s="17">
        <f>IF(OR($B2354="",$C2354="",N($D2354)=0),"",IF($B2354="Venda",1,IF($B2354="Devolução de venda",-1,0))*$D2354*IFERROR(INDEX(Produtos!$L$6:$L$505,MATCH($C2354,Produtos!$B$6:$B$505,0)),0))</f>
        <v/>
      </c>
      <c r="K2354" s="17">
        <f>IF(I2354="","",IF($B2354="Venda",I2354-J2354,IF($B2354="Devolução de venda",-I2354-J2354,0)))</f>
        <v/>
      </c>
      <c r="L2354" s="20">
        <f>IF($A2354="","",IF($G2354&lt;&gt;"",$G2354,$A2354))</f>
        <v/>
      </c>
      <c r="M2354" s="17">
        <f>IF(I2354="","",IF($B2354="Venda",I2354,IF(OR($B2354="Compra",$B2354="Devolução de venda"),-I2354,0)))</f>
        <v/>
      </c>
    </row>
    <row r="2355">
      <c r="A2355" s="22" t="n"/>
      <c r="B2355" s="14" t="n"/>
      <c r="C2355" s="14" t="n"/>
      <c r="D2355" s="14" t="n"/>
      <c r="E2355" s="15" t="n"/>
      <c r="F2355" s="14" t="n"/>
      <c r="G2355" s="22" t="n"/>
      <c r="H2355" s="14" t="n"/>
      <c r="I2355" s="17">
        <f>IF(OR($B2355="",$C2355="",N($D2355)=0),"",IF(OR($B2355="Ajuste para mais",$B2355="Ajuste para menos"),0,$D2355*IF(N($E2355)&lt;&gt;0,$E2355,IF(OR($B2355="Venda",$B2355="Devolução de venda"),IFERROR(INDEX(Produtos!$D$6:$D$505,MATCH($C2355,Produtos!$B$6:$B$505,0)),0),0))))</f>
        <v/>
      </c>
      <c r="J2355" s="17">
        <f>IF(OR($B2355="",$C2355="",N($D2355)=0),"",IF($B2355="Venda",1,IF($B2355="Devolução de venda",-1,0))*$D2355*IFERROR(INDEX(Produtos!$L$6:$L$505,MATCH($C2355,Produtos!$B$6:$B$505,0)),0))</f>
        <v/>
      </c>
      <c r="K2355" s="17">
        <f>IF(I2355="","",IF($B2355="Venda",I2355-J2355,IF($B2355="Devolução de venda",-I2355-J2355,0)))</f>
        <v/>
      </c>
      <c r="L2355" s="20">
        <f>IF($A2355="","",IF($G2355&lt;&gt;"",$G2355,$A2355))</f>
        <v/>
      </c>
      <c r="M2355" s="17">
        <f>IF(I2355="","",IF($B2355="Venda",I2355,IF(OR($B2355="Compra",$B2355="Devolução de venda"),-I2355,0)))</f>
        <v/>
      </c>
    </row>
    <row r="2356">
      <c r="A2356" s="22" t="n"/>
      <c r="B2356" s="14" t="n"/>
      <c r="C2356" s="14" t="n"/>
      <c r="D2356" s="14" t="n"/>
      <c r="E2356" s="15" t="n"/>
      <c r="F2356" s="14" t="n"/>
      <c r="G2356" s="22" t="n"/>
      <c r="H2356" s="14" t="n"/>
      <c r="I2356" s="17">
        <f>IF(OR($B2356="",$C2356="",N($D2356)=0),"",IF(OR($B2356="Ajuste para mais",$B2356="Ajuste para menos"),0,$D2356*IF(N($E2356)&lt;&gt;0,$E2356,IF(OR($B2356="Venda",$B2356="Devolução de venda"),IFERROR(INDEX(Produtos!$D$6:$D$505,MATCH($C2356,Produtos!$B$6:$B$505,0)),0),0))))</f>
        <v/>
      </c>
      <c r="J2356" s="17">
        <f>IF(OR($B2356="",$C2356="",N($D2356)=0),"",IF($B2356="Venda",1,IF($B2356="Devolução de venda",-1,0))*$D2356*IFERROR(INDEX(Produtos!$L$6:$L$505,MATCH($C2356,Produtos!$B$6:$B$505,0)),0))</f>
        <v/>
      </c>
      <c r="K2356" s="17">
        <f>IF(I2356="","",IF($B2356="Venda",I2356-J2356,IF($B2356="Devolução de venda",-I2356-J2356,0)))</f>
        <v/>
      </c>
      <c r="L2356" s="20">
        <f>IF($A2356="","",IF($G2356&lt;&gt;"",$G2356,$A2356))</f>
        <v/>
      </c>
      <c r="M2356" s="17">
        <f>IF(I2356="","",IF($B2356="Venda",I2356,IF(OR($B2356="Compra",$B2356="Devolução de venda"),-I2356,0)))</f>
        <v/>
      </c>
    </row>
    <row r="2357">
      <c r="A2357" s="22" t="n"/>
      <c r="B2357" s="14" t="n"/>
      <c r="C2357" s="14" t="n"/>
      <c r="D2357" s="14" t="n"/>
      <c r="E2357" s="15" t="n"/>
      <c r="F2357" s="14" t="n"/>
      <c r="G2357" s="22" t="n"/>
      <c r="H2357" s="14" t="n"/>
      <c r="I2357" s="17">
        <f>IF(OR($B2357="",$C2357="",N($D2357)=0),"",IF(OR($B2357="Ajuste para mais",$B2357="Ajuste para menos"),0,$D2357*IF(N($E2357)&lt;&gt;0,$E2357,IF(OR($B2357="Venda",$B2357="Devolução de venda"),IFERROR(INDEX(Produtos!$D$6:$D$505,MATCH($C2357,Produtos!$B$6:$B$505,0)),0),0))))</f>
        <v/>
      </c>
      <c r="J2357" s="17">
        <f>IF(OR($B2357="",$C2357="",N($D2357)=0),"",IF($B2357="Venda",1,IF($B2357="Devolução de venda",-1,0))*$D2357*IFERROR(INDEX(Produtos!$L$6:$L$505,MATCH($C2357,Produtos!$B$6:$B$505,0)),0))</f>
        <v/>
      </c>
      <c r="K2357" s="17">
        <f>IF(I2357="","",IF($B2357="Venda",I2357-J2357,IF($B2357="Devolução de venda",-I2357-J2357,0)))</f>
        <v/>
      </c>
      <c r="L2357" s="20">
        <f>IF($A2357="","",IF($G2357&lt;&gt;"",$G2357,$A2357))</f>
        <v/>
      </c>
      <c r="M2357" s="17">
        <f>IF(I2357="","",IF($B2357="Venda",I2357,IF(OR($B2357="Compra",$B2357="Devolução de venda"),-I2357,0)))</f>
        <v/>
      </c>
    </row>
    <row r="2358">
      <c r="A2358" s="22" t="n"/>
      <c r="B2358" s="14" t="n"/>
      <c r="C2358" s="14" t="n"/>
      <c r="D2358" s="14" t="n"/>
      <c r="E2358" s="15" t="n"/>
      <c r="F2358" s="14" t="n"/>
      <c r="G2358" s="22" t="n"/>
      <c r="H2358" s="14" t="n"/>
      <c r="I2358" s="17">
        <f>IF(OR($B2358="",$C2358="",N($D2358)=0),"",IF(OR($B2358="Ajuste para mais",$B2358="Ajuste para menos"),0,$D2358*IF(N($E2358)&lt;&gt;0,$E2358,IF(OR($B2358="Venda",$B2358="Devolução de venda"),IFERROR(INDEX(Produtos!$D$6:$D$505,MATCH($C2358,Produtos!$B$6:$B$505,0)),0),0))))</f>
        <v/>
      </c>
      <c r="J2358" s="17">
        <f>IF(OR($B2358="",$C2358="",N($D2358)=0),"",IF($B2358="Venda",1,IF($B2358="Devolução de venda",-1,0))*$D2358*IFERROR(INDEX(Produtos!$L$6:$L$505,MATCH($C2358,Produtos!$B$6:$B$505,0)),0))</f>
        <v/>
      </c>
      <c r="K2358" s="17">
        <f>IF(I2358="","",IF($B2358="Venda",I2358-J2358,IF($B2358="Devolução de venda",-I2358-J2358,0)))</f>
        <v/>
      </c>
      <c r="L2358" s="20">
        <f>IF($A2358="","",IF($G2358&lt;&gt;"",$G2358,$A2358))</f>
        <v/>
      </c>
      <c r="M2358" s="17">
        <f>IF(I2358="","",IF($B2358="Venda",I2358,IF(OR($B2358="Compra",$B2358="Devolução de venda"),-I2358,0)))</f>
        <v/>
      </c>
    </row>
    <row r="2359">
      <c r="A2359" s="22" t="n"/>
      <c r="B2359" s="14" t="n"/>
      <c r="C2359" s="14" t="n"/>
      <c r="D2359" s="14" t="n"/>
      <c r="E2359" s="15" t="n"/>
      <c r="F2359" s="14" t="n"/>
      <c r="G2359" s="22" t="n"/>
      <c r="H2359" s="14" t="n"/>
      <c r="I2359" s="17">
        <f>IF(OR($B2359="",$C2359="",N($D2359)=0),"",IF(OR($B2359="Ajuste para mais",$B2359="Ajuste para menos"),0,$D2359*IF(N($E2359)&lt;&gt;0,$E2359,IF(OR($B2359="Venda",$B2359="Devolução de venda"),IFERROR(INDEX(Produtos!$D$6:$D$505,MATCH($C2359,Produtos!$B$6:$B$505,0)),0),0))))</f>
        <v/>
      </c>
      <c r="J2359" s="17">
        <f>IF(OR($B2359="",$C2359="",N($D2359)=0),"",IF($B2359="Venda",1,IF($B2359="Devolução de venda",-1,0))*$D2359*IFERROR(INDEX(Produtos!$L$6:$L$505,MATCH($C2359,Produtos!$B$6:$B$505,0)),0))</f>
        <v/>
      </c>
      <c r="K2359" s="17">
        <f>IF(I2359="","",IF($B2359="Venda",I2359-J2359,IF($B2359="Devolução de venda",-I2359-J2359,0)))</f>
        <v/>
      </c>
      <c r="L2359" s="20">
        <f>IF($A2359="","",IF($G2359&lt;&gt;"",$G2359,$A2359))</f>
        <v/>
      </c>
      <c r="M2359" s="17">
        <f>IF(I2359="","",IF($B2359="Venda",I2359,IF(OR($B2359="Compra",$B2359="Devolução de venda"),-I2359,0)))</f>
        <v/>
      </c>
    </row>
    <row r="2360">
      <c r="A2360" s="22" t="n"/>
      <c r="B2360" s="14" t="n"/>
      <c r="C2360" s="14" t="n"/>
      <c r="D2360" s="14" t="n"/>
      <c r="E2360" s="15" t="n"/>
      <c r="F2360" s="14" t="n"/>
      <c r="G2360" s="22" t="n"/>
      <c r="H2360" s="14" t="n"/>
      <c r="I2360" s="17">
        <f>IF(OR($B2360="",$C2360="",N($D2360)=0),"",IF(OR($B2360="Ajuste para mais",$B2360="Ajuste para menos"),0,$D2360*IF(N($E2360)&lt;&gt;0,$E2360,IF(OR($B2360="Venda",$B2360="Devolução de venda"),IFERROR(INDEX(Produtos!$D$6:$D$505,MATCH($C2360,Produtos!$B$6:$B$505,0)),0),0))))</f>
        <v/>
      </c>
      <c r="J2360" s="17">
        <f>IF(OR($B2360="",$C2360="",N($D2360)=0),"",IF($B2360="Venda",1,IF($B2360="Devolução de venda",-1,0))*$D2360*IFERROR(INDEX(Produtos!$L$6:$L$505,MATCH($C2360,Produtos!$B$6:$B$505,0)),0))</f>
        <v/>
      </c>
      <c r="K2360" s="17">
        <f>IF(I2360="","",IF($B2360="Venda",I2360-J2360,IF($B2360="Devolução de venda",-I2360-J2360,0)))</f>
        <v/>
      </c>
      <c r="L2360" s="20">
        <f>IF($A2360="","",IF($G2360&lt;&gt;"",$G2360,$A2360))</f>
        <v/>
      </c>
      <c r="M2360" s="17">
        <f>IF(I2360="","",IF($B2360="Venda",I2360,IF(OR($B2360="Compra",$B2360="Devolução de venda"),-I2360,0)))</f>
        <v/>
      </c>
    </row>
    <row r="2361">
      <c r="A2361" s="22" t="n"/>
      <c r="B2361" s="14" t="n"/>
      <c r="C2361" s="14" t="n"/>
      <c r="D2361" s="14" t="n"/>
      <c r="E2361" s="15" t="n"/>
      <c r="F2361" s="14" t="n"/>
      <c r="G2361" s="22" t="n"/>
      <c r="H2361" s="14" t="n"/>
      <c r="I2361" s="17">
        <f>IF(OR($B2361="",$C2361="",N($D2361)=0),"",IF(OR($B2361="Ajuste para mais",$B2361="Ajuste para menos"),0,$D2361*IF(N($E2361)&lt;&gt;0,$E2361,IF(OR($B2361="Venda",$B2361="Devolução de venda"),IFERROR(INDEX(Produtos!$D$6:$D$505,MATCH($C2361,Produtos!$B$6:$B$505,0)),0),0))))</f>
        <v/>
      </c>
      <c r="J2361" s="17">
        <f>IF(OR($B2361="",$C2361="",N($D2361)=0),"",IF($B2361="Venda",1,IF($B2361="Devolução de venda",-1,0))*$D2361*IFERROR(INDEX(Produtos!$L$6:$L$505,MATCH($C2361,Produtos!$B$6:$B$505,0)),0))</f>
        <v/>
      </c>
      <c r="K2361" s="17">
        <f>IF(I2361="","",IF($B2361="Venda",I2361-J2361,IF($B2361="Devolução de venda",-I2361-J2361,0)))</f>
        <v/>
      </c>
      <c r="L2361" s="20">
        <f>IF($A2361="","",IF($G2361&lt;&gt;"",$G2361,$A2361))</f>
        <v/>
      </c>
      <c r="M2361" s="17">
        <f>IF(I2361="","",IF($B2361="Venda",I2361,IF(OR($B2361="Compra",$B2361="Devolução de venda"),-I2361,0)))</f>
        <v/>
      </c>
    </row>
    <row r="2362">
      <c r="A2362" s="22" t="n"/>
      <c r="B2362" s="14" t="n"/>
      <c r="C2362" s="14" t="n"/>
      <c r="D2362" s="14" t="n"/>
      <c r="E2362" s="15" t="n"/>
      <c r="F2362" s="14" t="n"/>
      <c r="G2362" s="22" t="n"/>
      <c r="H2362" s="14" t="n"/>
      <c r="I2362" s="17">
        <f>IF(OR($B2362="",$C2362="",N($D2362)=0),"",IF(OR($B2362="Ajuste para mais",$B2362="Ajuste para menos"),0,$D2362*IF(N($E2362)&lt;&gt;0,$E2362,IF(OR($B2362="Venda",$B2362="Devolução de venda"),IFERROR(INDEX(Produtos!$D$6:$D$505,MATCH($C2362,Produtos!$B$6:$B$505,0)),0),0))))</f>
        <v/>
      </c>
      <c r="J2362" s="17">
        <f>IF(OR($B2362="",$C2362="",N($D2362)=0),"",IF($B2362="Venda",1,IF($B2362="Devolução de venda",-1,0))*$D2362*IFERROR(INDEX(Produtos!$L$6:$L$505,MATCH($C2362,Produtos!$B$6:$B$505,0)),0))</f>
        <v/>
      </c>
      <c r="K2362" s="17">
        <f>IF(I2362="","",IF($B2362="Venda",I2362-J2362,IF($B2362="Devolução de venda",-I2362-J2362,0)))</f>
        <v/>
      </c>
      <c r="L2362" s="20">
        <f>IF($A2362="","",IF($G2362&lt;&gt;"",$G2362,$A2362))</f>
        <v/>
      </c>
      <c r="M2362" s="17">
        <f>IF(I2362="","",IF($B2362="Venda",I2362,IF(OR($B2362="Compra",$B2362="Devolução de venda"),-I2362,0)))</f>
        <v/>
      </c>
    </row>
    <row r="2363">
      <c r="A2363" s="22" t="n"/>
      <c r="B2363" s="14" t="n"/>
      <c r="C2363" s="14" t="n"/>
      <c r="D2363" s="14" t="n"/>
      <c r="E2363" s="15" t="n"/>
      <c r="F2363" s="14" t="n"/>
      <c r="G2363" s="22" t="n"/>
      <c r="H2363" s="14" t="n"/>
      <c r="I2363" s="17">
        <f>IF(OR($B2363="",$C2363="",N($D2363)=0),"",IF(OR($B2363="Ajuste para mais",$B2363="Ajuste para menos"),0,$D2363*IF(N($E2363)&lt;&gt;0,$E2363,IF(OR($B2363="Venda",$B2363="Devolução de venda"),IFERROR(INDEX(Produtos!$D$6:$D$505,MATCH($C2363,Produtos!$B$6:$B$505,0)),0),0))))</f>
        <v/>
      </c>
      <c r="J2363" s="17">
        <f>IF(OR($B2363="",$C2363="",N($D2363)=0),"",IF($B2363="Venda",1,IF($B2363="Devolução de venda",-1,0))*$D2363*IFERROR(INDEX(Produtos!$L$6:$L$505,MATCH($C2363,Produtos!$B$6:$B$505,0)),0))</f>
        <v/>
      </c>
      <c r="K2363" s="17">
        <f>IF(I2363="","",IF($B2363="Venda",I2363-J2363,IF($B2363="Devolução de venda",-I2363-J2363,0)))</f>
        <v/>
      </c>
      <c r="L2363" s="20">
        <f>IF($A2363="","",IF($G2363&lt;&gt;"",$G2363,$A2363))</f>
        <v/>
      </c>
      <c r="M2363" s="17">
        <f>IF(I2363="","",IF($B2363="Venda",I2363,IF(OR($B2363="Compra",$B2363="Devolução de venda"),-I2363,0)))</f>
        <v/>
      </c>
    </row>
    <row r="2364">
      <c r="A2364" s="22" t="n"/>
      <c r="B2364" s="14" t="n"/>
      <c r="C2364" s="14" t="n"/>
      <c r="D2364" s="14" t="n"/>
      <c r="E2364" s="15" t="n"/>
      <c r="F2364" s="14" t="n"/>
      <c r="G2364" s="22" t="n"/>
      <c r="H2364" s="14" t="n"/>
      <c r="I2364" s="17">
        <f>IF(OR($B2364="",$C2364="",N($D2364)=0),"",IF(OR($B2364="Ajuste para mais",$B2364="Ajuste para menos"),0,$D2364*IF(N($E2364)&lt;&gt;0,$E2364,IF(OR($B2364="Venda",$B2364="Devolução de venda"),IFERROR(INDEX(Produtos!$D$6:$D$505,MATCH($C2364,Produtos!$B$6:$B$505,0)),0),0))))</f>
        <v/>
      </c>
      <c r="J2364" s="17">
        <f>IF(OR($B2364="",$C2364="",N($D2364)=0),"",IF($B2364="Venda",1,IF($B2364="Devolução de venda",-1,0))*$D2364*IFERROR(INDEX(Produtos!$L$6:$L$505,MATCH($C2364,Produtos!$B$6:$B$505,0)),0))</f>
        <v/>
      </c>
      <c r="K2364" s="17">
        <f>IF(I2364="","",IF($B2364="Venda",I2364-J2364,IF($B2364="Devolução de venda",-I2364-J2364,0)))</f>
        <v/>
      </c>
      <c r="L2364" s="20">
        <f>IF($A2364="","",IF($G2364&lt;&gt;"",$G2364,$A2364))</f>
        <v/>
      </c>
      <c r="M2364" s="17">
        <f>IF(I2364="","",IF($B2364="Venda",I2364,IF(OR($B2364="Compra",$B2364="Devolução de venda"),-I2364,0)))</f>
        <v/>
      </c>
    </row>
    <row r="2365">
      <c r="A2365" s="22" t="n"/>
      <c r="B2365" s="14" t="n"/>
      <c r="C2365" s="14" t="n"/>
      <c r="D2365" s="14" t="n"/>
      <c r="E2365" s="15" t="n"/>
      <c r="F2365" s="14" t="n"/>
      <c r="G2365" s="22" t="n"/>
      <c r="H2365" s="14" t="n"/>
      <c r="I2365" s="17">
        <f>IF(OR($B2365="",$C2365="",N($D2365)=0),"",IF(OR($B2365="Ajuste para mais",$B2365="Ajuste para menos"),0,$D2365*IF(N($E2365)&lt;&gt;0,$E2365,IF(OR($B2365="Venda",$B2365="Devolução de venda"),IFERROR(INDEX(Produtos!$D$6:$D$505,MATCH($C2365,Produtos!$B$6:$B$505,0)),0),0))))</f>
        <v/>
      </c>
      <c r="J2365" s="17">
        <f>IF(OR($B2365="",$C2365="",N($D2365)=0),"",IF($B2365="Venda",1,IF($B2365="Devolução de venda",-1,0))*$D2365*IFERROR(INDEX(Produtos!$L$6:$L$505,MATCH($C2365,Produtos!$B$6:$B$505,0)),0))</f>
        <v/>
      </c>
      <c r="K2365" s="17">
        <f>IF(I2365="","",IF($B2365="Venda",I2365-J2365,IF($B2365="Devolução de venda",-I2365-J2365,0)))</f>
        <v/>
      </c>
      <c r="L2365" s="20">
        <f>IF($A2365="","",IF($G2365&lt;&gt;"",$G2365,$A2365))</f>
        <v/>
      </c>
      <c r="M2365" s="17">
        <f>IF(I2365="","",IF($B2365="Venda",I2365,IF(OR($B2365="Compra",$B2365="Devolução de venda"),-I2365,0)))</f>
        <v/>
      </c>
    </row>
    <row r="2366">
      <c r="A2366" s="22" t="n"/>
      <c r="B2366" s="14" t="n"/>
      <c r="C2366" s="14" t="n"/>
      <c r="D2366" s="14" t="n"/>
      <c r="E2366" s="15" t="n"/>
      <c r="F2366" s="14" t="n"/>
      <c r="G2366" s="22" t="n"/>
      <c r="H2366" s="14" t="n"/>
      <c r="I2366" s="17">
        <f>IF(OR($B2366="",$C2366="",N($D2366)=0),"",IF(OR($B2366="Ajuste para mais",$B2366="Ajuste para menos"),0,$D2366*IF(N($E2366)&lt;&gt;0,$E2366,IF(OR($B2366="Venda",$B2366="Devolução de venda"),IFERROR(INDEX(Produtos!$D$6:$D$505,MATCH($C2366,Produtos!$B$6:$B$505,0)),0),0))))</f>
        <v/>
      </c>
      <c r="J2366" s="17">
        <f>IF(OR($B2366="",$C2366="",N($D2366)=0),"",IF($B2366="Venda",1,IF($B2366="Devolução de venda",-1,0))*$D2366*IFERROR(INDEX(Produtos!$L$6:$L$505,MATCH($C2366,Produtos!$B$6:$B$505,0)),0))</f>
        <v/>
      </c>
      <c r="K2366" s="17">
        <f>IF(I2366="","",IF($B2366="Venda",I2366-J2366,IF($B2366="Devolução de venda",-I2366-J2366,0)))</f>
        <v/>
      </c>
      <c r="L2366" s="20">
        <f>IF($A2366="","",IF($G2366&lt;&gt;"",$G2366,$A2366))</f>
        <v/>
      </c>
      <c r="M2366" s="17">
        <f>IF(I2366="","",IF($B2366="Venda",I2366,IF(OR($B2366="Compra",$B2366="Devolução de venda"),-I2366,0)))</f>
        <v/>
      </c>
    </row>
    <row r="2367">
      <c r="A2367" s="22" t="n"/>
      <c r="B2367" s="14" t="n"/>
      <c r="C2367" s="14" t="n"/>
      <c r="D2367" s="14" t="n"/>
      <c r="E2367" s="15" t="n"/>
      <c r="F2367" s="14" t="n"/>
      <c r="G2367" s="22" t="n"/>
      <c r="H2367" s="14" t="n"/>
      <c r="I2367" s="17">
        <f>IF(OR($B2367="",$C2367="",N($D2367)=0),"",IF(OR($B2367="Ajuste para mais",$B2367="Ajuste para menos"),0,$D2367*IF(N($E2367)&lt;&gt;0,$E2367,IF(OR($B2367="Venda",$B2367="Devolução de venda"),IFERROR(INDEX(Produtos!$D$6:$D$505,MATCH($C2367,Produtos!$B$6:$B$505,0)),0),0))))</f>
        <v/>
      </c>
      <c r="J2367" s="17">
        <f>IF(OR($B2367="",$C2367="",N($D2367)=0),"",IF($B2367="Venda",1,IF($B2367="Devolução de venda",-1,0))*$D2367*IFERROR(INDEX(Produtos!$L$6:$L$505,MATCH($C2367,Produtos!$B$6:$B$505,0)),0))</f>
        <v/>
      </c>
      <c r="K2367" s="17">
        <f>IF(I2367="","",IF($B2367="Venda",I2367-J2367,IF($B2367="Devolução de venda",-I2367-J2367,0)))</f>
        <v/>
      </c>
      <c r="L2367" s="20">
        <f>IF($A2367="","",IF($G2367&lt;&gt;"",$G2367,$A2367))</f>
        <v/>
      </c>
      <c r="M2367" s="17">
        <f>IF(I2367="","",IF($B2367="Venda",I2367,IF(OR($B2367="Compra",$B2367="Devolução de venda"),-I2367,0)))</f>
        <v/>
      </c>
    </row>
    <row r="2368">
      <c r="A2368" s="22" t="n"/>
      <c r="B2368" s="14" t="n"/>
      <c r="C2368" s="14" t="n"/>
      <c r="D2368" s="14" t="n"/>
      <c r="E2368" s="15" t="n"/>
      <c r="F2368" s="14" t="n"/>
      <c r="G2368" s="22" t="n"/>
      <c r="H2368" s="14" t="n"/>
      <c r="I2368" s="17">
        <f>IF(OR($B2368="",$C2368="",N($D2368)=0),"",IF(OR($B2368="Ajuste para mais",$B2368="Ajuste para menos"),0,$D2368*IF(N($E2368)&lt;&gt;0,$E2368,IF(OR($B2368="Venda",$B2368="Devolução de venda"),IFERROR(INDEX(Produtos!$D$6:$D$505,MATCH($C2368,Produtos!$B$6:$B$505,0)),0),0))))</f>
        <v/>
      </c>
      <c r="J2368" s="17">
        <f>IF(OR($B2368="",$C2368="",N($D2368)=0),"",IF($B2368="Venda",1,IF($B2368="Devolução de venda",-1,0))*$D2368*IFERROR(INDEX(Produtos!$L$6:$L$505,MATCH($C2368,Produtos!$B$6:$B$505,0)),0))</f>
        <v/>
      </c>
      <c r="K2368" s="17">
        <f>IF(I2368="","",IF($B2368="Venda",I2368-J2368,IF($B2368="Devolução de venda",-I2368-J2368,0)))</f>
        <v/>
      </c>
      <c r="L2368" s="20">
        <f>IF($A2368="","",IF($G2368&lt;&gt;"",$G2368,$A2368))</f>
        <v/>
      </c>
      <c r="M2368" s="17">
        <f>IF(I2368="","",IF($B2368="Venda",I2368,IF(OR($B2368="Compra",$B2368="Devolução de venda"),-I2368,0)))</f>
        <v/>
      </c>
    </row>
    <row r="2369">
      <c r="A2369" s="22" t="n"/>
      <c r="B2369" s="14" t="n"/>
      <c r="C2369" s="14" t="n"/>
      <c r="D2369" s="14" t="n"/>
      <c r="E2369" s="15" t="n"/>
      <c r="F2369" s="14" t="n"/>
      <c r="G2369" s="22" t="n"/>
      <c r="H2369" s="14" t="n"/>
      <c r="I2369" s="17">
        <f>IF(OR($B2369="",$C2369="",N($D2369)=0),"",IF(OR($B2369="Ajuste para mais",$B2369="Ajuste para menos"),0,$D2369*IF(N($E2369)&lt;&gt;0,$E2369,IF(OR($B2369="Venda",$B2369="Devolução de venda"),IFERROR(INDEX(Produtos!$D$6:$D$505,MATCH($C2369,Produtos!$B$6:$B$505,0)),0),0))))</f>
        <v/>
      </c>
      <c r="J2369" s="17">
        <f>IF(OR($B2369="",$C2369="",N($D2369)=0),"",IF($B2369="Venda",1,IF($B2369="Devolução de venda",-1,0))*$D2369*IFERROR(INDEX(Produtos!$L$6:$L$505,MATCH($C2369,Produtos!$B$6:$B$505,0)),0))</f>
        <v/>
      </c>
      <c r="K2369" s="17">
        <f>IF(I2369="","",IF($B2369="Venda",I2369-J2369,IF($B2369="Devolução de venda",-I2369-J2369,0)))</f>
        <v/>
      </c>
      <c r="L2369" s="20">
        <f>IF($A2369="","",IF($G2369&lt;&gt;"",$G2369,$A2369))</f>
        <v/>
      </c>
      <c r="M2369" s="17">
        <f>IF(I2369="","",IF($B2369="Venda",I2369,IF(OR($B2369="Compra",$B2369="Devolução de venda"),-I2369,0)))</f>
        <v/>
      </c>
    </row>
    <row r="2370">
      <c r="A2370" s="22" t="n"/>
      <c r="B2370" s="14" t="n"/>
      <c r="C2370" s="14" t="n"/>
      <c r="D2370" s="14" t="n"/>
      <c r="E2370" s="15" t="n"/>
      <c r="F2370" s="14" t="n"/>
      <c r="G2370" s="22" t="n"/>
      <c r="H2370" s="14" t="n"/>
      <c r="I2370" s="17">
        <f>IF(OR($B2370="",$C2370="",N($D2370)=0),"",IF(OR($B2370="Ajuste para mais",$B2370="Ajuste para menos"),0,$D2370*IF(N($E2370)&lt;&gt;0,$E2370,IF(OR($B2370="Venda",$B2370="Devolução de venda"),IFERROR(INDEX(Produtos!$D$6:$D$505,MATCH($C2370,Produtos!$B$6:$B$505,0)),0),0))))</f>
        <v/>
      </c>
      <c r="J2370" s="17">
        <f>IF(OR($B2370="",$C2370="",N($D2370)=0),"",IF($B2370="Venda",1,IF($B2370="Devolução de venda",-1,0))*$D2370*IFERROR(INDEX(Produtos!$L$6:$L$505,MATCH($C2370,Produtos!$B$6:$B$505,0)),0))</f>
        <v/>
      </c>
      <c r="K2370" s="17">
        <f>IF(I2370="","",IF($B2370="Venda",I2370-J2370,IF($B2370="Devolução de venda",-I2370-J2370,0)))</f>
        <v/>
      </c>
      <c r="L2370" s="20">
        <f>IF($A2370="","",IF($G2370&lt;&gt;"",$G2370,$A2370))</f>
        <v/>
      </c>
      <c r="M2370" s="17">
        <f>IF(I2370="","",IF($B2370="Venda",I2370,IF(OR($B2370="Compra",$B2370="Devolução de venda"),-I2370,0)))</f>
        <v/>
      </c>
    </row>
    <row r="2371">
      <c r="A2371" s="22" t="n"/>
      <c r="B2371" s="14" t="n"/>
      <c r="C2371" s="14" t="n"/>
      <c r="D2371" s="14" t="n"/>
      <c r="E2371" s="15" t="n"/>
      <c r="F2371" s="14" t="n"/>
      <c r="G2371" s="22" t="n"/>
      <c r="H2371" s="14" t="n"/>
      <c r="I2371" s="17">
        <f>IF(OR($B2371="",$C2371="",N($D2371)=0),"",IF(OR($B2371="Ajuste para mais",$B2371="Ajuste para menos"),0,$D2371*IF(N($E2371)&lt;&gt;0,$E2371,IF(OR($B2371="Venda",$B2371="Devolução de venda"),IFERROR(INDEX(Produtos!$D$6:$D$505,MATCH($C2371,Produtos!$B$6:$B$505,0)),0),0))))</f>
        <v/>
      </c>
      <c r="J2371" s="17">
        <f>IF(OR($B2371="",$C2371="",N($D2371)=0),"",IF($B2371="Venda",1,IF($B2371="Devolução de venda",-1,0))*$D2371*IFERROR(INDEX(Produtos!$L$6:$L$505,MATCH($C2371,Produtos!$B$6:$B$505,0)),0))</f>
        <v/>
      </c>
      <c r="K2371" s="17">
        <f>IF(I2371="","",IF($B2371="Venda",I2371-J2371,IF($B2371="Devolução de venda",-I2371-J2371,0)))</f>
        <v/>
      </c>
      <c r="L2371" s="20">
        <f>IF($A2371="","",IF($G2371&lt;&gt;"",$G2371,$A2371))</f>
        <v/>
      </c>
      <c r="M2371" s="17">
        <f>IF(I2371="","",IF($B2371="Venda",I2371,IF(OR($B2371="Compra",$B2371="Devolução de venda"),-I2371,0)))</f>
        <v/>
      </c>
    </row>
    <row r="2372">
      <c r="A2372" s="22" t="n"/>
      <c r="B2372" s="14" t="n"/>
      <c r="C2372" s="14" t="n"/>
      <c r="D2372" s="14" t="n"/>
      <c r="E2372" s="15" t="n"/>
      <c r="F2372" s="14" t="n"/>
      <c r="G2372" s="22" t="n"/>
      <c r="H2372" s="14" t="n"/>
      <c r="I2372" s="17">
        <f>IF(OR($B2372="",$C2372="",N($D2372)=0),"",IF(OR($B2372="Ajuste para mais",$B2372="Ajuste para menos"),0,$D2372*IF(N($E2372)&lt;&gt;0,$E2372,IF(OR($B2372="Venda",$B2372="Devolução de venda"),IFERROR(INDEX(Produtos!$D$6:$D$505,MATCH($C2372,Produtos!$B$6:$B$505,0)),0),0))))</f>
        <v/>
      </c>
      <c r="J2372" s="17">
        <f>IF(OR($B2372="",$C2372="",N($D2372)=0),"",IF($B2372="Venda",1,IF($B2372="Devolução de venda",-1,0))*$D2372*IFERROR(INDEX(Produtos!$L$6:$L$505,MATCH($C2372,Produtos!$B$6:$B$505,0)),0))</f>
        <v/>
      </c>
      <c r="K2372" s="17">
        <f>IF(I2372="","",IF($B2372="Venda",I2372-J2372,IF($B2372="Devolução de venda",-I2372-J2372,0)))</f>
        <v/>
      </c>
      <c r="L2372" s="20">
        <f>IF($A2372="","",IF($G2372&lt;&gt;"",$G2372,$A2372))</f>
        <v/>
      </c>
      <c r="M2372" s="17">
        <f>IF(I2372="","",IF($B2372="Venda",I2372,IF(OR($B2372="Compra",$B2372="Devolução de venda"),-I2372,0)))</f>
        <v/>
      </c>
    </row>
    <row r="2373">
      <c r="A2373" s="22" t="n"/>
      <c r="B2373" s="14" t="n"/>
      <c r="C2373" s="14" t="n"/>
      <c r="D2373" s="14" t="n"/>
      <c r="E2373" s="15" t="n"/>
      <c r="F2373" s="14" t="n"/>
      <c r="G2373" s="22" t="n"/>
      <c r="H2373" s="14" t="n"/>
      <c r="I2373" s="17">
        <f>IF(OR($B2373="",$C2373="",N($D2373)=0),"",IF(OR($B2373="Ajuste para mais",$B2373="Ajuste para menos"),0,$D2373*IF(N($E2373)&lt;&gt;0,$E2373,IF(OR($B2373="Venda",$B2373="Devolução de venda"),IFERROR(INDEX(Produtos!$D$6:$D$505,MATCH($C2373,Produtos!$B$6:$B$505,0)),0),0))))</f>
        <v/>
      </c>
      <c r="J2373" s="17">
        <f>IF(OR($B2373="",$C2373="",N($D2373)=0),"",IF($B2373="Venda",1,IF($B2373="Devolução de venda",-1,0))*$D2373*IFERROR(INDEX(Produtos!$L$6:$L$505,MATCH($C2373,Produtos!$B$6:$B$505,0)),0))</f>
        <v/>
      </c>
      <c r="K2373" s="17">
        <f>IF(I2373="","",IF($B2373="Venda",I2373-J2373,IF($B2373="Devolução de venda",-I2373-J2373,0)))</f>
        <v/>
      </c>
      <c r="L2373" s="20">
        <f>IF($A2373="","",IF($G2373&lt;&gt;"",$G2373,$A2373))</f>
        <v/>
      </c>
      <c r="M2373" s="17">
        <f>IF(I2373="","",IF($B2373="Venda",I2373,IF(OR($B2373="Compra",$B2373="Devolução de venda"),-I2373,0)))</f>
        <v/>
      </c>
    </row>
    <row r="2374">
      <c r="A2374" s="22" t="n"/>
      <c r="B2374" s="14" t="n"/>
      <c r="C2374" s="14" t="n"/>
      <c r="D2374" s="14" t="n"/>
      <c r="E2374" s="15" t="n"/>
      <c r="F2374" s="14" t="n"/>
      <c r="G2374" s="22" t="n"/>
      <c r="H2374" s="14" t="n"/>
      <c r="I2374" s="17">
        <f>IF(OR($B2374="",$C2374="",N($D2374)=0),"",IF(OR($B2374="Ajuste para mais",$B2374="Ajuste para menos"),0,$D2374*IF(N($E2374)&lt;&gt;0,$E2374,IF(OR($B2374="Venda",$B2374="Devolução de venda"),IFERROR(INDEX(Produtos!$D$6:$D$505,MATCH($C2374,Produtos!$B$6:$B$505,0)),0),0))))</f>
        <v/>
      </c>
      <c r="J2374" s="17">
        <f>IF(OR($B2374="",$C2374="",N($D2374)=0),"",IF($B2374="Venda",1,IF($B2374="Devolução de venda",-1,0))*$D2374*IFERROR(INDEX(Produtos!$L$6:$L$505,MATCH($C2374,Produtos!$B$6:$B$505,0)),0))</f>
        <v/>
      </c>
      <c r="K2374" s="17">
        <f>IF(I2374="","",IF($B2374="Venda",I2374-J2374,IF($B2374="Devolução de venda",-I2374-J2374,0)))</f>
        <v/>
      </c>
      <c r="L2374" s="20">
        <f>IF($A2374="","",IF($G2374&lt;&gt;"",$G2374,$A2374))</f>
        <v/>
      </c>
      <c r="M2374" s="17">
        <f>IF(I2374="","",IF($B2374="Venda",I2374,IF(OR($B2374="Compra",$B2374="Devolução de venda"),-I2374,0)))</f>
        <v/>
      </c>
    </row>
    <row r="2375">
      <c r="A2375" s="22" t="n"/>
      <c r="B2375" s="14" t="n"/>
      <c r="C2375" s="14" t="n"/>
      <c r="D2375" s="14" t="n"/>
      <c r="E2375" s="15" t="n"/>
      <c r="F2375" s="14" t="n"/>
      <c r="G2375" s="22" t="n"/>
      <c r="H2375" s="14" t="n"/>
      <c r="I2375" s="17">
        <f>IF(OR($B2375="",$C2375="",N($D2375)=0),"",IF(OR($B2375="Ajuste para mais",$B2375="Ajuste para menos"),0,$D2375*IF(N($E2375)&lt;&gt;0,$E2375,IF(OR($B2375="Venda",$B2375="Devolução de venda"),IFERROR(INDEX(Produtos!$D$6:$D$505,MATCH($C2375,Produtos!$B$6:$B$505,0)),0),0))))</f>
        <v/>
      </c>
      <c r="J2375" s="17">
        <f>IF(OR($B2375="",$C2375="",N($D2375)=0),"",IF($B2375="Venda",1,IF($B2375="Devolução de venda",-1,0))*$D2375*IFERROR(INDEX(Produtos!$L$6:$L$505,MATCH($C2375,Produtos!$B$6:$B$505,0)),0))</f>
        <v/>
      </c>
      <c r="K2375" s="17">
        <f>IF(I2375="","",IF($B2375="Venda",I2375-J2375,IF($B2375="Devolução de venda",-I2375-J2375,0)))</f>
        <v/>
      </c>
      <c r="L2375" s="20">
        <f>IF($A2375="","",IF($G2375&lt;&gt;"",$G2375,$A2375))</f>
        <v/>
      </c>
      <c r="M2375" s="17">
        <f>IF(I2375="","",IF($B2375="Venda",I2375,IF(OR($B2375="Compra",$B2375="Devolução de venda"),-I2375,0)))</f>
        <v/>
      </c>
    </row>
    <row r="2376">
      <c r="A2376" s="22" t="n"/>
      <c r="B2376" s="14" t="n"/>
      <c r="C2376" s="14" t="n"/>
      <c r="D2376" s="14" t="n"/>
      <c r="E2376" s="15" t="n"/>
      <c r="F2376" s="14" t="n"/>
      <c r="G2376" s="22" t="n"/>
      <c r="H2376" s="14" t="n"/>
      <c r="I2376" s="17">
        <f>IF(OR($B2376="",$C2376="",N($D2376)=0),"",IF(OR($B2376="Ajuste para mais",$B2376="Ajuste para menos"),0,$D2376*IF(N($E2376)&lt;&gt;0,$E2376,IF(OR($B2376="Venda",$B2376="Devolução de venda"),IFERROR(INDEX(Produtos!$D$6:$D$505,MATCH($C2376,Produtos!$B$6:$B$505,0)),0),0))))</f>
        <v/>
      </c>
      <c r="J2376" s="17">
        <f>IF(OR($B2376="",$C2376="",N($D2376)=0),"",IF($B2376="Venda",1,IF($B2376="Devolução de venda",-1,0))*$D2376*IFERROR(INDEX(Produtos!$L$6:$L$505,MATCH($C2376,Produtos!$B$6:$B$505,0)),0))</f>
        <v/>
      </c>
      <c r="K2376" s="17">
        <f>IF(I2376="","",IF($B2376="Venda",I2376-J2376,IF($B2376="Devolução de venda",-I2376-J2376,0)))</f>
        <v/>
      </c>
      <c r="L2376" s="20">
        <f>IF($A2376="","",IF($G2376&lt;&gt;"",$G2376,$A2376))</f>
        <v/>
      </c>
      <c r="M2376" s="17">
        <f>IF(I2376="","",IF($B2376="Venda",I2376,IF(OR($B2376="Compra",$B2376="Devolução de venda"),-I2376,0)))</f>
        <v/>
      </c>
    </row>
    <row r="2377">
      <c r="A2377" s="22" t="n"/>
      <c r="B2377" s="14" t="n"/>
      <c r="C2377" s="14" t="n"/>
      <c r="D2377" s="14" t="n"/>
      <c r="E2377" s="15" t="n"/>
      <c r="F2377" s="14" t="n"/>
      <c r="G2377" s="22" t="n"/>
      <c r="H2377" s="14" t="n"/>
      <c r="I2377" s="17">
        <f>IF(OR($B2377="",$C2377="",N($D2377)=0),"",IF(OR($B2377="Ajuste para mais",$B2377="Ajuste para menos"),0,$D2377*IF(N($E2377)&lt;&gt;0,$E2377,IF(OR($B2377="Venda",$B2377="Devolução de venda"),IFERROR(INDEX(Produtos!$D$6:$D$505,MATCH($C2377,Produtos!$B$6:$B$505,0)),0),0))))</f>
        <v/>
      </c>
      <c r="J2377" s="17">
        <f>IF(OR($B2377="",$C2377="",N($D2377)=0),"",IF($B2377="Venda",1,IF($B2377="Devolução de venda",-1,0))*$D2377*IFERROR(INDEX(Produtos!$L$6:$L$505,MATCH($C2377,Produtos!$B$6:$B$505,0)),0))</f>
        <v/>
      </c>
      <c r="K2377" s="17">
        <f>IF(I2377="","",IF($B2377="Venda",I2377-J2377,IF($B2377="Devolução de venda",-I2377-J2377,0)))</f>
        <v/>
      </c>
      <c r="L2377" s="20">
        <f>IF($A2377="","",IF($G2377&lt;&gt;"",$G2377,$A2377))</f>
        <v/>
      </c>
      <c r="M2377" s="17">
        <f>IF(I2377="","",IF($B2377="Venda",I2377,IF(OR($B2377="Compra",$B2377="Devolução de venda"),-I2377,0)))</f>
        <v/>
      </c>
    </row>
    <row r="2378">
      <c r="A2378" s="22" t="n"/>
      <c r="B2378" s="14" t="n"/>
      <c r="C2378" s="14" t="n"/>
      <c r="D2378" s="14" t="n"/>
      <c r="E2378" s="15" t="n"/>
      <c r="F2378" s="14" t="n"/>
      <c r="G2378" s="22" t="n"/>
      <c r="H2378" s="14" t="n"/>
      <c r="I2378" s="17">
        <f>IF(OR($B2378="",$C2378="",N($D2378)=0),"",IF(OR($B2378="Ajuste para mais",$B2378="Ajuste para menos"),0,$D2378*IF(N($E2378)&lt;&gt;0,$E2378,IF(OR($B2378="Venda",$B2378="Devolução de venda"),IFERROR(INDEX(Produtos!$D$6:$D$505,MATCH($C2378,Produtos!$B$6:$B$505,0)),0),0))))</f>
        <v/>
      </c>
      <c r="J2378" s="17">
        <f>IF(OR($B2378="",$C2378="",N($D2378)=0),"",IF($B2378="Venda",1,IF($B2378="Devolução de venda",-1,0))*$D2378*IFERROR(INDEX(Produtos!$L$6:$L$505,MATCH($C2378,Produtos!$B$6:$B$505,0)),0))</f>
        <v/>
      </c>
      <c r="K2378" s="17">
        <f>IF(I2378="","",IF($B2378="Venda",I2378-J2378,IF($B2378="Devolução de venda",-I2378-J2378,0)))</f>
        <v/>
      </c>
      <c r="L2378" s="20">
        <f>IF($A2378="","",IF($G2378&lt;&gt;"",$G2378,$A2378))</f>
        <v/>
      </c>
      <c r="M2378" s="17">
        <f>IF(I2378="","",IF($B2378="Venda",I2378,IF(OR($B2378="Compra",$B2378="Devolução de venda"),-I2378,0)))</f>
        <v/>
      </c>
    </row>
    <row r="2379">
      <c r="A2379" s="22" t="n"/>
      <c r="B2379" s="14" t="n"/>
      <c r="C2379" s="14" t="n"/>
      <c r="D2379" s="14" t="n"/>
      <c r="E2379" s="15" t="n"/>
      <c r="F2379" s="14" t="n"/>
      <c r="G2379" s="22" t="n"/>
      <c r="H2379" s="14" t="n"/>
      <c r="I2379" s="17">
        <f>IF(OR($B2379="",$C2379="",N($D2379)=0),"",IF(OR($B2379="Ajuste para mais",$B2379="Ajuste para menos"),0,$D2379*IF(N($E2379)&lt;&gt;0,$E2379,IF(OR($B2379="Venda",$B2379="Devolução de venda"),IFERROR(INDEX(Produtos!$D$6:$D$505,MATCH($C2379,Produtos!$B$6:$B$505,0)),0),0))))</f>
        <v/>
      </c>
      <c r="J2379" s="17">
        <f>IF(OR($B2379="",$C2379="",N($D2379)=0),"",IF($B2379="Venda",1,IF($B2379="Devolução de venda",-1,0))*$D2379*IFERROR(INDEX(Produtos!$L$6:$L$505,MATCH($C2379,Produtos!$B$6:$B$505,0)),0))</f>
        <v/>
      </c>
      <c r="K2379" s="17">
        <f>IF(I2379="","",IF($B2379="Venda",I2379-J2379,IF($B2379="Devolução de venda",-I2379-J2379,0)))</f>
        <v/>
      </c>
      <c r="L2379" s="20">
        <f>IF($A2379="","",IF($G2379&lt;&gt;"",$G2379,$A2379))</f>
        <v/>
      </c>
      <c r="M2379" s="17">
        <f>IF(I2379="","",IF($B2379="Venda",I2379,IF(OR($B2379="Compra",$B2379="Devolução de venda"),-I2379,0)))</f>
        <v/>
      </c>
    </row>
    <row r="2380">
      <c r="A2380" s="22" t="n"/>
      <c r="B2380" s="14" t="n"/>
      <c r="C2380" s="14" t="n"/>
      <c r="D2380" s="14" t="n"/>
      <c r="E2380" s="15" t="n"/>
      <c r="F2380" s="14" t="n"/>
      <c r="G2380" s="22" t="n"/>
      <c r="H2380" s="14" t="n"/>
      <c r="I2380" s="17">
        <f>IF(OR($B2380="",$C2380="",N($D2380)=0),"",IF(OR($B2380="Ajuste para mais",$B2380="Ajuste para menos"),0,$D2380*IF(N($E2380)&lt;&gt;0,$E2380,IF(OR($B2380="Venda",$B2380="Devolução de venda"),IFERROR(INDEX(Produtos!$D$6:$D$505,MATCH($C2380,Produtos!$B$6:$B$505,0)),0),0))))</f>
        <v/>
      </c>
      <c r="J2380" s="17">
        <f>IF(OR($B2380="",$C2380="",N($D2380)=0),"",IF($B2380="Venda",1,IF($B2380="Devolução de venda",-1,0))*$D2380*IFERROR(INDEX(Produtos!$L$6:$L$505,MATCH($C2380,Produtos!$B$6:$B$505,0)),0))</f>
        <v/>
      </c>
      <c r="K2380" s="17">
        <f>IF(I2380="","",IF($B2380="Venda",I2380-J2380,IF($B2380="Devolução de venda",-I2380-J2380,0)))</f>
        <v/>
      </c>
      <c r="L2380" s="20">
        <f>IF($A2380="","",IF($G2380&lt;&gt;"",$G2380,$A2380))</f>
        <v/>
      </c>
      <c r="M2380" s="17">
        <f>IF(I2380="","",IF($B2380="Venda",I2380,IF(OR($B2380="Compra",$B2380="Devolução de venda"),-I2380,0)))</f>
        <v/>
      </c>
    </row>
    <row r="2381">
      <c r="A2381" s="22" t="n"/>
      <c r="B2381" s="14" t="n"/>
      <c r="C2381" s="14" t="n"/>
      <c r="D2381" s="14" t="n"/>
      <c r="E2381" s="15" t="n"/>
      <c r="F2381" s="14" t="n"/>
      <c r="G2381" s="22" t="n"/>
      <c r="H2381" s="14" t="n"/>
      <c r="I2381" s="17">
        <f>IF(OR($B2381="",$C2381="",N($D2381)=0),"",IF(OR($B2381="Ajuste para mais",$B2381="Ajuste para menos"),0,$D2381*IF(N($E2381)&lt;&gt;0,$E2381,IF(OR($B2381="Venda",$B2381="Devolução de venda"),IFERROR(INDEX(Produtos!$D$6:$D$505,MATCH($C2381,Produtos!$B$6:$B$505,0)),0),0))))</f>
        <v/>
      </c>
      <c r="J2381" s="17">
        <f>IF(OR($B2381="",$C2381="",N($D2381)=0),"",IF($B2381="Venda",1,IF($B2381="Devolução de venda",-1,0))*$D2381*IFERROR(INDEX(Produtos!$L$6:$L$505,MATCH($C2381,Produtos!$B$6:$B$505,0)),0))</f>
        <v/>
      </c>
      <c r="K2381" s="17">
        <f>IF(I2381="","",IF($B2381="Venda",I2381-J2381,IF($B2381="Devolução de venda",-I2381-J2381,0)))</f>
        <v/>
      </c>
      <c r="L2381" s="20">
        <f>IF($A2381="","",IF($G2381&lt;&gt;"",$G2381,$A2381))</f>
        <v/>
      </c>
      <c r="M2381" s="17">
        <f>IF(I2381="","",IF($B2381="Venda",I2381,IF(OR($B2381="Compra",$B2381="Devolução de venda"),-I2381,0)))</f>
        <v/>
      </c>
    </row>
    <row r="2382">
      <c r="A2382" s="22" t="n"/>
      <c r="B2382" s="14" t="n"/>
      <c r="C2382" s="14" t="n"/>
      <c r="D2382" s="14" t="n"/>
      <c r="E2382" s="15" t="n"/>
      <c r="F2382" s="14" t="n"/>
      <c r="G2382" s="22" t="n"/>
      <c r="H2382" s="14" t="n"/>
      <c r="I2382" s="17">
        <f>IF(OR($B2382="",$C2382="",N($D2382)=0),"",IF(OR($B2382="Ajuste para mais",$B2382="Ajuste para menos"),0,$D2382*IF(N($E2382)&lt;&gt;0,$E2382,IF(OR($B2382="Venda",$B2382="Devolução de venda"),IFERROR(INDEX(Produtos!$D$6:$D$505,MATCH($C2382,Produtos!$B$6:$B$505,0)),0),0))))</f>
        <v/>
      </c>
      <c r="J2382" s="17">
        <f>IF(OR($B2382="",$C2382="",N($D2382)=0),"",IF($B2382="Venda",1,IF($B2382="Devolução de venda",-1,0))*$D2382*IFERROR(INDEX(Produtos!$L$6:$L$505,MATCH($C2382,Produtos!$B$6:$B$505,0)),0))</f>
        <v/>
      </c>
      <c r="K2382" s="17">
        <f>IF(I2382="","",IF($B2382="Venda",I2382-J2382,IF($B2382="Devolução de venda",-I2382-J2382,0)))</f>
        <v/>
      </c>
      <c r="L2382" s="20">
        <f>IF($A2382="","",IF($G2382&lt;&gt;"",$G2382,$A2382))</f>
        <v/>
      </c>
      <c r="M2382" s="17">
        <f>IF(I2382="","",IF($B2382="Venda",I2382,IF(OR($B2382="Compra",$B2382="Devolução de venda"),-I2382,0)))</f>
        <v/>
      </c>
    </row>
    <row r="2383">
      <c r="A2383" s="22" t="n"/>
      <c r="B2383" s="14" t="n"/>
      <c r="C2383" s="14" t="n"/>
      <c r="D2383" s="14" t="n"/>
      <c r="E2383" s="15" t="n"/>
      <c r="F2383" s="14" t="n"/>
      <c r="G2383" s="22" t="n"/>
      <c r="H2383" s="14" t="n"/>
      <c r="I2383" s="17">
        <f>IF(OR($B2383="",$C2383="",N($D2383)=0),"",IF(OR($B2383="Ajuste para mais",$B2383="Ajuste para menos"),0,$D2383*IF(N($E2383)&lt;&gt;0,$E2383,IF(OR($B2383="Venda",$B2383="Devolução de venda"),IFERROR(INDEX(Produtos!$D$6:$D$505,MATCH($C2383,Produtos!$B$6:$B$505,0)),0),0))))</f>
        <v/>
      </c>
      <c r="J2383" s="17">
        <f>IF(OR($B2383="",$C2383="",N($D2383)=0),"",IF($B2383="Venda",1,IF($B2383="Devolução de venda",-1,0))*$D2383*IFERROR(INDEX(Produtos!$L$6:$L$505,MATCH($C2383,Produtos!$B$6:$B$505,0)),0))</f>
        <v/>
      </c>
      <c r="K2383" s="17">
        <f>IF(I2383="","",IF($B2383="Venda",I2383-J2383,IF($B2383="Devolução de venda",-I2383-J2383,0)))</f>
        <v/>
      </c>
      <c r="L2383" s="20">
        <f>IF($A2383="","",IF($G2383&lt;&gt;"",$G2383,$A2383))</f>
        <v/>
      </c>
      <c r="M2383" s="17">
        <f>IF(I2383="","",IF($B2383="Venda",I2383,IF(OR($B2383="Compra",$B2383="Devolução de venda"),-I2383,0)))</f>
        <v/>
      </c>
    </row>
    <row r="2384">
      <c r="A2384" s="22" t="n"/>
      <c r="B2384" s="14" t="n"/>
      <c r="C2384" s="14" t="n"/>
      <c r="D2384" s="14" t="n"/>
      <c r="E2384" s="15" t="n"/>
      <c r="F2384" s="14" t="n"/>
      <c r="G2384" s="22" t="n"/>
      <c r="H2384" s="14" t="n"/>
      <c r="I2384" s="17">
        <f>IF(OR($B2384="",$C2384="",N($D2384)=0),"",IF(OR($B2384="Ajuste para mais",$B2384="Ajuste para menos"),0,$D2384*IF(N($E2384)&lt;&gt;0,$E2384,IF(OR($B2384="Venda",$B2384="Devolução de venda"),IFERROR(INDEX(Produtos!$D$6:$D$505,MATCH($C2384,Produtos!$B$6:$B$505,0)),0),0))))</f>
        <v/>
      </c>
      <c r="J2384" s="17">
        <f>IF(OR($B2384="",$C2384="",N($D2384)=0),"",IF($B2384="Venda",1,IF($B2384="Devolução de venda",-1,0))*$D2384*IFERROR(INDEX(Produtos!$L$6:$L$505,MATCH($C2384,Produtos!$B$6:$B$505,0)),0))</f>
        <v/>
      </c>
      <c r="K2384" s="17">
        <f>IF(I2384="","",IF($B2384="Venda",I2384-J2384,IF($B2384="Devolução de venda",-I2384-J2384,0)))</f>
        <v/>
      </c>
      <c r="L2384" s="20">
        <f>IF($A2384="","",IF($G2384&lt;&gt;"",$G2384,$A2384))</f>
        <v/>
      </c>
      <c r="M2384" s="17">
        <f>IF(I2384="","",IF($B2384="Venda",I2384,IF(OR($B2384="Compra",$B2384="Devolução de venda"),-I2384,0)))</f>
        <v/>
      </c>
    </row>
    <row r="2385">
      <c r="A2385" s="22" t="n"/>
      <c r="B2385" s="14" t="n"/>
      <c r="C2385" s="14" t="n"/>
      <c r="D2385" s="14" t="n"/>
      <c r="E2385" s="15" t="n"/>
      <c r="F2385" s="14" t="n"/>
      <c r="G2385" s="22" t="n"/>
      <c r="H2385" s="14" t="n"/>
      <c r="I2385" s="17">
        <f>IF(OR($B2385="",$C2385="",N($D2385)=0),"",IF(OR($B2385="Ajuste para mais",$B2385="Ajuste para menos"),0,$D2385*IF(N($E2385)&lt;&gt;0,$E2385,IF(OR($B2385="Venda",$B2385="Devolução de venda"),IFERROR(INDEX(Produtos!$D$6:$D$505,MATCH($C2385,Produtos!$B$6:$B$505,0)),0),0))))</f>
        <v/>
      </c>
      <c r="J2385" s="17">
        <f>IF(OR($B2385="",$C2385="",N($D2385)=0),"",IF($B2385="Venda",1,IF($B2385="Devolução de venda",-1,0))*$D2385*IFERROR(INDEX(Produtos!$L$6:$L$505,MATCH($C2385,Produtos!$B$6:$B$505,0)),0))</f>
        <v/>
      </c>
      <c r="K2385" s="17">
        <f>IF(I2385="","",IF($B2385="Venda",I2385-J2385,IF($B2385="Devolução de venda",-I2385-J2385,0)))</f>
        <v/>
      </c>
      <c r="L2385" s="20">
        <f>IF($A2385="","",IF($G2385&lt;&gt;"",$G2385,$A2385))</f>
        <v/>
      </c>
      <c r="M2385" s="17">
        <f>IF(I2385="","",IF($B2385="Venda",I2385,IF(OR($B2385="Compra",$B2385="Devolução de venda"),-I2385,0)))</f>
        <v/>
      </c>
    </row>
    <row r="2386">
      <c r="A2386" s="22" t="n"/>
      <c r="B2386" s="14" t="n"/>
      <c r="C2386" s="14" t="n"/>
      <c r="D2386" s="14" t="n"/>
      <c r="E2386" s="15" t="n"/>
      <c r="F2386" s="14" t="n"/>
      <c r="G2386" s="22" t="n"/>
      <c r="H2386" s="14" t="n"/>
      <c r="I2386" s="17">
        <f>IF(OR($B2386="",$C2386="",N($D2386)=0),"",IF(OR($B2386="Ajuste para mais",$B2386="Ajuste para menos"),0,$D2386*IF(N($E2386)&lt;&gt;0,$E2386,IF(OR($B2386="Venda",$B2386="Devolução de venda"),IFERROR(INDEX(Produtos!$D$6:$D$505,MATCH($C2386,Produtos!$B$6:$B$505,0)),0),0))))</f>
        <v/>
      </c>
      <c r="J2386" s="17">
        <f>IF(OR($B2386="",$C2386="",N($D2386)=0),"",IF($B2386="Venda",1,IF($B2386="Devolução de venda",-1,0))*$D2386*IFERROR(INDEX(Produtos!$L$6:$L$505,MATCH($C2386,Produtos!$B$6:$B$505,0)),0))</f>
        <v/>
      </c>
      <c r="K2386" s="17">
        <f>IF(I2386="","",IF($B2386="Venda",I2386-J2386,IF($B2386="Devolução de venda",-I2386-J2386,0)))</f>
        <v/>
      </c>
      <c r="L2386" s="20">
        <f>IF($A2386="","",IF($G2386&lt;&gt;"",$G2386,$A2386))</f>
        <v/>
      </c>
      <c r="M2386" s="17">
        <f>IF(I2386="","",IF($B2386="Venda",I2386,IF(OR($B2386="Compra",$B2386="Devolução de venda"),-I2386,0)))</f>
        <v/>
      </c>
    </row>
    <row r="2387">
      <c r="A2387" s="22" t="n"/>
      <c r="B2387" s="14" t="n"/>
      <c r="C2387" s="14" t="n"/>
      <c r="D2387" s="14" t="n"/>
      <c r="E2387" s="15" t="n"/>
      <c r="F2387" s="14" t="n"/>
      <c r="G2387" s="22" t="n"/>
      <c r="H2387" s="14" t="n"/>
      <c r="I2387" s="17">
        <f>IF(OR($B2387="",$C2387="",N($D2387)=0),"",IF(OR($B2387="Ajuste para mais",$B2387="Ajuste para menos"),0,$D2387*IF(N($E2387)&lt;&gt;0,$E2387,IF(OR($B2387="Venda",$B2387="Devolução de venda"),IFERROR(INDEX(Produtos!$D$6:$D$505,MATCH($C2387,Produtos!$B$6:$B$505,0)),0),0))))</f>
        <v/>
      </c>
      <c r="J2387" s="17">
        <f>IF(OR($B2387="",$C2387="",N($D2387)=0),"",IF($B2387="Venda",1,IF($B2387="Devolução de venda",-1,0))*$D2387*IFERROR(INDEX(Produtos!$L$6:$L$505,MATCH($C2387,Produtos!$B$6:$B$505,0)),0))</f>
        <v/>
      </c>
      <c r="K2387" s="17">
        <f>IF(I2387="","",IF($B2387="Venda",I2387-J2387,IF($B2387="Devolução de venda",-I2387-J2387,0)))</f>
        <v/>
      </c>
      <c r="L2387" s="20">
        <f>IF($A2387="","",IF($G2387&lt;&gt;"",$G2387,$A2387))</f>
        <v/>
      </c>
      <c r="M2387" s="17">
        <f>IF(I2387="","",IF($B2387="Venda",I2387,IF(OR($B2387="Compra",$B2387="Devolução de venda"),-I2387,0)))</f>
        <v/>
      </c>
    </row>
    <row r="2388">
      <c r="A2388" s="22" t="n"/>
      <c r="B2388" s="14" t="n"/>
      <c r="C2388" s="14" t="n"/>
      <c r="D2388" s="14" t="n"/>
      <c r="E2388" s="15" t="n"/>
      <c r="F2388" s="14" t="n"/>
      <c r="G2388" s="22" t="n"/>
      <c r="H2388" s="14" t="n"/>
      <c r="I2388" s="17">
        <f>IF(OR($B2388="",$C2388="",N($D2388)=0),"",IF(OR($B2388="Ajuste para mais",$B2388="Ajuste para menos"),0,$D2388*IF(N($E2388)&lt;&gt;0,$E2388,IF(OR($B2388="Venda",$B2388="Devolução de venda"),IFERROR(INDEX(Produtos!$D$6:$D$505,MATCH($C2388,Produtos!$B$6:$B$505,0)),0),0))))</f>
        <v/>
      </c>
      <c r="J2388" s="17">
        <f>IF(OR($B2388="",$C2388="",N($D2388)=0),"",IF($B2388="Venda",1,IF($B2388="Devolução de venda",-1,0))*$D2388*IFERROR(INDEX(Produtos!$L$6:$L$505,MATCH($C2388,Produtos!$B$6:$B$505,0)),0))</f>
        <v/>
      </c>
      <c r="K2388" s="17">
        <f>IF(I2388="","",IF($B2388="Venda",I2388-J2388,IF($B2388="Devolução de venda",-I2388-J2388,0)))</f>
        <v/>
      </c>
      <c r="L2388" s="20">
        <f>IF($A2388="","",IF($G2388&lt;&gt;"",$G2388,$A2388))</f>
        <v/>
      </c>
      <c r="M2388" s="17">
        <f>IF(I2388="","",IF($B2388="Venda",I2388,IF(OR($B2388="Compra",$B2388="Devolução de venda"),-I2388,0)))</f>
        <v/>
      </c>
    </row>
    <row r="2389">
      <c r="A2389" s="22" t="n"/>
      <c r="B2389" s="14" t="n"/>
      <c r="C2389" s="14" t="n"/>
      <c r="D2389" s="14" t="n"/>
      <c r="E2389" s="15" t="n"/>
      <c r="F2389" s="14" t="n"/>
      <c r="G2389" s="22" t="n"/>
      <c r="H2389" s="14" t="n"/>
      <c r="I2389" s="17">
        <f>IF(OR($B2389="",$C2389="",N($D2389)=0),"",IF(OR($B2389="Ajuste para mais",$B2389="Ajuste para menos"),0,$D2389*IF(N($E2389)&lt;&gt;0,$E2389,IF(OR($B2389="Venda",$B2389="Devolução de venda"),IFERROR(INDEX(Produtos!$D$6:$D$505,MATCH($C2389,Produtos!$B$6:$B$505,0)),0),0))))</f>
        <v/>
      </c>
      <c r="J2389" s="17">
        <f>IF(OR($B2389="",$C2389="",N($D2389)=0),"",IF($B2389="Venda",1,IF($B2389="Devolução de venda",-1,0))*$D2389*IFERROR(INDEX(Produtos!$L$6:$L$505,MATCH($C2389,Produtos!$B$6:$B$505,0)),0))</f>
        <v/>
      </c>
      <c r="K2389" s="17">
        <f>IF(I2389="","",IF($B2389="Venda",I2389-J2389,IF($B2389="Devolução de venda",-I2389-J2389,0)))</f>
        <v/>
      </c>
      <c r="L2389" s="20">
        <f>IF($A2389="","",IF($G2389&lt;&gt;"",$G2389,$A2389))</f>
        <v/>
      </c>
      <c r="M2389" s="17">
        <f>IF(I2389="","",IF($B2389="Venda",I2389,IF(OR($B2389="Compra",$B2389="Devolução de venda"),-I2389,0)))</f>
        <v/>
      </c>
    </row>
    <row r="2390">
      <c r="A2390" s="22" t="n"/>
      <c r="B2390" s="14" t="n"/>
      <c r="C2390" s="14" t="n"/>
      <c r="D2390" s="14" t="n"/>
      <c r="E2390" s="15" t="n"/>
      <c r="F2390" s="14" t="n"/>
      <c r="G2390" s="22" t="n"/>
      <c r="H2390" s="14" t="n"/>
      <c r="I2390" s="17">
        <f>IF(OR($B2390="",$C2390="",N($D2390)=0),"",IF(OR($B2390="Ajuste para mais",$B2390="Ajuste para menos"),0,$D2390*IF(N($E2390)&lt;&gt;0,$E2390,IF(OR($B2390="Venda",$B2390="Devolução de venda"),IFERROR(INDEX(Produtos!$D$6:$D$505,MATCH($C2390,Produtos!$B$6:$B$505,0)),0),0))))</f>
        <v/>
      </c>
      <c r="J2390" s="17">
        <f>IF(OR($B2390="",$C2390="",N($D2390)=0),"",IF($B2390="Venda",1,IF($B2390="Devolução de venda",-1,0))*$D2390*IFERROR(INDEX(Produtos!$L$6:$L$505,MATCH($C2390,Produtos!$B$6:$B$505,0)),0))</f>
        <v/>
      </c>
      <c r="K2390" s="17">
        <f>IF(I2390="","",IF($B2390="Venda",I2390-J2390,IF($B2390="Devolução de venda",-I2390-J2390,0)))</f>
        <v/>
      </c>
      <c r="L2390" s="20">
        <f>IF($A2390="","",IF($G2390&lt;&gt;"",$G2390,$A2390))</f>
        <v/>
      </c>
      <c r="M2390" s="17">
        <f>IF(I2390="","",IF($B2390="Venda",I2390,IF(OR($B2390="Compra",$B2390="Devolução de venda"),-I2390,0)))</f>
        <v/>
      </c>
    </row>
    <row r="2391">
      <c r="A2391" s="22" t="n"/>
      <c r="B2391" s="14" t="n"/>
      <c r="C2391" s="14" t="n"/>
      <c r="D2391" s="14" t="n"/>
      <c r="E2391" s="15" t="n"/>
      <c r="F2391" s="14" t="n"/>
      <c r="G2391" s="22" t="n"/>
      <c r="H2391" s="14" t="n"/>
      <c r="I2391" s="17">
        <f>IF(OR($B2391="",$C2391="",N($D2391)=0),"",IF(OR($B2391="Ajuste para mais",$B2391="Ajuste para menos"),0,$D2391*IF(N($E2391)&lt;&gt;0,$E2391,IF(OR($B2391="Venda",$B2391="Devolução de venda"),IFERROR(INDEX(Produtos!$D$6:$D$505,MATCH($C2391,Produtos!$B$6:$B$505,0)),0),0))))</f>
        <v/>
      </c>
      <c r="J2391" s="17">
        <f>IF(OR($B2391="",$C2391="",N($D2391)=0),"",IF($B2391="Venda",1,IF($B2391="Devolução de venda",-1,0))*$D2391*IFERROR(INDEX(Produtos!$L$6:$L$505,MATCH($C2391,Produtos!$B$6:$B$505,0)),0))</f>
        <v/>
      </c>
      <c r="K2391" s="17">
        <f>IF(I2391="","",IF($B2391="Venda",I2391-J2391,IF($B2391="Devolução de venda",-I2391-J2391,0)))</f>
        <v/>
      </c>
      <c r="L2391" s="20">
        <f>IF($A2391="","",IF($G2391&lt;&gt;"",$G2391,$A2391))</f>
        <v/>
      </c>
      <c r="M2391" s="17">
        <f>IF(I2391="","",IF($B2391="Venda",I2391,IF(OR($B2391="Compra",$B2391="Devolução de venda"),-I2391,0)))</f>
        <v/>
      </c>
    </row>
    <row r="2392">
      <c r="A2392" s="22" t="n"/>
      <c r="B2392" s="14" t="n"/>
      <c r="C2392" s="14" t="n"/>
      <c r="D2392" s="14" t="n"/>
      <c r="E2392" s="15" t="n"/>
      <c r="F2392" s="14" t="n"/>
      <c r="G2392" s="22" t="n"/>
      <c r="H2392" s="14" t="n"/>
      <c r="I2392" s="17">
        <f>IF(OR($B2392="",$C2392="",N($D2392)=0),"",IF(OR($B2392="Ajuste para mais",$B2392="Ajuste para menos"),0,$D2392*IF(N($E2392)&lt;&gt;0,$E2392,IF(OR($B2392="Venda",$B2392="Devolução de venda"),IFERROR(INDEX(Produtos!$D$6:$D$505,MATCH($C2392,Produtos!$B$6:$B$505,0)),0),0))))</f>
        <v/>
      </c>
      <c r="J2392" s="17">
        <f>IF(OR($B2392="",$C2392="",N($D2392)=0),"",IF($B2392="Venda",1,IF($B2392="Devolução de venda",-1,0))*$D2392*IFERROR(INDEX(Produtos!$L$6:$L$505,MATCH($C2392,Produtos!$B$6:$B$505,0)),0))</f>
        <v/>
      </c>
      <c r="K2392" s="17">
        <f>IF(I2392="","",IF($B2392="Venda",I2392-J2392,IF($B2392="Devolução de venda",-I2392-J2392,0)))</f>
        <v/>
      </c>
      <c r="L2392" s="20">
        <f>IF($A2392="","",IF($G2392&lt;&gt;"",$G2392,$A2392))</f>
        <v/>
      </c>
      <c r="M2392" s="17">
        <f>IF(I2392="","",IF($B2392="Venda",I2392,IF(OR($B2392="Compra",$B2392="Devolução de venda"),-I2392,0)))</f>
        <v/>
      </c>
    </row>
    <row r="2393">
      <c r="A2393" s="22" t="n"/>
      <c r="B2393" s="14" t="n"/>
      <c r="C2393" s="14" t="n"/>
      <c r="D2393" s="14" t="n"/>
      <c r="E2393" s="15" t="n"/>
      <c r="F2393" s="14" t="n"/>
      <c r="G2393" s="22" t="n"/>
      <c r="H2393" s="14" t="n"/>
      <c r="I2393" s="17">
        <f>IF(OR($B2393="",$C2393="",N($D2393)=0),"",IF(OR($B2393="Ajuste para mais",$B2393="Ajuste para menos"),0,$D2393*IF(N($E2393)&lt;&gt;0,$E2393,IF(OR($B2393="Venda",$B2393="Devolução de venda"),IFERROR(INDEX(Produtos!$D$6:$D$505,MATCH($C2393,Produtos!$B$6:$B$505,0)),0),0))))</f>
        <v/>
      </c>
      <c r="J2393" s="17">
        <f>IF(OR($B2393="",$C2393="",N($D2393)=0),"",IF($B2393="Venda",1,IF($B2393="Devolução de venda",-1,0))*$D2393*IFERROR(INDEX(Produtos!$L$6:$L$505,MATCH($C2393,Produtos!$B$6:$B$505,0)),0))</f>
        <v/>
      </c>
      <c r="K2393" s="17">
        <f>IF(I2393="","",IF($B2393="Venda",I2393-J2393,IF($B2393="Devolução de venda",-I2393-J2393,0)))</f>
        <v/>
      </c>
      <c r="L2393" s="20">
        <f>IF($A2393="","",IF($G2393&lt;&gt;"",$G2393,$A2393))</f>
        <v/>
      </c>
      <c r="M2393" s="17">
        <f>IF(I2393="","",IF($B2393="Venda",I2393,IF(OR($B2393="Compra",$B2393="Devolução de venda"),-I2393,0)))</f>
        <v/>
      </c>
    </row>
    <row r="2394">
      <c r="A2394" s="22" t="n"/>
      <c r="B2394" s="14" t="n"/>
      <c r="C2394" s="14" t="n"/>
      <c r="D2394" s="14" t="n"/>
      <c r="E2394" s="15" t="n"/>
      <c r="F2394" s="14" t="n"/>
      <c r="G2394" s="22" t="n"/>
      <c r="H2394" s="14" t="n"/>
      <c r="I2394" s="17">
        <f>IF(OR($B2394="",$C2394="",N($D2394)=0),"",IF(OR($B2394="Ajuste para mais",$B2394="Ajuste para menos"),0,$D2394*IF(N($E2394)&lt;&gt;0,$E2394,IF(OR($B2394="Venda",$B2394="Devolução de venda"),IFERROR(INDEX(Produtos!$D$6:$D$505,MATCH($C2394,Produtos!$B$6:$B$505,0)),0),0))))</f>
        <v/>
      </c>
      <c r="J2394" s="17">
        <f>IF(OR($B2394="",$C2394="",N($D2394)=0),"",IF($B2394="Venda",1,IF($B2394="Devolução de venda",-1,0))*$D2394*IFERROR(INDEX(Produtos!$L$6:$L$505,MATCH($C2394,Produtos!$B$6:$B$505,0)),0))</f>
        <v/>
      </c>
      <c r="K2394" s="17">
        <f>IF(I2394="","",IF($B2394="Venda",I2394-J2394,IF($B2394="Devolução de venda",-I2394-J2394,0)))</f>
        <v/>
      </c>
      <c r="L2394" s="20">
        <f>IF($A2394="","",IF($G2394&lt;&gt;"",$G2394,$A2394))</f>
        <v/>
      </c>
      <c r="M2394" s="17">
        <f>IF(I2394="","",IF($B2394="Venda",I2394,IF(OR($B2394="Compra",$B2394="Devolução de venda"),-I2394,0)))</f>
        <v/>
      </c>
    </row>
    <row r="2395">
      <c r="A2395" s="22" t="n"/>
      <c r="B2395" s="14" t="n"/>
      <c r="C2395" s="14" t="n"/>
      <c r="D2395" s="14" t="n"/>
      <c r="E2395" s="15" t="n"/>
      <c r="F2395" s="14" t="n"/>
      <c r="G2395" s="22" t="n"/>
      <c r="H2395" s="14" t="n"/>
      <c r="I2395" s="17">
        <f>IF(OR($B2395="",$C2395="",N($D2395)=0),"",IF(OR($B2395="Ajuste para mais",$B2395="Ajuste para menos"),0,$D2395*IF(N($E2395)&lt;&gt;0,$E2395,IF(OR($B2395="Venda",$B2395="Devolução de venda"),IFERROR(INDEX(Produtos!$D$6:$D$505,MATCH($C2395,Produtos!$B$6:$B$505,0)),0),0))))</f>
        <v/>
      </c>
      <c r="J2395" s="17">
        <f>IF(OR($B2395="",$C2395="",N($D2395)=0),"",IF($B2395="Venda",1,IF($B2395="Devolução de venda",-1,0))*$D2395*IFERROR(INDEX(Produtos!$L$6:$L$505,MATCH($C2395,Produtos!$B$6:$B$505,0)),0))</f>
        <v/>
      </c>
      <c r="K2395" s="17">
        <f>IF(I2395="","",IF($B2395="Venda",I2395-J2395,IF($B2395="Devolução de venda",-I2395-J2395,0)))</f>
        <v/>
      </c>
      <c r="L2395" s="20">
        <f>IF($A2395="","",IF($G2395&lt;&gt;"",$G2395,$A2395))</f>
        <v/>
      </c>
      <c r="M2395" s="17">
        <f>IF(I2395="","",IF($B2395="Venda",I2395,IF(OR($B2395="Compra",$B2395="Devolução de venda"),-I2395,0)))</f>
        <v/>
      </c>
    </row>
    <row r="2396">
      <c r="A2396" s="22" t="n"/>
      <c r="B2396" s="14" t="n"/>
      <c r="C2396" s="14" t="n"/>
      <c r="D2396" s="14" t="n"/>
      <c r="E2396" s="15" t="n"/>
      <c r="F2396" s="14" t="n"/>
      <c r="G2396" s="22" t="n"/>
      <c r="H2396" s="14" t="n"/>
      <c r="I2396" s="17">
        <f>IF(OR($B2396="",$C2396="",N($D2396)=0),"",IF(OR($B2396="Ajuste para mais",$B2396="Ajuste para menos"),0,$D2396*IF(N($E2396)&lt;&gt;0,$E2396,IF(OR($B2396="Venda",$B2396="Devolução de venda"),IFERROR(INDEX(Produtos!$D$6:$D$505,MATCH($C2396,Produtos!$B$6:$B$505,0)),0),0))))</f>
        <v/>
      </c>
      <c r="J2396" s="17">
        <f>IF(OR($B2396="",$C2396="",N($D2396)=0),"",IF($B2396="Venda",1,IF($B2396="Devolução de venda",-1,0))*$D2396*IFERROR(INDEX(Produtos!$L$6:$L$505,MATCH($C2396,Produtos!$B$6:$B$505,0)),0))</f>
        <v/>
      </c>
      <c r="K2396" s="17">
        <f>IF(I2396="","",IF($B2396="Venda",I2396-J2396,IF($B2396="Devolução de venda",-I2396-J2396,0)))</f>
        <v/>
      </c>
      <c r="L2396" s="20">
        <f>IF($A2396="","",IF($G2396&lt;&gt;"",$G2396,$A2396))</f>
        <v/>
      </c>
      <c r="M2396" s="17">
        <f>IF(I2396="","",IF($B2396="Venda",I2396,IF(OR($B2396="Compra",$B2396="Devolução de venda"),-I2396,0)))</f>
        <v/>
      </c>
    </row>
    <row r="2397">
      <c r="A2397" s="22" t="n"/>
      <c r="B2397" s="14" t="n"/>
      <c r="C2397" s="14" t="n"/>
      <c r="D2397" s="14" t="n"/>
      <c r="E2397" s="15" t="n"/>
      <c r="F2397" s="14" t="n"/>
      <c r="G2397" s="22" t="n"/>
      <c r="H2397" s="14" t="n"/>
      <c r="I2397" s="17">
        <f>IF(OR($B2397="",$C2397="",N($D2397)=0),"",IF(OR($B2397="Ajuste para mais",$B2397="Ajuste para menos"),0,$D2397*IF(N($E2397)&lt;&gt;0,$E2397,IF(OR($B2397="Venda",$B2397="Devolução de venda"),IFERROR(INDEX(Produtos!$D$6:$D$505,MATCH($C2397,Produtos!$B$6:$B$505,0)),0),0))))</f>
        <v/>
      </c>
      <c r="J2397" s="17">
        <f>IF(OR($B2397="",$C2397="",N($D2397)=0),"",IF($B2397="Venda",1,IF($B2397="Devolução de venda",-1,0))*$D2397*IFERROR(INDEX(Produtos!$L$6:$L$505,MATCH($C2397,Produtos!$B$6:$B$505,0)),0))</f>
        <v/>
      </c>
      <c r="K2397" s="17">
        <f>IF(I2397="","",IF($B2397="Venda",I2397-J2397,IF($B2397="Devolução de venda",-I2397-J2397,0)))</f>
        <v/>
      </c>
      <c r="L2397" s="20">
        <f>IF($A2397="","",IF($G2397&lt;&gt;"",$G2397,$A2397))</f>
        <v/>
      </c>
      <c r="M2397" s="17">
        <f>IF(I2397="","",IF($B2397="Venda",I2397,IF(OR($B2397="Compra",$B2397="Devolução de venda"),-I2397,0)))</f>
        <v/>
      </c>
    </row>
    <row r="2398">
      <c r="A2398" s="22" t="n"/>
      <c r="B2398" s="14" t="n"/>
      <c r="C2398" s="14" t="n"/>
      <c r="D2398" s="14" t="n"/>
      <c r="E2398" s="15" t="n"/>
      <c r="F2398" s="14" t="n"/>
      <c r="G2398" s="22" t="n"/>
      <c r="H2398" s="14" t="n"/>
      <c r="I2398" s="17">
        <f>IF(OR($B2398="",$C2398="",N($D2398)=0),"",IF(OR($B2398="Ajuste para mais",$B2398="Ajuste para menos"),0,$D2398*IF(N($E2398)&lt;&gt;0,$E2398,IF(OR($B2398="Venda",$B2398="Devolução de venda"),IFERROR(INDEX(Produtos!$D$6:$D$505,MATCH($C2398,Produtos!$B$6:$B$505,0)),0),0))))</f>
        <v/>
      </c>
      <c r="J2398" s="17">
        <f>IF(OR($B2398="",$C2398="",N($D2398)=0),"",IF($B2398="Venda",1,IF($B2398="Devolução de venda",-1,0))*$D2398*IFERROR(INDEX(Produtos!$L$6:$L$505,MATCH($C2398,Produtos!$B$6:$B$505,0)),0))</f>
        <v/>
      </c>
      <c r="K2398" s="17">
        <f>IF(I2398="","",IF($B2398="Venda",I2398-J2398,IF($B2398="Devolução de venda",-I2398-J2398,0)))</f>
        <v/>
      </c>
      <c r="L2398" s="20">
        <f>IF($A2398="","",IF($G2398&lt;&gt;"",$G2398,$A2398))</f>
        <v/>
      </c>
      <c r="M2398" s="17">
        <f>IF(I2398="","",IF($B2398="Venda",I2398,IF(OR($B2398="Compra",$B2398="Devolução de venda"),-I2398,0)))</f>
        <v/>
      </c>
    </row>
    <row r="2399">
      <c r="A2399" s="22" t="n"/>
      <c r="B2399" s="14" t="n"/>
      <c r="C2399" s="14" t="n"/>
      <c r="D2399" s="14" t="n"/>
      <c r="E2399" s="15" t="n"/>
      <c r="F2399" s="14" t="n"/>
      <c r="G2399" s="22" t="n"/>
      <c r="H2399" s="14" t="n"/>
      <c r="I2399" s="17">
        <f>IF(OR($B2399="",$C2399="",N($D2399)=0),"",IF(OR($B2399="Ajuste para mais",$B2399="Ajuste para menos"),0,$D2399*IF(N($E2399)&lt;&gt;0,$E2399,IF(OR($B2399="Venda",$B2399="Devolução de venda"),IFERROR(INDEX(Produtos!$D$6:$D$505,MATCH($C2399,Produtos!$B$6:$B$505,0)),0),0))))</f>
        <v/>
      </c>
      <c r="J2399" s="17">
        <f>IF(OR($B2399="",$C2399="",N($D2399)=0),"",IF($B2399="Venda",1,IF($B2399="Devolução de venda",-1,0))*$D2399*IFERROR(INDEX(Produtos!$L$6:$L$505,MATCH($C2399,Produtos!$B$6:$B$505,0)),0))</f>
        <v/>
      </c>
      <c r="K2399" s="17">
        <f>IF(I2399="","",IF($B2399="Venda",I2399-J2399,IF($B2399="Devolução de venda",-I2399-J2399,0)))</f>
        <v/>
      </c>
      <c r="L2399" s="20">
        <f>IF($A2399="","",IF($G2399&lt;&gt;"",$G2399,$A2399))</f>
        <v/>
      </c>
      <c r="M2399" s="17">
        <f>IF(I2399="","",IF($B2399="Venda",I2399,IF(OR($B2399="Compra",$B2399="Devolução de venda"),-I2399,0)))</f>
        <v/>
      </c>
    </row>
    <row r="2400">
      <c r="A2400" s="22" t="n"/>
      <c r="B2400" s="14" t="n"/>
      <c r="C2400" s="14" t="n"/>
      <c r="D2400" s="14" t="n"/>
      <c r="E2400" s="15" t="n"/>
      <c r="F2400" s="14" t="n"/>
      <c r="G2400" s="22" t="n"/>
      <c r="H2400" s="14" t="n"/>
      <c r="I2400" s="17">
        <f>IF(OR($B2400="",$C2400="",N($D2400)=0),"",IF(OR($B2400="Ajuste para mais",$B2400="Ajuste para menos"),0,$D2400*IF(N($E2400)&lt;&gt;0,$E2400,IF(OR($B2400="Venda",$B2400="Devolução de venda"),IFERROR(INDEX(Produtos!$D$6:$D$505,MATCH($C2400,Produtos!$B$6:$B$505,0)),0),0))))</f>
        <v/>
      </c>
      <c r="J2400" s="17">
        <f>IF(OR($B2400="",$C2400="",N($D2400)=0),"",IF($B2400="Venda",1,IF($B2400="Devolução de venda",-1,0))*$D2400*IFERROR(INDEX(Produtos!$L$6:$L$505,MATCH($C2400,Produtos!$B$6:$B$505,0)),0))</f>
        <v/>
      </c>
      <c r="K2400" s="17">
        <f>IF(I2400="","",IF($B2400="Venda",I2400-J2400,IF($B2400="Devolução de venda",-I2400-J2400,0)))</f>
        <v/>
      </c>
      <c r="L2400" s="20">
        <f>IF($A2400="","",IF($G2400&lt;&gt;"",$G2400,$A2400))</f>
        <v/>
      </c>
      <c r="M2400" s="17">
        <f>IF(I2400="","",IF($B2400="Venda",I2400,IF(OR($B2400="Compra",$B2400="Devolução de venda"),-I2400,0)))</f>
        <v/>
      </c>
    </row>
    <row r="2401">
      <c r="A2401" s="22" t="n"/>
      <c r="B2401" s="14" t="n"/>
      <c r="C2401" s="14" t="n"/>
      <c r="D2401" s="14" t="n"/>
      <c r="E2401" s="15" t="n"/>
      <c r="F2401" s="14" t="n"/>
      <c r="G2401" s="22" t="n"/>
      <c r="H2401" s="14" t="n"/>
      <c r="I2401" s="17">
        <f>IF(OR($B2401="",$C2401="",N($D2401)=0),"",IF(OR($B2401="Ajuste para mais",$B2401="Ajuste para menos"),0,$D2401*IF(N($E2401)&lt;&gt;0,$E2401,IF(OR($B2401="Venda",$B2401="Devolução de venda"),IFERROR(INDEX(Produtos!$D$6:$D$505,MATCH($C2401,Produtos!$B$6:$B$505,0)),0),0))))</f>
        <v/>
      </c>
      <c r="J2401" s="17">
        <f>IF(OR($B2401="",$C2401="",N($D2401)=0),"",IF($B2401="Venda",1,IF($B2401="Devolução de venda",-1,0))*$D2401*IFERROR(INDEX(Produtos!$L$6:$L$505,MATCH($C2401,Produtos!$B$6:$B$505,0)),0))</f>
        <v/>
      </c>
      <c r="K2401" s="17">
        <f>IF(I2401="","",IF($B2401="Venda",I2401-J2401,IF($B2401="Devolução de venda",-I2401-J2401,0)))</f>
        <v/>
      </c>
      <c r="L2401" s="20">
        <f>IF($A2401="","",IF($G2401&lt;&gt;"",$G2401,$A2401))</f>
        <v/>
      </c>
      <c r="M2401" s="17">
        <f>IF(I2401="","",IF($B2401="Venda",I2401,IF(OR($B2401="Compra",$B2401="Devolução de venda"),-I2401,0)))</f>
        <v/>
      </c>
    </row>
    <row r="2402">
      <c r="A2402" s="22" t="n"/>
      <c r="B2402" s="14" t="n"/>
      <c r="C2402" s="14" t="n"/>
      <c r="D2402" s="14" t="n"/>
      <c r="E2402" s="15" t="n"/>
      <c r="F2402" s="14" t="n"/>
      <c r="G2402" s="22" t="n"/>
      <c r="H2402" s="14" t="n"/>
      <c r="I2402" s="17">
        <f>IF(OR($B2402="",$C2402="",N($D2402)=0),"",IF(OR($B2402="Ajuste para mais",$B2402="Ajuste para menos"),0,$D2402*IF(N($E2402)&lt;&gt;0,$E2402,IF(OR($B2402="Venda",$B2402="Devolução de venda"),IFERROR(INDEX(Produtos!$D$6:$D$505,MATCH($C2402,Produtos!$B$6:$B$505,0)),0),0))))</f>
        <v/>
      </c>
      <c r="J2402" s="17">
        <f>IF(OR($B2402="",$C2402="",N($D2402)=0),"",IF($B2402="Venda",1,IF($B2402="Devolução de venda",-1,0))*$D2402*IFERROR(INDEX(Produtos!$L$6:$L$505,MATCH($C2402,Produtos!$B$6:$B$505,0)),0))</f>
        <v/>
      </c>
      <c r="K2402" s="17">
        <f>IF(I2402="","",IF($B2402="Venda",I2402-J2402,IF($B2402="Devolução de venda",-I2402-J2402,0)))</f>
        <v/>
      </c>
      <c r="L2402" s="20">
        <f>IF($A2402="","",IF($G2402&lt;&gt;"",$G2402,$A2402))</f>
        <v/>
      </c>
      <c r="M2402" s="17">
        <f>IF(I2402="","",IF($B2402="Venda",I2402,IF(OR($B2402="Compra",$B2402="Devolução de venda"),-I2402,0)))</f>
        <v/>
      </c>
    </row>
    <row r="2403">
      <c r="A2403" s="22" t="n"/>
      <c r="B2403" s="14" t="n"/>
      <c r="C2403" s="14" t="n"/>
      <c r="D2403" s="14" t="n"/>
      <c r="E2403" s="15" t="n"/>
      <c r="F2403" s="14" t="n"/>
      <c r="G2403" s="22" t="n"/>
      <c r="H2403" s="14" t="n"/>
      <c r="I2403" s="17">
        <f>IF(OR($B2403="",$C2403="",N($D2403)=0),"",IF(OR($B2403="Ajuste para mais",$B2403="Ajuste para menos"),0,$D2403*IF(N($E2403)&lt;&gt;0,$E2403,IF(OR($B2403="Venda",$B2403="Devolução de venda"),IFERROR(INDEX(Produtos!$D$6:$D$505,MATCH($C2403,Produtos!$B$6:$B$505,0)),0),0))))</f>
        <v/>
      </c>
      <c r="J2403" s="17">
        <f>IF(OR($B2403="",$C2403="",N($D2403)=0),"",IF($B2403="Venda",1,IF($B2403="Devolução de venda",-1,0))*$D2403*IFERROR(INDEX(Produtos!$L$6:$L$505,MATCH($C2403,Produtos!$B$6:$B$505,0)),0))</f>
        <v/>
      </c>
      <c r="K2403" s="17">
        <f>IF(I2403="","",IF($B2403="Venda",I2403-J2403,IF($B2403="Devolução de venda",-I2403-J2403,0)))</f>
        <v/>
      </c>
      <c r="L2403" s="20">
        <f>IF($A2403="","",IF($G2403&lt;&gt;"",$G2403,$A2403))</f>
        <v/>
      </c>
      <c r="M2403" s="17">
        <f>IF(I2403="","",IF($B2403="Venda",I2403,IF(OR($B2403="Compra",$B2403="Devolução de venda"),-I2403,0)))</f>
        <v/>
      </c>
    </row>
    <row r="2404">
      <c r="A2404" s="22" t="n"/>
      <c r="B2404" s="14" t="n"/>
      <c r="C2404" s="14" t="n"/>
      <c r="D2404" s="14" t="n"/>
      <c r="E2404" s="15" t="n"/>
      <c r="F2404" s="14" t="n"/>
      <c r="G2404" s="22" t="n"/>
      <c r="H2404" s="14" t="n"/>
      <c r="I2404" s="17">
        <f>IF(OR($B2404="",$C2404="",N($D2404)=0),"",IF(OR($B2404="Ajuste para mais",$B2404="Ajuste para menos"),0,$D2404*IF(N($E2404)&lt;&gt;0,$E2404,IF(OR($B2404="Venda",$B2404="Devolução de venda"),IFERROR(INDEX(Produtos!$D$6:$D$505,MATCH($C2404,Produtos!$B$6:$B$505,0)),0),0))))</f>
        <v/>
      </c>
      <c r="J2404" s="17">
        <f>IF(OR($B2404="",$C2404="",N($D2404)=0),"",IF($B2404="Venda",1,IF($B2404="Devolução de venda",-1,0))*$D2404*IFERROR(INDEX(Produtos!$L$6:$L$505,MATCH($C2404,Produtos!$B$6:$B$505,0)),0))</f>
        <v/>
      </c>
      <c r="K2404" s="17">
        <f>IF(I2404="","",IF($B2404="Venda",I2404-J2404,IF($B2404="Devolução de venda",-I2404-J2404,0)))</f>
        <v/>
      </c>
      <c r="L2404" s="20">
        <f>IF($A2404="","",IF($G2404&lt;&gt;"",$G2404,$A2404))</f>
        <v/>
      </c>
      <c r="M2404" s="17">
        <f>IF(I2404="","",IF($B2404="Venda",I2404,IF(OR($B2404="Compra",$B2404="Devolução de venda"),-I2404,0)))</f>
        <v/>
      </c>
    </row>
    <row r="2405">
      <c r="A2405" s="22" t="n"/>
      <c r="B2405" s="14" t="n"/>
      <c r="C2405" s="14" t="n"/>
      <c r="D2405" s="14" t="n"/>
      <c r="E2405" s="15" t="n"/>
      <c r="F2405" s="14" t="n"/>
      <c r="G2405" s="22" t="n"/>
      <c r="H2405" s="14" t="n"/>
      <c r="I2405" s="17">
        <f>IF(OR($B2405="",$C2405="",N($D2405)=0),"",IF(OR($B2405="Ajuste para mais",$B2405="Ajuste para menos"),0,$D2405*IF(N($E2405)&lt;&gt;0,$E2405,IF(OR($B2405="Venda",$B2405="Devolução de venda"),IFERROR(INDEX(Produtos!$D$6:$D$505,MATCH($C2405,Produtos!$B$6:$B$505,0)),0),0))))</f>
        <v/>
      </c>
      <c r="J2405" s="17">
        <f>IF(OR($B2405="",$C2405="",N($D2405)=0),"",IF($B2405="Venda",1,IF($B2405="Devolução de venda",-1,0))*$D2405*IFERROR(INDEX(Produtos!$L$6:$L$505,MATCH($C2405,Produtos!$B$6:$B$505,0)),0))</f>
        <v/>
      </c>
      <c r="K2405" s="17">
        <f>IF(I2405="","",IF($B2405="Venda",I2405-J2405,IF($B2405="Devolução de venda",-I2405-J2405,0)))</f>
        <v/>
      </c>
      <c r="L2405" s="20">
        <f>IF($A2405="","",IF($G2405&lt;&gt;"",$G2405,$A2405))</f>
        <v/>
      </c>
      <c r="M2405" s="17">
        <f>IF(I2405="","",IF($B2405="Venda",I2405,IF(OR($B2405="Compra",$B2405="Devolução de venda"),-I2405,0)))</f>
        <v/>
      </c>
    </row>
    <row r="2406">
      <c r="A2406" s="22" t="n"/>
      <c r="B2406" s="14" t="n"/>
      <c r="C2406" s="14" t="n"/>
      <c r="D2406" s="14" t="n"/>
      <c r="E2406" s="15" t="n"/>
      <c r="F2406" s="14" t="n"/>
      <c r="G2406" s="22" t="n"/>
      <c r="H2406" s="14" t="n"/>
      <c r="I2406" s="17">
        <f>IF(OR($B2406="",$C2406="",N($D2406)=0),"",IF(OR($B2406="Ajuste para mais",$B2406="Ajuste para menos"),0,$D2406*IF(N($E2406)&lt;&gt;0,$E2406,IF(OR($B2406="Venda",$B2406="Devolução de venda"),IFERROR(INDEX(Produtos!$D$6:$D$505,MATCH($C2406,Produtos!$B$6:$B$505,0)),0),0))))</f>
        <v/>
      </c>
      <c r="J2406" s="17">
        <f>IF(OR($B2406="",$C2406="",N($D2406)=0),"",IF($B2406="Venda",1,IF($B2406="Devolução de venda",-1,0))*$D2406*IFERROR(INDEX(Produtos!$L$6:$L$505,MATCH($C2406,Produtos!$B$6:$B$505,0)),0))</f>
        <v/>
      </c>
      <c r="K2406" s="17">
        <f>IF(I2406="","",IF($B2406="Venda",I2406-J2406,IF($B2406="Devolução de venda",-I2406-J2406,0)))</f>
        <v/>
      </c>
      <c r="L2406" s="20">
        <f>IF($A2406="","",IF($G2406&lt;&gt;"",$G2406,$A2406))</f>
        <v/>
      </c>
      <c r="M2406" s="17">
        <f>IF(I2406="","",IF($B2406="Venda",I2406,IF(OR($B2406="Compra",$B2406="Devolução de venda"),-I2406,0)))</f>
        <v/>
      </c>
    </row>
    <row r="2407">
      <c r="A2407" s="22" t="n"/>
      <c r="B2407" s="14" t="n"/>
      <c r="C2407" s="14" t="n"/>
      <c r="D2407" s="14" t="n"/>
      <c r="E2407" s="15" t="n"/>
      <c r="F2407" s="14" t="n"/>
      <c r="G2407" s="22" t="n"/>
      <c r="H2407" s="14" t="n"/>
      <c r="I2407" s="17">
        <f>IF(OR($B2407="",$C2407="",N($D2407)=0),"",IF(OR($B2407="Ajuste para mais",$B2407="Ajuste para menos"),0,$D2407*IF(N($E2407)&lt;&gt;0,$E2407,IF(OR($B2407="Venda",$B2407="Devolução de venda"),IFERROR(INDEX(Produtos!$D$6:$D$505,MATCH($C2407,Produtos!$B$6:$B$505,0)),0),0))))</f>
        <v/>
      </c>
      <c r="J2407" s="17">
        <f>IF(OR($B2407="",$C2407="",N($D2407)=0),"",IF($B2407="Venda",1,IF($B2407="Devolução de venda",-1,0))*$D2407*IFERROR(INDEX(Produtos!$L$6:$L$505,MATCH($C2407,Produtos!$B$6:$B$505,0)),0))</f>
        <v/>
      </c>
      <c r="K2407" s="17">
        <f>IF(I2407="","",IF($B2407="Venda",I2407-J2407,IF($B2407="Devolução de venda",-I2407-J2407,0)))</f>
        <v/>
      </c>
      <c r="L2407" s="20">
        <f>IF($A2407="","",IF($G2407&lt;&gt;"",$G2407,$A2407))</f>
        <v/>
      </c>
      <c r="M2407" s="17">
        <f>IF(I2407="","",IF($B2407="Venda",I2407,IF(OR($B2407="Compra",$B2407="Devolução de venda"),-I2407,0)))</f>
        <v/>
      </c>
    </row>
    <row r="2408">
      <c r="A2408" s="22" t="n"/>
      <c r="B2408" s="14" t="n"/>
      <c r="C2408" s="14" t="n"/>
      <c r="D2408" s="14" t="n"/>
      <c r="E2408" s="15" t="n"/>
      <c r="F2408" s="14" t="n"/>
      <c r="G2408" s="22" t="n"/>
      <c r="H2408" s="14" t="n"/>
      <c r="I2408" s="17">
        <f>IF(OR($B2408="",$C2408="",N($D2408)=0),"",IF(OR($B2408="Ajuste para mais",$B2408="Ajuste para menos"),0,$D2408*IF(N($E2408)&lt;&gt;0,$E2408,IF(OR($B2408="Venda",$B2408="Devolução de venda"),IFERROR(INDEX(Produtos!$D$6:$D$505,MATCH($C2408,Produtos!$B$6:$B$505,0)),0),0))))</f>
        <v/>
      </c>
      <c r="J2408" s="17">
        <f>IF(OR($B2408="",$C2408="",N($D2408)=0),"",IF($B2408="Venda",1,IF($B2408="Devolução de venda",-1,0))*$D2408*IFERROR(INDEX(Produtos!$L$6:$L$505,MATCH($C2408,Produtos!$B$6:$B$505,0)),0))</f>
        <v/>
      </c>
      <c r="K2408" s="17">
        <f>IF(I2408="","",IF($B2408="Venda",I2408-J2408,IF($B2408="Devolução de venda",-I2408-J2408,0)))</f>
        <v/>
      </c>
      <c r="L2408" s="20">
        <f>IF($A2408="","",IF($G2408&lt;&gt;"",$G2408,$A2408))</f>
        <v/>
      </c>
      <c r="M2408" s="17">
        <f>IF(I2408="","",IF($B2408="Venda",I2408,IF(OR($B2408="Compra",$B2408="Devolução de venda"),-I2408,0)))</f>
        <v/>
      </c>
    </row>
    <row r="2409">
      <c r="A2409" s="22" t="n"/>
      <c r="B2409" s="14" t="n"/>
      <c r="C2409" s="14" t="n"/>
      <c r="D2409" s="14" t="n"/>
      <c r="E2409" s="15" t="n"/>
      <c r="F2409" s="14" t="n"/>
      <c r="G2409" s="22" t="n"/>
      <c r="H2409" s="14" t="n"/>
      <c r="I2409" s="17">
        <f>IF(OR($B2409="",$C2409="",N($D2409)=0),"",IF(OR($B2409="Ajuste para mais",$B2409="Ajuste para menos"),0,$D2409*IF(N($E2409)&lt;&gt;0,$E2409,IF(OR($B2409="Venda",$B2409="Devolução de venda"),IFERROR(INDEX(Produtos!$D$6:$D$505,MATCH($C2409,Produtos!$B$6:$B$505,0)),0),0))))</f>
        <v/>
      </c>
      <c r="J2409" s="17">
        <f>IF(OR($B2409="",$C2409="",N($D2409)=0),"",IF($B2409="Venda",1,IF($B2409="Devolução de venda",-1,0))*$D2409*IFERROR(INDEX(Produtos!$L$6:$L$505,MATCH($C2409,Produtos!$B$6:$B$505,0)),0))</f>
        <v/>
      </c>
      <c r="K2409" s="17">
        <f>IF(I2409="","",IF($B2409="Venda",I2409-J2409,IF($B2409="Devolução de venda",-I2409-J2409,0)))</f>
        <v/>
      </c>
      <c r="L2409" s="20">
        <f>IF($A2409="","",IF($G2409&lt;&gt;"",$G2409,$A2409))</f>
        <v/>
      </c>
      <c r="M2409" s="17">
        <f>IF(I2409="","",IF($B2409="Venda",I2409,IF(OR($B2409="Compra",$B2409="Devolução de venda"),-I2409,0)))</f>
        <v/>
      </c>
    </row>
    <row r="2410">
      <c r="A2410" s="22" t="n"/>
      <c r="B2410" s="14" t="n"/>
      <c r="C2410" s="14" t="n"/>
      <c r="D2410" s="14" t="n"/>
      <c r="E2410" s="15" t="n"/>
      <c r="F2410" s="14" t="n"/>
      <c r="G2410" s="22" t="n"/>
      <c r="H2410" s="14" t="n"/>
      <c r="I2410" s="17">
        <f>IF(OR($B2410="",$C2410="",N($D2410)=0),"",IF(OR($B2410="Ajuste para mais",$B2410="Ajuste para menos"),0,$D2410*IF(N($E2410)&lt;&gt;0,$E2410,IF(OR($B2410="Venda",$B2410="Devolução de venda"),IFERROR(INDEX(Produtos!$D$6:$D$505,MATCH($C2410,Produtos!$B$6:$B$505,0)),0),0))))</f>
        <v/>
      </c>
      <c r="J2410" s="17">
        <f>IF(OR($B2410="",$C2410="",N($D2410)=0),"",IF($B2410="Venda",1,IF($B2410="Devolução de venda",-1,0))*$D2410*IFERROR(INDEX(Produtos!$L$6:$L$505,MATCH($C2410,Produtos!$B$6:$B$505,0)),0))</f>
        <v/>
      </c>
      <c r="K2410" s="17">
        <f>IF(I2410="","",IF($B2410="Venda",I2410-J2410,IF($B2410="Devolução de venda",-I2410-J2410,0)))</f>
        <v/>
      </c>
      <c r="L2410" s="20">
        <f>IF($A2410="","",IF($G2410&lt;&gt;"",$G2410,$A2410))</f>
        <v/>
      </c>
      <c r="M2410" s="17">
        <f>IF(I2410="","",IF($B2410="Venda",I2410,IF(OR($B2410="Compra",$B2410="Devolução de venda"),-I2410,0)))</f>
        <v/>
      </c>
    </row>
    <row r="2411">
      <c r="A2411" s="22" t="n"/>
      <c r="B2411" s="14" t="n"/>
      <c r="C2411" s="14" t="n"/>
      <c r="D2411" s="14" t="n"/>
      <c r="E2411" s="15" t="n"/>
      <c r="F2411" s="14" t="n"/>
      <c r="G2411" s="22" t="n"/>
      <c r="H2411" s="14" t="n"/>
      <c r="I2411" s="17">
        <f>IF(OR($B2411="",$C2411="",N($D2411)=0),"",IF(OR($B2411="Ajuste para mais",$B2411="Ajuste para menos"),0,$D2411*IF(N($E2411)&lt;&gt;0,$E2411,IF(OR($B2411="Venda",$B2411="Devolução de venda"),IFERROR(INDEX(Produtos!$D$6:$D$505,MATCH($C2411,Produtos!$B$6:$B$505,0)),0),0))))</f>
        <v/>
      </c>
      <c r="J2411" s="17">
        <f>IF(OR($B2411="",$C2411="",N($D2411)=0),"",IF($B2411="Venda",1,IF($B2411="Devolução de venda",-1,0))*$D2411*IFERROR(INDEX(Produtos!$L$6:$L$505,MATCH($C2411,Produtos!$B$6:$B$505,0)),0))</f>
        <v/>
      </c>
      <c r="K2411" s="17">
        <f>IF(I2411="","",IF($B2411="Venda",I2411-J2411,IF($B2411="Devolução de venda",-I2411-J2411,0)))</f>
        <v/>
      </c>
      <c r="L2411" s="20">
        <f>IF($A2411="","",IF($G2411&lt;&gt;"",$G2411,$A2411))</f>
        <v/>
      </c>
      <c r="M2411" s="17">
        <f>IF(I2411="","",IF($B2411="Venda",I2411,IF(OR($B2411="Compra",$B2411="Devolução de venda"),-I2411,0)))</f>
        <v/>
      </c>
    </row>
    <row r="2412">
      <c r="A2412" s="22" t="n"/>
      <c r="B2412" s="14" t="n"/>
      <c r="C2412" s="14" t="n"/>
      <c r="D2412" s="14" t="n"/>
      <c r="E2412" s="15" t="n"/>
      <c r="F2412" s="14" t="n"/>
      <c r="G2412" s="22" t="n"/>
      <c r="H2412" s="14" t="n"/>
      <c r="I2412" s="17">
        <f>IF(OR($B2412="",$C2412="",N($D2412)=0),"",IF(OR($B2412="Ajuste para mais",$B2412="Ajuste para menos"),0,$D2412*IF(N($E2412)&lt;&gt;0,$E2412,IF(OR($B2412="Venda",$B2412="Devolução de venda"),IFERROR(INDEX(Produtos!$D$6:$D$505,MATCH($C2412,Produtos!$B$6:$B$505,0)),0),0))))</f>
        <v/>
      </c>
      <c r="J2412" s="17">
        <f>IF(OR($B2412="",$C2412="",N($D2412)=0),"",IF($B2412="Venda",1,IF($B2412="Devolução de venda",-1,0))*$D2412*IFERROR(INDEX(Produtos!$L$6:$L$505,MATCH($C2412,Produtos!$B$6:$B$505,0)),0))</f>
        <v/>
      </c>
      <c r="K2412" s="17">
        <f>IF(I2412="","",IF($B2412="Venda",I2412-J2412,IF($B2412="Devolução de venda",-I2412-J2412,0)))</f>
        <v/>
      </c>
      <c r="L2412" s="20">
        <f>IF($A2412="","",IF($G2412&lt;&gt;"",$G2412,$A2412))</f>
        <v/>
      </c>
      <c r="M2412" s="17">
        <f>IF(I2412="","",IF($B2412="Venda",I2412,IF(OR($B2412="Compra",$B2412="Devolução de venda"),-I2412,0)))</f>
        <v/>
      </c>
    </row>
    <row r="2413">
      <c r="A2413" s="22" t="n"/>
      <c r="B2413" s="14" t="n"/>
      <c r="C2413" s="14" t="n"/>
      <c r="D2413" s="14" t="n"/>
      <c r="E2413" s="15" t="n"/>
      <c r="F2413" s="14" t="n"/>
      <c r="G2413" s="22" t="n"/>
      <c r="H2413" s="14" t="n"/>
      <c r="I2413" s="17">
        <f>IF(OR($B2413="",$C2413="",N($D2413)=0),"",IF(OR($B2413="Ajuste para mais",$B2413="Ajuste para menos"),0,$D2413*IF(N($E2413)&lt;&gt;0,$E2413,IF(OR($B2413="Venda",$B2413="Devolução de venda"),IFERROR(INDEX(Produtos!$D$6:$D$505,MATCH($C2413,Produtos!$B$6:$B$505,0)),0),0))))</f>
        <v/>
      </c>
      <c r="J2413" s="17">
        <f>IF(OR($B2413="",$C2413="",N($D2413)=0),"",IF($B2413="Venda",1,IF($B2413="Devolução de venda",-1,0))*$D2413*IFERROR(INDEX(Produtos!$L$6:$L$505,MATCH($C2413,Produtos!$B$6:$B$505,0)),0))</f>
        <v/>
      </c>
      <c r="K2413" s="17">
        <f>IF(I2413="","",IF($B2413="Venda",I2413-J2413,IF($B2413="Devolução de venda",-I2413-J2413,0)))</f>
        <v/>
      </c>
      <c r="L2413" s="20">
        <f>IF($A2413="","",IF($G2413&lt;&gt;"",$G2413,$A2413))</f>
        <v/>
      </c>
      <c r="M2413" s="17">
        <f>IF(I2413="","",IF($B2413="Venda",I2413,IF(OR($B2413="Compra",$B2413="Devolução de venda"),-I2413,0)))</f>
        <v/>
      </c>
    </row>
    <row r="2414">
      <c r="A2414" s="22" t="n"/>
      <c r="B2414" s="14" t="n"/>
      <c r="C2414" s="14" t="n"/>
      <c r="D2414" s="14" t="n"/>
      <c r="E2414" s="15" t="n"/>
      <c r="F2414" s="14" t="n"/>
      <c r="G2414" s="22" t="n"/>
      <c r="H2414" s="14" t="n"/>
      <c r="I2414" s="17">
        <f>IF(OR($B2414="",$C2414="",N($D2414)=0),"",IF(OR($B2414="Ajuste para mais",$B2414="Ajuste para menos"),0,$D2414*IF(N($E2414)&lt;&gt;0,$E2414,IF(OR($B2414="Venda",$B2414="Devolução de venda"),IFERROR(INDEX(Produtos!$D$6:$D$505,MATCH($C2414,Produtos!$B$6:$B$505,0)),0),0))))</f>
        <v/>
      </c>
      <c r="J2414" s="17">
        <f>IF(OR($B2414="",$C2414="",N($D2414)=0),"",IF($B2414="Venda",1,IF($B2414="Devolução de venda",-1,0))*$D2414*IFERROR(INDEX(Produtos!$L$6:$L$505,MATCH($C2414,Produtos!$B$6:$B$505,0)),0))</f>
        <v/>
      </c>
      <c r="K2414" s="17">
        <f>IF(I2414="","",IF($B2414="Venda",I2414-J2414,IF($B2414="Devolução de venda",-I2414-J2414,0)))</f>
        <v/>
      </c>
      <c r="L2414" s="20">
        <f>IF($A2414="","",IF($G2414&lt;&gt;"",$G2414,$A2414))</f>
        <v/>
      </c>
      <c r="M2414" s="17">
        <f>IF(I2414="","",IF($B2414="Venda",I2414,IF(OR($B2414="Compra",$B2414="Devolução de venda"),-I2414,0)))</f>
        <v/>
      </c>
    </row>
    <row r="2415">
      <c r="A2415" s="22" t="n"/>
      <c r="B2415" s="14" t="n"/>
      <c r="C2415" s="14" t="n"/>
      <c r="D2415" s="14" t="n"/>
      <c r="E2415" s="15" t="n"/>
      <c r="F2415" s="14" t="n"/>
      <c r="G2415" s="22" t="n"/>
      <c r="H2415" s="14" t="n"/>
      <c r="I2415" s="17">
        <f>IF(OR($B2415="",$C2415="",N($D2415)=0),"",IF(OR($B2415="Ajuste para mais",$B2415="Ajuste para menos"),0,$D2415*IF(N($E2415)&lt;&gt;0,$E2415,IF(OR($B2415="Venda",$B2415="Devolução de venda"),IFERROR(INDEX(Produtos!$D$6:$D$505,MATCH($C2415,Produtos!$B$6:$B$505,0)),0),0))))</f>
        <v/>
      </c>
      <c r="J2415" s="17">
        <f>IF(OR($B2415="",$C2415="",N($D2415)=0),"",IF($B2415="Venda",1,IF($B2415="Devolução de venda",-1,0))*$D2415*IFERROR(INDEX(Produtos!$L$6:$L$505,MATCH($C2415,Produtos!$B$6:$B$505,0)),0))</f>
        <v/>
      </c>
      <c r="K2415" s="17">
        <f>IF(I2415="","",IF($B2415="Venda",I2415-J2415,IF($B2415="Devolução de venda",-I2415-J2415,0)))</f>
        <v/>
      </c>
      <c r="L2415" s="20">
        <f>IF($A2415="","",IF($G2415&lt;&gt;"",$G2415,$A2415))</f>
        <v/>
      </c>
      <c r="M2415" s="17">
        <f>IF(I2415="","",IF($B2415="Venda",I2415,IF(OR($B2415="Compra",$B2415="Devolução de venda"),-I2415,0)))</f>
        <v/>
      </c>
    </row>
    <row r="2416">
      <c r="A2416" s="22" t="n"/>
      <c r="B2416" s="14" t="n"/>
      <c r="C2416" s="14" t="n"/>
      <c r="D2416" s="14" t="n"/>
      <c r="E2416" s="15" t="n"/>
      <c r="F2416" s="14" t="n"/>
      <c r="G2416" s="22" t="n"/>
      <c r="H2416" s="14" t="n"/>
      <c r="I2416" s="17">
        <f>IF(OR($B2416="",$C2416="",N($D2416)=0),"",IF(OR($B2416="Ajuste para mais",$B2416="Ajuste para menos"),0,$D2416*IF(N($E2416)&lt;&gt;0,$E2416,IF(OR($B2416="Venda",$B2416="Devolução de venda"),IFERROR(INDEX(Produtos!$D$6:$D$505,MATCH($C2416,Produtos!$B$6:$B$505,0)),0),0))))</f>
        <v/>
      </c>
      <c r="J2416" s="17">
        <f>IF(OR($B2416="",$C2416="",N($D2416)=0),"",IF($B2416="Venda",1,IF($B2416="Devolução de venda",-1,0))*$D2416*IFERROR(INDEX(Produtos!$L$6:$L$505,MATCH($C2416,Produtos!$B$6:$B$505,0)),0))</f>
        <v/>
      </c>
      <c r="K2416" s="17">
        <f>IF(I2416="","",IF($B2416="Venda",I2416-J2416,IF($B2416="Devolução de venda",-I2416-J2416,0)))</f>
        <v/>
      </c>
      <c r="L2416" s="20">
        <f>IF($A2416="","",IF($G2416&lt;&gt;"",$G2416,$A2416))</f>
        <v/>
      </c>
      <c r="M2416" s="17">
        <f>IF(I2416="","",IF($B2416="Venda",I2416,IF(OR($B2416="Compra",$B2416="Devolução de venda"),-I2416,0)))</f>
        <v/>
      </c>
    </row>
    <row r="2417">
      <c r="A2417" s="22" t="n"/>
      <c r="B2417" s="14" t="n"/>
      <c r="C2417" s="14" t="n"/>
      <c r="D2417" s="14" t="n"/>
      <c r="E2417" s="15" t="n"/>
      <c r="F2417" s="14" t="n"/>
      <c r="G2417" s="22" t="n"/>
      <c r="H2417" s="14" t="n"/>
      <c r="I2417" s="17">
        <f>IF(OR($B2417="",$C2417="",N($D2417)=0),"",IF(OR($B2417="Ajuste para mais",$B2417="Ajuste para menos"),0,$D2417*IF(N($E2417)&lt;&gt;0,$E2417,IF(OR($B2417="Venda",$B2417="Devolução de venda"),IFERROR(INDEX(Produtos!$D$6:$D$505,MATCH($C2417,Produtos!$B$6:$B$505,0)),0),0))))</f>
        <v/>
      </c>
      <c r="J2417" s="17">
        <f>IF(OR($B2417="",$C2417="",N($D2417)=0),"",IF($B2417="Venda",1,IF($B2417="Devolução de venda",-1,0))*$D2417*IFERROR(INDEX(Produtos!$L$6:$L$505,MATCH($C2417,Produtos!$B$6:$B$505,0)),0))</f>
        <v/>
      </c>
      <c r="K2417" s="17">
        <f>IF(I2417="","",IF($B2417="Venda",I2417-J2417,IF($B2417="Devolução de venda",-I2417-J2417,0)))</f>
        <v/>
      </c>
      <c r="L2417" s="20">
        <f>IF($A2417="","",IF($G2417&lt;&gt;"",$G2417,$A2417))</f>
        <v/>
      </c>
      <c r="M2417" s="17">
        <f>IF(I2417="","",IF($B2417="Venda",I2417,IF(OR($B2417="Compra",$B2417="Devolução de venda"),-I2417,0)))</f>
        <v/>
      </c>
    </row>
    <row r="2418">
      <c r="A2418" s="22" t="n"/>
      <c r="B2418" s="14" t="n"/>
      <c r="C2418" s="14" t="n"/>
      <c r="D2418" s="14" t="n"/>
      <c r="E2418" s="15" t="n"/>
      <c r="F2418" s="14" t="n"/>
      <c r="G2418" s="22" t="n"/>
      <c r="H2418" s="14" t="n"/>
      <c r="I2418" s="17">
        <f>IF(OR($B2418="",$C2418="",N($D2418)=0),"",IF(OR($B2418="Ajuste para mais",$B2418="Ajuste para menos"),0,$D2418*IF(N($E2418)&lt;&gt;0,$E2418,IF(OR($B2418="Venda",$B2418="Devolução de venda"),IFERROR(INDEX(Produtos!$D$6:$D$505,MATCH($C2418,Produtos!$B$6:$B$505,0)),0),0))))</f>
        <v/>
      </c>
      <c r="J2418" s="17">
        <f>IF(OR($B2418="",$C2418="",N($D2418)=0),"",IF($B2418="Venda",1,IF($B2418="Devolução de venda",-1,0))*$D2418*IFERROR(INDEX(Produtos!$L$6:$L$505,MATCH($C2418,Produtos!$B$6:$B$505,0)),0))</f>
        <v/>
      </c>
      <c r="K2418" s="17">
        <f>IF(I2418="","",IF($B2418="Venda",I2418-J2418,IF($B2418="Devolução de venda",-I2418-J2418,0)))</f>
        <v/>
      </c>
      <c r="L2418" s="20">
        <f>IF($A2418="","",IF($G2418&lt;&gt;"",$G2418,$A2418))</f>
        <v/>
      </c>
      <c r="M2418" s="17">
        <f>IF(I2418="","",IF($B2418="Venda",I2418,IF(OR($B2418="Compra",$B2418="Devolução de venda"),-I2418,0)))</f>
        <v/>
      </c>
    </row>
    <row r="2419">
      <c r="A2419" s="22" t="n"/>
      <c r="B2419" s="14" t="n"/>
      <c r="C2419" s="14" t="n"/>
      <c r="D2419" s="14" t="n"/>
      <c r="E2419" s="15" t="n"/>
      <c r="F2419" s="14" t="n"/>
      <c r="G2419" s="22" t="n"/>
      <c r="H2419" s="14" t="n"/>
      <c r="I2419" s="17">
        <f>IF(OR($B2419="",$C2419="",N($D2419)=0),"",IF(OR($B2419="Ajuste para mais",$B2419="Ajuste para menos"),0,$D2419*IF(N($E2419)&lt;&gt;0,$E2419,IF(OR($B2419="Venda",$B2419="Devolução de venda"),IFERROR(INDEX(Produtos!$D$6:$D$505,MATCH($C2419,Produtos!$B$6:$B$505,0)),0),0))))</f>
        <v/>
      </c>
      <c r="J2419" s="17">
        <f>IF(OR($B2419="",$C2419="",N($D2419)=0),"",IF($B2419="Venda",1,IF($B2419="Devolução de venda",-1,0))*$D2419*IFERROR(INDEX(Produtos!$L$6:$L$505,MATCH($C2419,Produtos!$B$6:$B$505,0)),0))</f>
        <v/>
      </c>
      <c r="K2419" s="17">
        <f>IF(I2419="","",IF($B2419="Venda",I2419-J2419,IF($B2419="Devolução de venda",-I2419-J2419,0)))</f>
        <v/>
      </c>
      <c r="L2419" s="20">
        <f>IF($A2419="","",IF($G2419&lt;&gt;"",$G2419,$A2419))</f>
        <v/>
      </c>
      <c r="M2419" s="17">
        <f>IF(I2419="","",IF($B2419="Venda",I2419,IF(OR($B2419="Compra",$B2419="Devolução de venda"),-I2419,0)))</f>
        <v/>
      </c>
    </row>
    <row r="2420">
      <c r="A2420" s="22" t="n"/>
      <c r="B2420" s="14" t="n"/>
      <c r="C2420" s="14" t="n"/>
      <c r="D2420" s="14" t="n"/>
      <c r="E2420" s="15" t="n"/>
      <c r="F2420" s="14" t="n"/>
      <c r="G2420" s="22" t="n"/>
      <c r="H2420" s="14" t="n"/>
      <c r="I2420" s="17">
        <f>IF(OR($B2420="",$C2420="",N($D2420)=0),"",IF(OR($B2420="Ajuste para mais",$B2420="Ajuste para menos"),0,$D2420*IF(N($E2420)&lt;&gt;0,$E2420,IF(OR($B2420="Venda",$B2420="Devolução de venda"),IFERROR(INDEX(Produtos!$D$6:$D$505,MATCH($C2420,Produtos!$B$6:$B$505,0)),0),0))))</f>
        <v/>
      </c>
      <c r="J2420" s="17">
        <f>IF(OR($B2420="",$C2420="",N($D2420)=0),"",IF($B2420="Venda",1,IF($B2420="Devolução de venda",-1,0))*$D2420*IFERROR(INDEX(Produtos!$L$6:$L$505,MATCH($C2420,Produtos!$B$6:$B$505,0)),0))</f>
        <v/>
      </c>
      <c r="K2420" s="17">
        <f>IF(I2420="","",IF($B2420="Venda",I2420-J2420,IF($B2420="Devolução de venda",-I2420-J2420,0)))</f>
        <v/>
      </c>
      <c r="L2420" s="20">
        <f>IF($A2420="","",IF($G2420&lt;&gt;"",$G2420,$A2420))</f>
        <v/>
      </c>
      <c r="M2420" s="17">
        <f>IF(I2420="","",IF($B2420="Venda",I2420,IF(OR($B2420="Compra",$B2420="Devolução de venda"),-I2420,0)))</f>
        <v/>
      </c>
    </row>
    <row r="2421">
      <c r="A2421" s="22" t="n"/>
      <c r="B2421" s="14" t="n"/>
      <c r="C2421" s="14" t="n"/>
      <c r="D2421" s="14" t="n"/>
      <c r="E2421" s="15" t="n"/>
      <c r="F2421" s="14" t="n"/>
      <c r="G2421" s="22" t="n"/>
      <c r="H2421" s="14" t="n"/>
      <c r="I2421" s="17">
        <f>IF(OR($B2421="",$C2421="",N($D2421)=0),"",IF(OR($B2421="Ajuste para mais",$B2421="Ajuste para menos"),0,$D2421*IF(N($E2421)&lt;&gt;0,$E2421,IF(OR($B2421="Venda",$B2421="Devolução de venda"),IFERROR(INDEX(Produtos!$D$6:$D$505,MATCH($C2421,Produtos!$B$6:$B$505,0)),0),0))))</f>
        <v/>
      </c>
      <c r="J2421" s="17">
        <f>IF(OR($B2421="",$C2421="",N($D2421)=0),"",IF($B2421="Venda",1,IF($B2421="Devolução de venda",-1,0))*$D2421*IFERROR(INDEX(Produtos!$L$6:$L$505,MATCH($C2421,Produtos!$B$6:$B$505,0)),0))</f>
        <v/>
      </c>
      <c r="K2421" s="17">
        <f>IF(I2421="","",IF($B2421="Venda",I2421-J2421,IF($B2421="Devolução de venda",-I2421-J2421,0)))</f>
        <v/>
      </c>
      <c r="L2421" s="20">
        <f>IF($A2421="","",IF($G2421&lt;&gt;"",$G2421,$A2421))</f>
        <v/>
      </c>
      <c r="M2421" s="17">
        <f>IF(I2421="","",IF($B2421="Venda",I2421,IF(OR($B2421="Compra",$B2421="Devolução de venda"),-I2421,0)))</f>
        <v/>
      </c>
    </row>
    <row r="2422">
      <c r="A2422" s="22" t="n"/>
      <c r="B2422" s="14" t="n"/>
      <c r="C2422" s="14" t="n"/>
      <c r="D2422" s="14" t="n"/>
      <c r="E2422" s="15" t="n"/>
      <c r="F2422" s="14" t="n"/>
      <c r="G2422" s="22" t="n"/>
      <c r="H2422" s="14" t="n"/>
      <c r="I2422" s="17">
        <f>IF(OR($B2422="",$C2422="",N($D2422)=0),"",IF(OR($B2422="Ajuste para mais",$B2422="Ajuste para menos"),0,$D2422*IF(N($E2422)&lt;&gt;0,$E2422,IF(OR($B2422="Venda",$B2422="Devolução de venda"),IFERROR(INDEX(Produtos!$D$6:$D$505,MATCH($C2422,Produtos!$B$6:$B$505,0)),0),0))))</f>
        <v/>
      </c>
      <c r="J2422" s="17">
        <f>IF(OR($B2422="",$C2422="",N($D2422)=0),"",IF($B2422="Venda",1,IF($B2422="Devolução de venda",-1,0))*$D2422*IFERROR(INDEX(Produtos!$L$6:$L$505,MATCH($C2422,Produtos!$B$6:$B$505,0)),0))</f>
        <v/>
      </c>
      <c r="K2422" s="17">
        <f>IF(I2422="","",IF($B2422="Venda",I2422-J2422,IF($B2422="Devolução de venda",-I2422-J2422,0)))</f>
        <v/>
      </c>
      <c r="L2422" s="20">
        <f>IF($A2422="","",IF($G2422&lt;&gt;"",$G2422,$A2422))</f>
        <v/>
      </c>
      <c r="M2422" s="17">
        <f>IF(I2422="","",IF($B2422="Venda",I2422,IF(OR($B2422="Compra",$B2422="Devolução de venda"),-I2422,0)))</f>
        <v/>
      </c>
    </row>
    <row r="2423">
      <c r="A2423" s="22" t="n"/>
      <c r="B2423" s="14" t="n"/>
      <c r="C2423" s="14" t="n"/>
      <c r="D2423" s="14" t="n"/>
      <c r="E2423" s="15" t="n"/>
      <c r="F2423" s="14" t="n"/>
      <c r="G2423" s="22" t="n"/>
      <c r="H2423" s="14" t="n"/>
      <c r="I2423" s="17">
        <f>IF(OR($B2423="",$C2423="",N($D2423)=0),"",IF(OR($B2423="Ajuste para mais",$B2423="Ajuste para menos"),0,$D2423*IF(N($E2423)&lt;&gt;0,$E2423,IF(OR($B2423="Venda",$B2423="Devolução de venda"),IFERROR(INDEX(Produtos!$D$6:$D$505,MATCH($C2423,Produtos!$B$6:$B$505,0)),0),0))))</f>
        <v/>
      </c>
      <c r="J2423" s="17">
        <f>IF(OR($B2423="",$C2423="",N($D2423)=0),"",IF($B2423="Venda",1,IF($B2423="Devolução de venda",-1,0))*$D2423*IFERROR(INDEX(Produtos!$L$6:$L$505,MATCH($C2423,Produtos!$B$6:$B$505,0)),0))</f>
        <v/>
      </c>
      <c r="K2423" s="17">
        <f>IF(I2423="","",IF($B2423="Venda",I2423-J2423,IF($B2423="Devolução de venda",-I2423-J2423,0)))</f>
        <v/>
      </c>
      <c r="L2423" s="20">
        <f>IF($A2423="","",IF($G2423&lt;&gt;"",$G2423,$A2423))</f>
        <v/>
      </c>
      <c r="M2423" s="17">
        <f>IF(I2423="","",IF($B2423="Venda",I2423,IF(OR($B2423="Compra",$B2423="Devolução de venda"),-I2423,0)))</f>
        <v/>
      </c>
    </row>
    <row r="2424">
      <c r="A2424" s="22" t="n"/>
      <c r="B2424" s="14" t="n"/>
      <c r="C2424" s="14" t="n"/>
      <c r="D2424" s="14" t="n"/>
      <c r="E2424" s="15" t="n"/>
      <c r="F2424" s="14" t="n"/>
      <c r="G2424" s="22" t="n"/>
      <c r="H2424" s="14" t="n"/>
      <c r="I2424" s="17">
        <f>IF(OR($B2424="",$C2424="",N($D2424)=0),"",IF(OR($B2424="Ajuste para mais",$B2424="Ajuste para menos"),0,$D2424*IF(N($E2424)&lt;&gt;0,$E2424,IF(OR($B2424="Venda",$B2424="Devolução de venda"),IFERROR(INDEX(Produtos!$D$6:$D$505,MATCH($C2424,Produtos!$B$6:$B$505,0)),0),0))))</f>
        <v/>
      </c>
      <c r="J2424" s="17">
        <f>IF(OR($B2424="",$C2424="",N($D2424)=0),"",IF($B2424="Venda",1,IF($B2424="Devolução de venda",-1,0))*$D2424*IFERROR(INDEX(Produtos!$L$6:$L$505,MATCH($C2424,Produtos!$B$6:$B$505,0)),0))</f>
        <v/>
      </c>
      <c r="K2424" s="17">
        <f>IF(I2424="","",IF($B2424="Venda",I2424-J2424,IF($B2424="Devolução de venda",-I2424-J2424,0)))</f>
        <v/>
      </c>
      <c r="L2424" s="20">
        <f>IF($A2424="","",IF($G2424&lt;&gt;"",$G2424,$A2424))</f>
        <v/>
      </c>
      <c r="M2424" s="17">
        <f>IF(I2424="","",IF($B2424="Venda",I2424,IF(OR($B2424="Compra",$B2424="Devolução de venda"),-I2424,0)))</f>
        <v/>
      </c>
    </row>
    <row r="2425">
      <c r="A2425" s="22" t="n"/>
      <c r="B2425" s="14" t="n"/>
      <c r="C2425" s="14" t="n"/>
      <c r="D2425" s="14" t="n"/>
      <c r="E2425" s="15" t="n"/>
      <c r="F2425" s="14" t="n"/>
      <c r="G2425" s="22" t="n"/>
      <c r="H2425" s="14" t="n"/>
      <c r="I2425" s="17">
        <f>IF(OR($B2425="",$C2425="",N($D2425)=0),"",IF(OR($B2425="Ajuste para mais",$B2425="Ajuste para menos"),0,$D2425*IF(N($E2425)&lt;&gt;0,$E2425,IF(OR($B2425="Venda",$B2425="Devolução de venda"),IFERROR(INDEX(Produtos!$D$6:$D$505,MATCH($C2425,Produtos!$B$6:$B$505,0)),0),0))))</f>
        <v/>
      </c>
      <c r="J2425" s="17">
        <f>IF(OR($B2425="",$C2425="",N($D2425)=0),"",IF($B2425="Venda",1,IF($B2425="Devolução de venda",-1,0))*$D2425*IFERROR(INDEX(Produtos!$L$6:$L$505,MATCH($C2425,Produtos!$B$6:$B$505,0)),0))</f>
        <v/>
      </c>
      <c r="K2425" s="17">
        <f>IF(I2425="","",IF($B2425="Venda",I2425-J2425,IF($B2425="Devolução de venda",-I2425-J2425,0)))</f>
        <v/>
      </c>
      <c r="L2425" s="20">
        <f>IF($A2425="","",IF($G2425&lt;&gt;"",$G2425,$A2425))</f>
        <v/>
      </c>
      <c r="M2425" s="17">
        <f>IF(I2425="","",IF($B2425="Venda",I2425,IF(OR($B2425="Compra",$B2425="Devolução de venda"),-I2425,0)))</f>
        <v/>
      </c>
    </row>
    <row r="2426">
      <c r="A2426" s="22" t="n"/>
      <c r="B2426" s="14" t="n"/>
      <c r="C2426" s="14" t="n"/>
      <c r="D2426" s="14" t="n"/>
      <c r="E2426" s="15" t="n"/>
      <c r="F2426" s="14" t="n"/>
      <c r="G2426" s="22" t="n"/>
      <c r="H2426" s="14" t="n"/>
      <c r="I2426" s="17">
        <f>IF(OR($B2426="",$C2426="",N($D2426)=0),"",IF(OR($B2426="Ajuste para mais",$B2426="Ajuste para menos"),0,$D2426*IF(N($E2426)&lt;&gt;0,$E2426,IF(OR($B2426="Venda",$B2426="Devolução de venda"),IFERROR(INDEX(Produtos!$D$6:$D$505,MATCH($C2426,Produtos!$B$6:$B$505,0)),0),0))))</f>
        <v/>
      </c>
      <c r="J2426" s="17">
        <f>IF(OR($B2426="",$C2426="",N($D2426)=0),"",IF($B2426="Venda",1,IF($B2426="Devolução de venda",-1,0))*$D2426*IFERROR(INDEX(Produtos!$L$6:$L$505,MATCH($C2426,Produtos!$B$6:$B$505,0)),0))</f>
        <v/>
      </c>
      <c r="K2426" s="17">
        <f>IF(I2426="","",IF($B2426="Venda",I2426-J2426,IF($B2426="Devolução de venda",-I2426-J2426,0)))</f>
        <v/>
      </c>
      <c r="L2426" s="20">
        <f>IF($A2426="","",IF($G2426&lt;&gt;"",$G2426,$A2426))</f>
        <v/>
      </c>
      <c r="M2426" s="17">
        <f>IF(I2426="","",IF($B2426="Venda",I2426,IF(OR($B2426="Compra",$B2426="Devolução de venda"),-I2426,0)))</f>
        <v/>
      </c>
    </row>
    <row r="2427">
      <c r="A2427" s="22" t="n"/>
      <c r="B2427" s="14" t="n"/>
      <c r="C2427" s="14" t="n"/>
      <c r="D2427" s="14" t="n"/>
      <c r="E2427" s="15" t="n"/>
      <c r="F2427" s="14" t="n"/>
      <c r="G2427" s="22" t="n"/>
      <c r="H2427" s="14" t="n"/>
      <c r="I2427" s="17">
        <f>IF(OR($B2427="",$C2427="",N($D2427)=0),"",IF(OR($B2427="Ajuste para mais",$B2427="Ajuste para menos"),0,$D2427*IF(N($E2427)&lt;&gt;0,$E2427,IF(OR($B2427="Venda",$B2427="Devolução de venda"),IFERROR(INDEX(Produtos!$D$6:$D$505,MATCH($C2427,Produtos!$B$6:$B$505,0)),0),0))))</f>
        <v/>
      </c>
      <c r="J2427" s="17">
        <f>IF(OR($B2427="",$C2427="",N($D2427)=0),"",IF($B2427="Venda",1,IF($B2427="Devolução de venda",-1,0))*$D2427*IFERROR(INDEX(Produtos!$L$6:$L$505,MATCH($C2427,Produtos!$B$6:$B$505,0)),0))</f>
        <v/>
      </c>
      <c r="K2427" s="17">
        <f>IF(I2427="","",IF($B2427="Venda",I2427-J2427,IF($B2427="Devolução de venda",-I2427-J2427,0)))</f>
        <v/>
      </c>
      <c r="L2427" s="20">
        <f>IF($A2427="","",IF($G2427&lt;&gt;"",$G2427,$A2427))</f>
        <v/>
      </c>
      <c r="M2427" s="17">
        <f>IF(I2427="","",IF($B2427="Venda",I2427,IF(OR($B2427="Compra",$B2427="Devolução de venda"),-I2427,0)))</f>
        <v/>
      </c>
    </row>
    <row r="2428">
      <c r="A2428" s="22" t="n"/>
      <c r="B2428" s="14" t="n"/>
      <c r="C2428" s="14" t="n"/>
      <c r="D2428" s="14" t="n"/>
      <c r="E2428" s="15" t="n"/>
      <c r="F2428" s="14" t="n"/>
      <c r="G2428" s="22" t="n"/>
      <c r="H2428" s="14" t="n"/>
      <c r="I2428" s="17">
        <f>IF(OR($B2428="",$C2428="",N($D2428)=0),"",IF(OR($B2428="Ajuste para mais",$B2428="Ajuste para menos"),0,$D2428*IF(N($E2428)&lt;&gt;0,$E2428,IF(OR($B2428="Venda",$B2428="Devolução de venda"),IFERROR(INDEX(Produtos!$D$6:$D$505,MATCH($C2428,Produtos!$B$6:$B$505,0)),0),0))))</f>
        <v/>
      </c>
      <c r="J2428" s="17">
        <f>IF(OR($B2428="",$C2428="",N($D2428)=0),"",IF($B2428="Venda",1,IF($B2428="Devolução de venda",-1,0))*$D2428*IFERROR(INDEX(Produtos!$L$6:$L$505,MATCH($C2428,Produtos!$B$6:$B$505,0)),0))</f>
        <v/>
      </c>
      <c r="K2428" s="17">
        <f>IF(I2428="","",IF($B2428="Venda",I2428-J2428,IF($B2428="Devolução de venda",-I2428-J2428,0)))</f>
        <v/>
      </c>
      <c r="L2428" s="20">
        <f>IF($A2428="","",IF($G2428&lt;&gt;"",$G2428,$A2428))</f>
        <v/>
      </c>
      <c r="M2428" s="17">
        <f>IF(I2428="","",IF($B2428="Venda",I2428,IF(OR($B2428="Compra",$B2428="Devolução de venda"),-I2428,0)))</f>
        <v/>
      </c>
    </row>
    <row r="2429">
      <c r="A2429" s="22" t="n"/>
      <c r="B2429" s="14" t="n"/>
      <c r="C2429" s="14" t="n"/>
      <c r="D2429" s="14" t="n"/>
      <c r="E2429" s="15" t="n"/>
      <c r="F2429" s="14" t="n"/>
      <c r="G2429" s="22" t="n"/>
      <c r="H2429" s="14" t="n"/>
      <c r="I2429" s="17">
        <f>IF(OR($B2429="",$C2429="",N($D2429)=0),"",IF(OR($B2429="Ajuste para mais",$B2429="Ajuste para menos"),0,$D2429*IF(N($E2429)&lt;&gt;0,$E2429,IF(OR($B2429="Venda",$B2429="Devolução de venda"),IFERROR(INDEX(Produtos!$D$6:$D$505,MATCH($C2429,Produtos!$B$6:$B$505,0)),0),0))))</f>
        <v/>
      </c>
      <c r="J2429" s="17">
        <f>IF(OR($B2429="",$C2429="",N($D2429)=0),"",IF($B2429="Venda",1,IF($B2429="Devolução de venda",-1,0))*$D2429*IFERROR(INDEX(Produtos!$L$6:$L$505,MATCH($C2429,Produtos!$B$6:$B$505,0)),0))</f>
        <v/>
      </c>
      <c r="K2429" s="17">
        <f>IF(I2429="","",IF($B2429="Venda",I2429-J2429,IF($B2429="Devolução de venda",-I2429-J2429,0)))</f>
        <v/>
      </c>
      <c r="L2429" s="20">
        <f>IF($A2429="","",IF($G2429&lt;&gt;"",$G2429,$A2429))</f>
        <v/>
      </c>
      <c r="M2429" s="17">
        <f>IF(I2429="","",IF($B2429="Venda",I2429,IF(OR($B2429="Compra",$B2429="Devolução de venda"),-I2429,0)))</f>
        <v/>
      </c>
    </row>
    <row r="2430">
      <c r="A2430" s="22" t="n"/>
      <c r="B2430" s="14" t="n"/>
      <c r="C2430" s="14" t="n"/>
      <c r="D2430" s="14" t="n"/>
      <c r="E2430" s="15" t="n"/>
      <c r="F2430" s="14" t="n"/>
      <c r="G2430" s="22" t="n"/>
      <c r="H2430" s="14" t="n"/>
      <c r="I2430" s="17">
        <f>IF(OR($B2430="",$C2430="",N($D2430)=0),"",IF(OR($B2430="Ajuste para mais",$B2430="Ajuste para menos"),0,$D2430*IF(N($E2430)&lt;&gt;0,$E2430,IF(OR($B2430="Venda",$B2430="Devolução de venda"),IFERROR(INDEX(Produtos!$D$6:$D$505,MATCH($C2430,Produtos!$B$6:$B$505,0)),0),0))))</f>
        <v/>
      </c>
      <c r="J2430" s="17">
        <f>IF(OR($B2430="",$C2430="",N($D2430)=0),"",IF($B2430="Venda",1,IF($B2430="Devolução de venda",-1,0))*$D2430*IFERROR(INDEX(Produtos!$L$6:$L$505,MATCH($C2430,Produtos!$B$6:$B$505,0)),0))</f>
        <v/>
      </c>
      <c r="K2430" s="17">
        <f>IF(I2430="","",IF($B2430="Venda",I2430-J2430,IF($B2430="Devolução de venda",-I2430-J2430,0)))</f>
        <v/>
      </c>
      <c r="L2430" s="20">
        <f>IF($A2430="","",IF($G2430&lt;&gt;"",$G2430,$A2430))</f>
        <v/>
      </c>
      <c r="M2430" s="17">
        <f>IF(I2430="","",IF($B2430="Venda",I2430,IF(OR($B2430="Compra",$B2430="Devolução de venda"),-I2430,0)))</f>
        <v/>
      </c>
    </row>
    <row r="2431">
      <c r="A2431" s="22" t="n"/>
      <c r="B2431" s="14" t="n"/>
      <c r="C2431" s="14" t="n"/>
      <c r="D2431" s="14" t="n"/>
      <c r="E2431" s="15" t="n"/>
      <c r="F2431" s="14" t="n"/>
      <c r="G2431" s="22" t="n"/>
      <c r="H2431" s="14" t="n"/>
      <c r="I2431" s="17">
        <f>IF(OR($B2431="",$C2431="",N($D2431)=0),"",IF(OR($B2431="Ajuste para mais",$B2431="Ajuste para menos"),0,$D2431*IF(N($E2431)&lt;&gt;0,$E2431,IF(OR($B2431="Venda",$B2431="Devolução de venda"),IFERROR(INDEX(Produtos!$D$6:$D$505,MATCH($C2431,Produtos!$B$6:$B$505,0)),0),0))))</f>
        <v/>
      </c>
      <c r="J2431" s="17">
        <f>IF(OR($B2431="",$C2431="",N($D2431)=0),"",IF($B2431="Venda",1,IF($B2431="Devolução de venda",-1,0))*$D2431*IFERROR(INDEX(Produtos!$L$6:$L$505,MATCH($C2431,Produtos!$B$6:$B$505,0)),0))</f>
        <v/>
      </c>
      <c r="K2431" s="17">
        <f>IF(I2431="","",IF($B2431="Venda",I2431-J2431,IF($B2431="Devolução de venda",-I2431-J2431,0)))</f>
        <v/>
      </c>
      <c r="L2431" s="20">
        <f>IF($A2431="","",IF($G2431&lt;&gt;"",$G2431,$A2431))</f>
        <v/>
      </c>
      <c r="M2431" s="17">
        <f>IF(I2431="","",IF($B2431="Venda",I2431,IF(OR($B2431="Compra",$B2431="Devolução de venda"),-I2431,0)))</f>
        <v/>
      </c>
    </row>
    <row r="2432">
      <c r="A2432" s="22" t="n"/>
      <c r="B2432" s="14" t="n"/>
      <c r="C2432" s="14" t="n"/>
      <c r="D2432" s="14" t="n"/>
      <c r="E2432" s="15" t="n"/>
      <c r="F2432" s="14" t="n"/>
      <c r="G2432" s="22" t="n"/>
      <c r="H2432" s="14" t="n"/>
      <c r="I2432" s="17">
        <f>IF(OR($B2432="",$C2432="",N($D2432)=0),"",IF(OR($B2432="Ajuste para mais",$B2432="Ajuste para menos"),0,$D2432*IF(N($E2432)&lt;&gt;0,$E2432,IF(OR($B2432="Venda",$B2432="Devolução de venda"),IFERROR(INDEX(Produtos!$D$6:$D$505,MATCH($C2432,Produtos!$B$6:$B$505,0)),0),0))))</f>
        <v/>
      </c>
      <c r="J2432" s="17">
        <f>IF(OR($B2432="",$C2432="",N($D2432)=0),"",IF($B2432="Venda",1,IF($B2432="Devolução de venda",-1,0))*$D2432*IFERROR(INDEX(Produtos!$L$6:$L$505,MATCH($C2432,Produtos!$B$6:$B$505,0)),0))</f>
        <v/>
      </c>
      <c r="K2432" s="17">
        <f>IF(I2432="","",IF($B2432="Venda",I2432-J2432,IF($B2432="Devolução de venda",-I2432-J2432,0)))</f>
        <v/>
      </c>
      <c r="L2432" s="20">
        <f>IF($A2432="","",IF($G2432&lt;&gt;"",$G2432,$A2432))</f>
        <v/>
      </c>
      <c r="M2432" s="17">
        <f>IF(I2432="","",IF($B2432="Venda",I2432,IF(OR($B2432="Compra",$B2432="Devolução de venda"),-I2432,0)))</f>
        <v/>
      </c>
    </row>
    <row r="2433">
      <c r="A2433" s="22" t="n"/>
      <c r="B2433" s="14" t="n"/>
      <c r="C2433" s="14" t="n"/>
      <c r="D2433" s="14" t="n"/>
      <c r="E2433" s="15" t="n"/>
      <c r="F2433" s="14" t="n"/>
      <c r="G2433" s="22" t="n"/>
      <c r="H2433" s="14" t="n"/>
      <c r="I2433" s="17">
        <f>IF(OR($B2433="",$C2433="",N($D2433)=0),"",IF(OR($B2433="Ajuste para mais",$B2433="Ajuste para menos"),0,$D2433*IF(N($E2433)&lt;&gt;0,$E2433,IF(OR($B2433="Venda",$B2433="Devolução de venda"),IFERROR(INDEX(Produtos!$D$6:$D$505,MATCH($C2433,Produtos!$B$6:$B$505,0)),0),0))))</f>
        <v/>
      </c>
      <c r="J2433" s="17">
        <f>IF(OR($B2433="",$C2433="",N($D2433)=0),"",IF($B2433="Venda",1,IF($B2433="Devolução de venda",-1,0))*$D2433*IFERROR(INDEX(Produtos!$L$6:$L$505,MATCH($C2433,Produtos!$B$6:$B$505,0)),0))</f>
        <v/>
      </c>
      <c r="K2433" s="17">
        <f>IF(I2433="","",IF($B2433="Venda",I2433-J2433,IF($B2433="Devolução de venda",-I2433-J2433,0)))</f>
        <v/>
      </c>
      <c r="L2433" s="20">
        <f>IF($A2433="","",IF($G2433&lt;&gt;"",$G2433,$A2433))</f>
        <v/>
      </c>
      <c r="M2433" s="17">
        <f>IF(I2433="","",IF($B2433="Venda",I2433,IF(OR($B2433="Compra",$B2433="Devolução de venda"),-I2433,0)))</f>
        <v/>
      </c>
    </row>
    <row r="2434">
      <c r="A2434" s="22" t="n"/>
      <c r="B2434" s="14" t="n"/>
      <c r="C2434" s="14" t="n"/>
      <c r="D2434" s="14" t="n"/>
      <c r="E2434" s="15" t="n"/>
      <c r="F2434" s="14" t="n"/>
      <c r="G2434" s="22" t="n"/>
      <c r="H2434" s="14" t="n"/>
      <c r="I2434" s="17">
        <f>IF(OR($B2434="",$C2434="",N($D2434)=0),"",IF(OR($B2434="Ajuste para mais",$B2434="Ajuste para menos"),0,$D2434*IF(N($E2434)&lt;&gt;0,$E2434,IF(OR($B2434="Venda",$B2434="Devolução de venda"),IFERROR(INDEX(Produtos!$D$6:$D$505,MATCH($C2434,Produtos!$B$6:$B$505,0)),0),0))))</f>
        <v/>
      </c>
      <c r="J2434" s="17">
        <f>IF(OR($B2434="",$C2434="",N($D2434)=0),"",IF($B2434="Venda",1,IF($B2434="Devolução de venda",-1,0))*$D2434*IFERROR(INDEX(Produtos!$L$6:$L$505,MATCH($C2434,Produtos!$B$6:$B$505,0)),0))</f>
        <v/>
      </c>
      <c r="K2434" s="17">
        <f>IF(I2434="","",IF($B2434="Venda",I2434-J2434,IF($B2434="Devolução de venda",-I2434-J2434,0)))</f>
        <v/>
      </c>
      <c r="L2434" s="20">
        <f>IF($A2434="","",IF($G2434&lt;&gt;"",$G2434,$A2434))</f>
        <v/>
      </c>
      <c r="M2434" s="17">
        <f>IF(I2434="","",IF($B2434="Venda",I2434,IF(OR($B2434="Compra",$B2434="Devolução de venda"),-I2434,0)))</f>
        <v/>
      </c>
    </row>
    <row r="2435">
      <c r="A2435" s="22" t="n"/>
      <c r="B2435" s="14" t="n"/>
      <c r="C2435" s="14" t="n"/>
      <c r="D2435" s="14" t="n"/>
      <c r="E2435" s="15" t="n"/>
      <c r="F2435" s="14" t="n"/>
      <c r="G2435" s="22" t="n"/>
      <c r="H2435" s="14" t="n"/>
      <c r="I2435" s="17">
        <f>IF(OR($B2435="",$C2435="",N($D2435)=0),"",IF(OR($B2435="Ajuste para mais",$B2435="Ajuste para menos"),0,$D2435*IF(N($E2435)&lt;&gt;0,$E2435,IF(OR($B2435="Venda",$B2435="Devolução de venda"),IFERROR(INDEX(Produtos!$D$6:$D$505,MATCH($C2435,Produtos!$B$6:$B$505,0)),0),0))))</f>
        <v/>
      </c>
      <c r="J2435" s="17">
        <f>IF(OR($B2435="",$C2435="",N($D2435)=0),"",IF($B2435="Venda",1,IF($B2435="Devolução de venda",-1,0))*$D2435*IFERROR(INDEX(Produtos!$L$6:$L$505,MATCH($C2435,Produtos!$B$6:$B$505,0)),0))</f>
        <v/>
      </c>
      <c r="K2435" s="17">
        <f>IF(I2435="","",IF($B2435="Venda",I2435-J2435,IF($B2435="Devolução de venda",-I2435-J2435,0)))</f>
        <v/>
      </c>
      <c r="L2435" s="20">
        <f>IF($A2435="","",IF($G2435&lt;&gt;"",$G2435,$A2435))</f>
        <v/>
      </c>
      <c r="M2435" s="17">
        <f>IF(I2435="","",IF($B2435="Venda",I2435,IF(OR($B2435="Compra",$B2435="Devolução de venda"),-I2435,0)))</f>
        <v/>
      </c>
    </row>
    <row r="2436">
      <c r="A2436" s="22" t="n"/>
      <c r="B2436" s="14" t="n"/>
      <c r="C2436" s="14" t="n"/>
      <c r="D2436" s="14" t="n"/>
      <c r="E2436" s="15" t="n"/>
      <c r="F2436" s="14" t="n"/>
      <c r="G2436" s="22" t="n"/>
      <c r="H2436" s="14" t="n"/>
      <c r="I2436" s="17">
        <f>IF(OR($B2436="",$C2436="",N($D2436)=0),"",IF(OR($B2436="Ajuste para mais",$B2436="Ajuste para menos"),0,$D2436*IF(N($E2436)&lt;&gt;0,$E2436,IF(OR($B2436="Venda",$B2436="Devolução de venda"),IFERROR(INDEX(Produtos!$D$6:$D$505,MATCH($C2436,Produtos!$B$6:$B$505,0)),0),0))))</f>
        <v/>
      </c>
      <c r="J2436" s="17">
        <f>IF(OR($B2436="",$C2436="",N($D2436)=0),"",IF($B2436="Venda",1,IF($B2436="Devolução de venda",-1,0))*$D2436*IFERROR(INDEX(Produtos!$L$6:$L$505,MATCH($C2436,Produtos!$B$6:$B$505,0)),0))</f>
        <v/>
      </c>
      <c r="K2436" s="17">
        <f>IF(I2436="","",IF($B2436="Venda",I2436-J2436,IF($B2436="Devolução de venda",-I2436-J2436,0)))</f>
        <v/>
      </c>
      <c r="L2436" s="20">
        <f>IF($A2436="","",IF($G2436&lt;&gt;"",$G2436,$A2436))</f>
        <v/>
      </c>
      <c r="M2436" s="17">
        <f>IF(I2436="","",IF($B2436="Venda",I2436,IF(OR($B2436="Compra",$B2436="Devolução de venda"),-I2436,0)))</f>
        <v/>
      </c>
    </row>
    <row r="2437">
      <c r="A2437" s="22" t="n"/>
      <c r="B2437" s="14" t="n"/>
      <c r="C2437" s="14" t="n"/>
      <c r="D2437" s="14" t="n"/>
      <c r="E2437" s="15" t="n"/>
      <c r="F2437" s="14" t="n"/>
      <c r="G2437" s="22" t="n"/>
      <c r="H2437" s="14" t="n"/>
      <c r="I2437" s="17">
        <f>IF(OR($B2437="",$C2437="",N($D2437)=0),"",IF(OR($B2437="Ajuste para mais",$B2437="Ajuste para menos"),0,$D2437*IF(N($E2437)&lt;&gt;0,$E2437,IF(OR($B2437="Venda",$B2437="Devolução de venda"),IFERROR(INDEX(Produtos!$D$6:$D$505,MATCH($C2437,Produtos!$B$6:$B$505,0)),0),0))))</f>
        <v/>
      </c>
      <c r="J2437" s="17">
        <f>IF(OR($B2437="",$C2437="",N($D2437)=0),"",IF($B2437="Venda",1,IF($B2437="Devolução de venda",-1,0))*$D2437*IFERROR(INDEX(Produtos!$L$6:$L$505,MATCH($C2437,Produtos!$B$6:$B$505,0)),0))</f>
        <v/>
      </c>
      <c r="K2437" s="17">
        <f>IF(I2437="","",IF($B2437="Venda",I2437-J2437,IF($B2437="Devolução de venda",-I2437-J2437,0)))</f>
        <v/>
      </c>
      <c r="L2437" s="20">
        <f>IF($A2437="","",IF($G2437&lt;&gt;"",$G2437,$A2437))</f>
        <v/>
      </c>
      <c r="M2437" s="17">
        <f>IF(I2437="","",IF($B2437="Venda",I2437,IF(OR($B2437="Compra",$B2437="Devolução de venda"),-I2437,0)))</f>
        <v/>
      </c>
    </row>
    <row r="2438">
      <c r="A2438" s="22" t="n"/>
      <c r="B2438" s="14" t="n"/>
      <c r="C2438" s="14" t="n"/>
      <c r="D2438" s="14" t="n"/>
      <c r="E2438" s="15" t="n"/>
      <c r="F2438" s="14" t="n"/>
      <c r="G2438" s="22" t="n"/>
      <c r="H2438" s="14" t="n"/>
      <c r="I2438" s="17">
        <f>IF(OR($B2438="",$C2438="",N($D2438)=0),"",IF(OR($B2438="Ajuste para mais",$B2438="Ajuste para menos"),0,$D2438*IF(N($E2438)&lt;&gt;0,$E2438,IF(OR($B2438="Venda",$B2438="Devolução de venda"),IFERROR(INDEX(Produtos!$D$6:$D$505,MATCH($C2438,Produtos!$B$6:$B$505,0)),0),0))))</f>
        <v/>
      </c>
      <c r="J2438" s="17">
        <f>IF(OR($B2438="",$C2438="",N($D2438)=0),"",IF($B2438="Venda",1,IF($B2438="Devolução de venda",-1,0))*$D2438*IFERROR(INDEX(Produtos!$L$6:$L$505,MATCH($C2438,Produtos!$B$6:$B$505,0)),0))</f>
        <v/>
      </c>
      <c r="K2438" s="17">
        <f>IF(I2438="","",IF($B2438="Venda",I2438-J2438,IF($B2438="Devolução de venda",-I2438-J2438,0)))</f>
        <v/>
      </c>
      <c r="L2438" s="20">
        <f>IF($A2438="","",IF($G2438&lt;&gt;"",$G2438,$A2438))</f>
        <v/>
      </c>
      <c r="M2438" s="17">
        <f>IF(I2438="","",IF($B2438="Venda",I2438,IF(OR($B2438="Compra",$B2438="Devolução de venda"),-I2438,0)))</f>
        <v/>
      </c>
    </row>
    <row r="2439">
      <c r="A2439" s="22" t="n"/>
      <c r="B2439" s="14" t="n"/>
      <c r="C2439" s="14" t="n"/>
      <c r="D2439" s="14" t="n"/>
      <c r="E2439" s="15" t="n"/>
      <c r="F2439" s="14" t="n"/>
      <c r="G2439" s="22" t="n"/>
      <c r="H2439" s="14" t="n"/>
      <c r="I2439" s="17">
        <f>IF(OR($B2439="",$C2439="",N($D2439)=0),"",IF(OR($B2439="Ajuste para mais",$B2439="Ajuste para menos"),0,$D2439*IF(N($E2439)&lt;&gt;0,$E2439,IF(OR($B2439="Venda",$B2439="Devolução de venda"),IFERROR(INDEX(Produtos!$D$6:$D$505,MATCH($C2439,Produtos!$B$6:$B$505,0)),0),0))))</f>
        <v/>
      </c>
      <c r="J2439" s="17">
        <f>IF(OR($B2439="",$C2439="",N($D2439)=0),"",IF($B2439="Venda",1,IF($B2439="Devolução de venda",-1,0))*$D2439*IFERROR(INDEX(Produtos!$L$6:$L$505,MATCH($C2439,Produtos!$B$6:$B$505,0)),0))</f>
        <v/>
      </c>
      <c r="K2439" s="17">
        <f>IF(I2439="","",IF($B2439="Venda",I2439-J2439,IF($B2439="Devolução de venda",-I2439-J2439,0)))</f>
        <v/>
      </c>
      <c r="L2439" s="20">
        <f>IF($A2439="","",IF($G2439&lt;&gt;"",$G2439,$A2439))</f>
        <v/>
      </c>
      <c r="M2439" s="17">
        <f>IF(I2439="","",IF($B2439="Venda",I2439,IF(OR($B2439="Compra",$B2439="Devolução de venda"),-I2439,0)))</f>
        <v/>
      </c>
    </row>
    <row r="2440">
      <c r="A2440" s="22" t="n"/>
      <c r="B2440" s="14" t="n"/>
      <c r="C2440" s="14" t="n"/>
      <c r="D2440" s="14" t="n"/>
      <c r="E2440" s="15" t="n"/>
      <c r="F2440" s="14" t="n"/>
      <c r="G2440" s="22" t="n"/>
      <c r="H2440" s="14" t="n"/>
      <c r="I2440" s="17">
        <f>IF(OR($B2440="",$C2440="",N($D2440)=0),"",IF(OR($B2440="Ajuste para mais",$B2440="Ajuste para menos"),0,$D2440*IF(N($E2440)&lt;&gt;0,$E2440,IF(OR($B2440="Venda",$B2440="Devolução de venda"),IFERROR(INDEX(Produtos!$D$6:$D$505,MATCH($C2440,Produtos!$B$6:$B$505,0)),0),0))))</f>
        <v/>
      </c>
      <c r="J2440" s="17">
        <f>IF(OR($B2440="",$C2440="",N($D2440)=0),"",IF($B2440="Venda",1,IF($B2440="Devolução de venda",-1,0))*$D2440*IFERROR(INDEX(Produtos!$L$6:$L$505,MATCH($C2440,Produtos!$B$6:$B$505,0)),0))</f>
        <v/>
      </c>
      <c r="K2440" s="17">
        <f>IF(I2440="","",IF($B2440="Venda",I2440-J2440,IF($B2440="Devolução de venda",-I2440-J2440,0)))</f>
        <v/>
      </c>
      <c r="L2440" s="20">
        <f>IF($A2440="","",IF($G2440&lt;&gt;"",$G2440,$A2440))</f>
        <v/>
      </c>
      <c r="M2440" s="17">
        <f>IF(I2440="","",IF($B2440="Venda",I2440,IF(OR($B2440="Compra",$B2440="Devolução de venda"),-I2440,0)))</f>
        <v/>
      </c>
    </row>
    <row r="2441">
      <c r="A2441" s="22" t="n"/>
      <c r="B2441" s="14" t="n"/>
      <c r="C2441" s="14" t="n"/>
      <c r="D2441" s="14" t="n"/>
      <c r="E2441" s="15" t="n"/>
      <c r="F2441" s="14" t="n"/>
      <c r="G2441" s="22" t="n"/>
      <c r="H2441" s="14" t="n"/>
      <c r="I2441" s="17">
        <f>IF(OR($B2441="",$C2441="",N($D2441)=0),"",IF(OR($B2441="Ajuste para mais",$B2441="Ajuste para menos"),0,$D2441*IF(N($E2441)&lt;&gt;0,$E2441,IF(OR($B2441="Venda",$B2441="Devolução de venda"),IFERROR(INDEX(Produtos!$D$6:$D$505,MATCH($C2441,Produtos!$B$6:$B$505,0)),0),0))))</f>
        <v/>
      </c>
      <c r="J2441" s="17">
        <f>IF(OR($B2441="",$C2441="",N($D2441)=0),"",IF($B2441="Venda",1,IF($B2441="Devolução de venda",-1,0))*$D2441*IFERROR(INDEX(Produtos!$L$6:$L$505,MATCH($C2441,Produtos!$B$6:$B$505,0)),0))</f>
        <v/>
      </c>
      <c r="K2441" s="17">
        <f>IF(I2441="","",IF($B2441="Venda",I2441-J2441,IF($B2441="Devolução de venda",-I2441-J2441,0)))</f>
        <v/>
      </c>
      <c r="L2441" s="20">
        <f>IF($A2441="","",IF($G2441&lt;&gt;"",$G2441,$A2441))</f>
        <v/>
      </c>
      <c r="M2441" s="17">
        <f>IF(I2441="","",IF($B2441="Venda",I2441,IF(OR($B2441="Compra",$B2441="Devolução de venda"),-I2441,0)))</f>
        <v/>
      </c>
    </row>
    <row r="2442">
      <c r="A2442" s="22" t="n"/>
      <c r="B2442" s="14" t="n"/>
      <c r="C2442" s="14" t="n"/>
      <c r="D2442" s="14" t="n"/>
      <c r="E2442" s="15" t="n"/>
      <c r="F2442" s="14" t="n"/>
      <c r="G2442" s="22" t="n"/>
      <c r="H2442" s="14" t="n"/>
      <c r="I2442" s="17">
        <f>IF(OR($B2442="",$C2442="",N($D2442)=0),"",IF(OR($B2442="Ajuste para mais",$B2442="Ajuste para menos"),0,$D2442*IF(N($E2442)&lt;&gt;0,$E2442,IF(OR($B2442="Venda",$B2442="Devolução de venda"),IFERROR(INDEX(Produtos!$D$6:$D$505,MATCH($C2442,Produtos!$B$6:$B$505,0)),0),0))))</f>
        <v/>
      </c>
      <c r="J2442" s="17">
        <f>IF(OR($B2442="",$C2442="",N($D2442)=0),"",IF($B2442="Venda",1,IF($B2442="Devolução de venda",-1,0))*$D2442*IFERROR(INDEX(Produtos!$L$6:$L$505,MATCH($C2442,Produtos!$B$6:$B$505,0)),0))</f>
        <v/>
      </c>
      <c r="K2442" s="17">
        <f>IF(I2442="","",IF($B2442="Venda",I2442-J2442,IF($B2442="Devolução de venda",-I2442-J2442,0)))</f>
        <v/>
      </c>
      <c r="L2442" s="20">
        <f>IF($A2442="","",IF($G2442&lt;&gt;"",$G2442,$A2442))</f>
        <v/>
      </c>
      <c r="M2442" s="17">
        <f>IF(I2442="","",IF($B2442="Venda",I2442,IF(OR($B2442="Compra",$B2442="Devolução de venda"),-I2442,0)))</f>
        <v/>
      </c>
    </row>
    <row r="2443">
      <c r="A2443" s="22" t="n"/>
      <c r="B2443" s="14" t="n"/>
      <c r="C2443" s="14" t="n"/>
      <c r="D2443" s="14" t="n"/>
      <c r="E2443" s="15" t="n"/>
      <c r="F2443" s="14" t="n"/>
      <c r="G2443" s="22" t="n"/>
      <c r="H2443" s="14" t="n"/>
      <c r="I2443" s="17">
        <f>IF(OR($B2443="",$C2443="",N($D2443)=0),"",IF(OR($B2443="Ajuste para mais",$B2443="Ajuste para menos"),0,$D2443*IF(N($E2443)&lt;&gt;0,$E2443,IF(OR($B2443="Venda",$B2443="Devolução de venda"),IFERROR(INDEX(Produtos!$D$6:$D$505,MATCH($C2443,Produtos!$B$6:$B$505,0)),0),0))))</f>
        <v/>
      </c>
      <c r="J2443" s="17">
        <f>IF(OR($B2443="",$C2443="",N($D2443)=0),"",IF($B2443="Venda",1,IF($B2443="Devolução de venda",-1,0))*$D2443*IFERROR(INDEX(Produtos!$L$6:$L$505,MATCH($C2443,Produtos!$B$6:$B$505,0)),0))</f>
        <v/>
      </c>
      <c r="K2443" s="17">
        <f>IF(I2443="","",IF($B2443="Venda",I2443-J2443,IF($B2443="Devolução de venda",-I2443-J2443,0)))</f>
        <v/>
      </c>
      <c r="L2443" s="20">
        <f>IF($A2443="","",IF($G2443&lt;&gt;"",$G2443,$A2443))</f>
        <v/>
      </c>
      <c r="M2443" s="17">
        <f>IF(I2443="","",IF($B2443="Venda",I2443,IF(OR($B2443="Compra",$B2443="Devolução de venda"),-I2443,0)))</f>
        <v/>
      </c>
    </row>
    <row r="2444">
      <c r="A2444" s="22" t="n"/>
      <c r="B2444" s="14" t="n"/>
      <c r="C2444" s="14" t="n"/>
      <c r="D2444" s="14" t="n"/>
      <c r="E2444" s="15" t="n"/>
      <c r="F2444" s="14" t="n"/>
      <c r="G2444" s="22" t="n"/>
      <c r="H2444" s="14" t="n"/>
      <c r="I2444" s="17">
        <f>IF(OR($B2444="",$C2444="",N($D2444)=0),"",IF(OR($B2444="Ajuste para mais",$B2444="Ajuste para menos"),0,$D2444*IF(N($E2444)&lt;&gt;0,$E2444,IF(OR($B2444="Venda",$B2444="Devolução de venda"),IFERROR(INDEX(Produtos!$D$6:$D$505,MATCH($C2444,Produtos!$B$6:$B$505,0)),0),0))))</f>
        <v/>
      </c>
      <c r="J2444" s="17">
        <f>IF(OR($B2444="",$C2444="",N($D2444)=0),"",IF($B2444="Venda",1,IF($B2444="Devolução de venda",-1,0))*$D2444*IFERROR(INDEX(Produtos!$L$6:$L$505,MATCH($C2444,Produtos!$B$6:$B$505,0)),0))</f>
        <v/>
      </c>
      <c r="K2444" s="17">
        <f>IF(I2444="","",IF($B2444="Venda",I2444-J2444,IF($B2444="Devolução de venda",-I2444-J2444,0)))</f>
        <v/>
      </c>
      <c r="L2444" s="20">
        <f>IF($A2444="","",IF($G2444&lt;&gt;"",$G2444,$A2444))</f>
        <v/>
      </c>
      <c r="M2444" s="17">
        <f>IF(I2444="","",IF($B2444="Venda",I2444,IF(OR($B2444="Compra",$B2444="Devolução de venda"),-I2444,0)))</f>
        <v/>
      </c>
    </row>
    <row r="2445">
      <c r="A2445" s="22" t="n"/>
      <c r="B2445" s="14" t="n"/>
      <c r="C2445" s="14" t="n"/>
      <c r="D2445" s="14" t="n"/>
      <c r="E2445" s="15" t="n"/>
      <c r="F2445" s="14" t="n"/>
      <c r="G2445" s="22" t="n"/>
      <c r="H2445" s="14" t="n"/>
      <c r="I2445" s="17">
        <f>IF(OR($B2445="",$C2445="",N($D2445)=0),"",IF(OR($B2445="Ajuste para mais",$B2445="Ajuste para menos"),0,$D2445*IF(N($E2445)&lt;&gt;0,$E2445,IF(OR($B2445="Venda",$B2445="Devolução de venda"),IFERROR(INDEX(Produtos!$D$6:$D$505,MATCH($C2445,Produtos!$B$6:$B$505,0)),0),0))))</f>
        <v/>
      </c>
      <c r="J2445" s="17">
        <f>IF(OR($B2445="",$C2445="",N($D2445)=0),"",IF($B2445="Venda",1,IF($B2445="Devolução de venda",-1,0))*$D2445*IFERROR(INDEX(Produtos!$L$6:$L$505,MATCH($C2445,Produtos!$B$6:$B$505,0)),0))</f>
        <v/>
      </c>
      <c r="K2445" s="17">
        <f>IF(I2445="","",IF($B2445="Venda",I2445-J2445,IF($B2445="Devolução de venda",-I2445-J2445,0)))</f>
        <v/>
      </c>
      <c r="L2445" s="20">
        <f>IF($A2445="","",IF($G2445&lt;&gt;"",$G2445,$A2445))</f>
        <v/>
      </c>
      <c r="M2445" s="17">
        <f>IF(I2445="","",IF($B2445="Venda",I2445,IF(OR($B2445="Compra",$B2445="Devolução de venda"),-I2445,0)))</f>
        <v/>
      </c>
    </row>
    <row r="2446">
      <c r="A2446" s="22" t="n"/>
      <c r="B2446" s="14" t="n"/>
      <c r="C2446" s="14" t="n"/>
      <c r="D2446" s="14" t="n"/>
      <c r="E2446" s="15" t="n"/>
      <c r="F2446" s="14" t="n"/>
      <c r="G2446" s="22" t="n"/>
      <c r="H2446" s="14" t="n"/>
      <c r="I2446" s="17">
        <f>IF(OR($B2446="",$C2446="",N($D2446)=0),"",IF(OR($B2446="Ajuste para mais",$B2446="Ajuste para menos"),0,$D2446*IF(N($E2446)&lt;&gt;0,$E2446,IF(OR($B2446="Venda",$B2446="Devolução de venda"),IFERROR(INDEX(Produtos!$D$6:$D$505,MATCH($C2446,Produtos!$B$6:$B$505,0)),0),0))))</f>
        <v/>
      </c>
      <c r="J2446" s="17">
        <f>IF(OR($B2446="",$C2446="",N($D2446)=0),"",IF($B2446="Venda",1,IF($B2446="Devolução de venda",-1,0))*$D2446*IFERROR(INDEX(Produtos!$L$6:$L$505,MATCH($C2446,Produtos!$B$6:$B$505,0)),0))</f>
        <v/>
      </c>
      <c r="K2446" s="17">
        <f>IF(I2446="","",IF($B2446="Venda",I2446-J2446,IF($B2446="Devolução de venda",-I2446-J2446,0)))</f>
        <v/>
      </c>
      <c r="L2446" s="20">
        <f>IF($A2446="","",IF($G2446&lt;&gt;"",$G2446,$A2446))</f>
        <v/>
      </c>
      <c r="M2446" s="17">
        <f>IF(I2446="","",IF($B2446="Venda",I2446,IF(OR($B2446="Compra",$B2446="Devolução de venda"),-I2446,0)))</f>
        <v/>
      </c>
    </row>
    <row r="2447">
      <c r="A2447" s="22" t="n"/>
      <c r="B2447" s="14" t="n"/>
      <c r="C2447" s="14" t="n"/>
      <c r="D2447" s="14" t="n"/>
      <c r="E2447" s="15" t="n"/>
      <c r="F2447" s="14" t="n"/>
      <c r="G2447" s="22" t="n"/>
      <c r="H2447" s="14" t="n"/>
      <c r="I2447" s="17">
        <f>IF(OR($B2447="",$C2447="",N($D2447)=0),"",IF(OR($B2447="Ajuste para mais",$B2447="Ajuste para menos"),0,$D2447*IF(N($E2447)&lt;&gt;0,$E2447,IF(OR($B2447="Venda",$B2447="Devolução de venda"),IFERROR(INDEX(Produtos!$D$6:$D$505,MATCH($C2447,Produtos!$B$6:$B$505,0)),0),0))))</f>
        <v/>
      </c>
      <c r="J2447" s="17">
        <f>IF(OR($B2447="",$C2447="",N($D2447)=0),"",IF($B2447="Venda",1,IF($B2447="Devolução de venda",-1,0))*$D2447*IFERROR(INDEX(Produtos!$L$6:$L$505,MATCH($C2447,Produtos!$B$6:$B$505,0)),0))</f>
        <v/>
      </c>
      <c r="K2447" s="17">
        <f>IF(I2447="","",IF($B2447="Venda",I2447-J2447,IF($B2447="Devolução de venda",-I2447-J2447,0)))</f>
        <v/>
      </c>
      <c r="L2447" s="20">
        <f>IF($A2447="","",IF($G2447&lt;&gt;"",$G2447,$A2447))</f>
        <v/>
      </c>
      <c r="M2447" s="17">
        <f>IF(I2447="","",IF($B2447="Venda",I2447,IF(OR($B2447="Compra",$B2447="Devolução de venda"),-I2447,0)))</f>
        <v/>
      </c>
    </row>
    <row r="2448">
      <c r="A2448" s="22" t="n"/>
      <c r="B2448" s="14" t="n"/>
      <c r="C2448" s="14" t="n"/>
      <c r="D2448" s="14" t="n"/>
      <c r="E2448" s="15" t="n"/>
      <c r="F2448" s="14" t="n"/>
      <c r="G2448" s="22" t="n"/>
      <c r="H2448" s="14" t="n"/>
      <c r="I2448" s="17">
        <f>IF(OR($B2448="",$C2448="",N($D2448)=0),"",IF(OR($B2448="Ajuste para mais",$B2448="Ajuste para menos"),0,$D2448*IF(N($E2448)&lt;&gt;0,$E2448,IF(OR($B2448="Venda",$B2448="Devolução de venda"),IFERROR(INDEX(Produtos!$D$6:$D$505,MATCH($C2448,Produtos!$B$6:$B$505,0)),0),0))))</f>
        <v/>
      </c>
      <c r="J2448" s="17">
        <f>IF(OR($B2448="",$C2448="",N($D2448)=0),"",IF($B2448="Venda",1,IF($B2448="Devolução de venda",-1,0))*$D2448*IFERROR(INDEX(Produtos!$L$6:$L$505,MATCH($C2448,Produtos!$B$6:$B$505,0)),0))</f>
        <v/>
      </c>
      <c r="K2448" s="17">
        <f>IF(I2448="","",IF($B2448="Venda",I2448-J2448,IF($B2448="Devolução de venda",-I2448-J2448,0)))</f>
        <v/>
      </c>
      <c r="L2448" s="20">
        <f>IF($A2448="","",IF($G2448&lt;&gt;"",$G2448,$A2448))</f>
        <v/>
      </c>
      <c r="M2448" s="17">
        <f>IF(I2448="","",IF($B2448="Venda",I2448,IF(OR($B2448="Compra",$B2448="Devolução de venda"),-I2448,0)))</f>
        <v/>
      </c>
    </row>
    <row r="2449">
      <c r="A2449" s="22" t="n"/>
      <c r="B2449" s="14" t="n"/>
      <c r="C2449" s="14" t="n"/>
      <c r="D2449" s="14" t="n"/>
      <c r="E2449" s="15" t="n"/>
      <c r="F2449" s="14" t="n"/>
      <c r="G2449" s="22" t="n"/>
      <c r="H2449" s="14" t="n"/>
      <c r="I2449" s="17">
        <f>IF(OR($B2449="",$C2449="",N($D2449)=0),"",IF(OR($B2449="Ajuste para mais",$B2449="Ajuste para menos"),0,$D2449*IF(N($E2449)&lt;&gt;0,$E2449,IF(OR($B2449="Venda",$B2449="Devolução de venda"),IFERROR(INDEX(Produtos!$D$6:$D$505,MATCH($C2449,Produtos!$B$6:$B$505,0)),0),0))))</f>
        <v/>
      </c>
      <c r="J2449" s="17">
        <f>IF(OR($B2449="",$C2449="",N($D2449)=0),"",IF($B2449="Venda",1,IF($B2449="Devolução de venda",-1,0))*$D2449*IFERROR(INDEX(Produtos!$L$6:$L$505,MATCH($C2449,Produtos!$B$6:$B$505,0)),0))</f>
        <v/>
      </c>
      <c r="K2449" s="17">
        <f>IF(I2449="","",IF($B2449="Venda",I2449-J2449,IF($B2449="Devolução de venda",-I2449-J2449,0)))</f>
        <v/>
      </c>
      <c r="L2449" s="20">
        <f>IF($A2449="","",IF($G2449&lt;&gt;"",$G2449,$A2449))</f>
        <v/>
      </c>
      <c r="M2449" s="17">
        <f>IF(I2449="","",IF($B2449="Venda",I2449,IF(OR($B2449="Compra",$B2449="Devolução de venda"),-I2449,0)))</f>
        <v/>
      </c>
    </row>
    <row r="2450">
      <c r="A2450" s="22" t="n"/>
      <c r="B2450" s="14" t="n"/>
      <c r="C2450" s="14" t="n"/>
      <c r="D2450" s="14" t="n"/>
      <c r="E2450" s="15" t="n"/>
      <c r="F2450" s="14" t="n"/>
      <c r="G2450" s="22" t="n"/>
      <c r="H2450" s="14" t="n"/>
      <c r="I2450" s="17">
        <f>IF(OR($B2450="",$C2450="",N($D2450)=0),"",IF(OR($B2450="Ajuste para mais",$B2450="Ajuste para menos"),0,$D2450*IF(N($E2450)&lt;&gt;0,$E2450,IF(OR($B2450="Venda",$B2450="Devolução de venda"),IFERROR(INDEX(Produtos!$D$6:$D$505,MATCH($C2450,Produtos!$B$6:$B$505,0)),0),0))))</f>
        <v/>
      </c>
      <c r="J2450" s="17">
        <f>IF(OR($B2450="",$C2450="",N($D2450)=0),"",IF($B2450="Venda",1,IF($B2450="Devolução de venda",-1,0))*$D2450*IFERROR(INDEX(Produtos!$L$6:$L$505,MATCH($C2450,Produtos!$B$6:$B$505,0)),0))</f>
        <v/>
      </c>
      <c r="K2450" s="17">
        <f>IF(I2450="","",IF($B2450="Venda",I2450-J2450,IF($B2450="Devolução de venda",-I2450-J2450,0)))</f>
        <v/>
      </c>
      <c r="L2450" s="20">
        <f>IF($A2450="","",IF($G2450&lt;&gt;"",$G2450,$A2450))</f>
        <v/>
      </c>
      <c r="M2450" s="17">
        <f>IF(I2450="","",IF($B2450="Venda",I2450,IF(OR($B2450="Compra",$B2450="Devolução de venda"),-I2450,0)))</f>
        <v/>
      </c>
    </row>
    <row r="2451">
      <c r="A2451" s="22" t="n"/>
      <c r="B2451" s="14" t="n"/>
      <c r="C2451" s="14" t="n"/>
      <c r="D2451" s="14" t="n"/>
      <c r="E2451" s="15" t="n"/>
      <c r="F2451" s="14" t="n"/>
      <c r="G2451" s="22" t="n"/>
      <c r="H2451" s="14" t="n"/>
      <c r="I2451" s="17">
        <f>IF(OR($B2451="",$C2451="",N($D2451)=0),"",IF(OR($B2451="Ajuste para mais",$B2451="Ajuste para menos"),0,$D2451*IF(N($E2451)&lt;&gt;0,$E2451,IF(OR($B2451="Venda",$B2451="Devolução de venda"),IFERROR(INDEX(Produtos!$D$6:$D$505,MATCH($C2451,Produtos!$B$6:$B$505,0)),0),0))))</f>
        <v/>
      </c>
      <c r="J2451" s="17">
        <f>IF(OR($B2451="",$C2451="",N($D2451)=0),"",IF($B2451="Venda",1,IF($B2451="Devolução de venda",-1,0))*$D2451*IFERROR(INDEX(Produtos!$L$6:$L$505,MATCH($C2451,Produtos!$B$6:$B$505,0)),0))</f>
        <v/>
      </c>
      <c r="K2451" s="17">
        <f>IF(I2451="","",IF($B2451="Venda",I2451-J2451,IF($B2451="Devolução de venda",-I2451-J2451,0)))</f>
        <v/>
      </c>
      <c r="L2451" s="20">
        <f>IF($A2451="","",IF($G2451&lt;&gt;"",$G2451,$A2451))</f>
        <v/>
      </c>
      <c r="M2451" s="17">
        <f>IF(I2451="","",IF($B2451="Venda",I2451,IF(OR($B2451="Compra",$B2451="Devolução de venda"),-I2451,0)))</f>
        <v/>
      </c>
    </row>
    <row r="2452">
      <c r="A2452" s="22" t="n"/>
      <c r="B2452" s="14" t="n"/>
      <c r="C2452" s="14" t="n"/>
      <c r="D2452" s="14" t="n"/>
      <c r="E2452" s="15" t="n"/>
      <c r="F2452" s="14" t="n"/>
      <c r="G2452" s="22" t="n"/>
      <c r="H2452" s="14" t="n"/>
      <c r="I2452" s="17">
        <f>IF(OR($B2452="",$C2452="",N($D2452)=0),"",IF(OR($B2452="Ajuste para mais",$B2452="Ajuste para menos"),0,$D2452*IF(N($E2452)&lt;&gt;0,$E2452,IF(OR($B2452="Venda",$B2452="Devolução de venda"),IFERROR(INDEX(Produtos!$D$6:$D$505,MATCH($C2452,Produtos!$B$6:$B$505,0)),0),0))))</f>
        <v/>
      </c>
      <c r="J2452" s="17">
        <f>IF(OR($B2452="",$C2452="",N($D2452)=0),"",IF($B2452="Venda",1,IF($B2452="Devolução de venda",-1,0))*$D2452*IFERROR(INDEX(Produtos!$L$6:$L$505,MATCH($C2452,Produtos!$B$6:$B$505,0)),0))</f>
        <v/>
      </c>
      <c r="K2452" s="17">
        <f>IF(I2452="","",IF($B2452="Venda",I2452-J2452,IF($B2452="Devolução de venda",-I2452-J2452,0)))</f>
        <v/>
      </c>
      <c r="L2452" s="20">
        <f>IF($A2452="","",IF($G2452&lt;&gt;"",$G2452,$A2452))</f>
        <v/>
      </c>
      <c r="M2452" s="17">
        <f>IF(I2452="","",IF($B2452="Venda",I2452,IF(OR($B2452="Compra",$B2452="Devolução de venda"),-I2452,0)))</f>
        <v/>
      </c>
    </row>
    <row r="2453">
      <c r="A2453" s="22" t="n"/>
      <c r="B2453" s="14" t="n"/>
      <c r="C2453" s="14" t="n"/>
      <c r="D2453" s="14" t="n"/>
      <c r="E2453" s="15" t="n"/>
      <c r="F2453" s="14" t="n"/>
      <c r="G2453" s="22" t="n"/>
      <c r="H2453" s="14" t="n"/>
      <c r="I2453" s="17">
        <f>IF(OR($B2453="",$C2453="",N($D2453)=0),"",IF(OR($B2453="Ajuste para mais",$B2453="Ajuste para menos"),0,$D2453*IF(N($E2453)&lt;&gt;0,$E2453,IF(OR($B2453="Venda",$B2453="Devolução de venda"),IFERROR(INDEX(Produtos!$D$6:$D$505,MATCH($C2453,Produtos!$B$6:$B$505,0)),0),0))))</f>
        <v/>
      </c>
      <c r="J2453" s="17">
        <f>IF(OR($B2453="",$C2453="",N($D2453)=0),"",IF($B2453="Venda",1,IF($B2453="Devolução de venda",-1,0))*$D2453*IFERROR(INDEX(Produtos!$L$6:$L$505,MATCH($C2453,Produtos!$B$6:$B$505,0)),0))</f>
        <v/>
      </c>
      <c r="K2453" s="17">
        <f>IF(I2453="","",IF($B2453="Venda",I2453-J2453,IF($B2453="Devolução de venda",-I2453-J2453,0)))</f>
        <v/>
      </c>
      <c r="L2453" s="20">
        <f>IF($A2453="","",IF($G2453&lt;&gt;"",$G2453,$A2453))</f>
        <v/>
      </c>
      <c r="M2453" s="17">
        <f>IF(I2453="","",IF($B2453="Venda",I2453,IF(OR($B2453="Compra",$B2453="Devolução de venda"),-I2453,0)))</f>
        <v/>
      </c>
    </row>
    <row r="2454">
      <c r="A2454" s="22" t="n"/>
      <c r="B2454" s="14" t="n"/>
      <c r="C2454" s="14" t="n"/>
      <c r="D2454" s="14" t="n"/>
      <c r="E2454" s="15" t="n"/>
      <c r="F2454" s="14" t="n"/>
      <c r="G2454" s="22" t="n"/>
      <c r="H2454" s="14" t="n"/>
      <c r="I2454" s="17">
        <f>IF(OR($B2454="",$C2454="",N($D2454)=0),"",IF(OR($B2454="Ajuste para mais",$B2454="Ajuste para menos"),0,$D2454*IF(N($E2454)&lt;&gt;0,$E2454,IF(OR($B2454="Venda",$B2454="Devolução de venda"),IFERROR(INDEX(Produtos!$D$6:$D$505,MATCH($C2454,Produtos!$B$6:$B$505,0)),0),0))))</f>
        <v/>
      </c>
      <c r="J2454" s="17">
        <f>IF(OR($B2454="",$C2454="",N($D2454)=0),"",IF($B2454="Venda",1,IF($B2454="Devolução de venda",-1,0))*$D2454*IFERROR(INDEX(Produtos!$L$6:$L$505,MATCH($C2454,Produtos!$B$6:$B$505,0)),0))</f>
        <v/>
      </c>
      <c r="K2454" s="17">
        <f>IF(I2454="","",IF($B2454="Venda",I2454-J2454,IF($B2454="Devolução de venda",-I2454-J2454,0)))</f>
        <v/>
      </c>
      <c r="L2454" s="20">
        <f>IF($A2454="","",IF($G2454&lt;&gt;"",$G2454,$A2454))</f>
        <v/>
      </c>
      <c r="M2454" s="17">
        <f>IF(I2454="","",IF($B2454="Venda",I2454,IF(OR($B2454="Compra",$B2454="Devolução de venda"),-I2454,0)))</f>
        <v/>
      </c>
    </row>
    <row r="2455">
      <c r="A2455" s="22" t="n"/>
      <c r="B2455" s="14" t="n"/>
      <c r="C2455" s="14" t="n"/>
      <c r="D2455" s="14" t="n"/>
      <c r="E2455" s="15" t="n"/>
      <c r="F2455" s="14" t="n"/>
      <c r="G2455" s="22" t="n"/>
      <c r="H2455" s="14" t="n"/>
      <c r="I2455" s="17">
        <f>IF(OR($B2455="",$C2455="",N($D2455)=0),"",IF(OR($B2455="Ajuste para mais",$B2455="Ajuste para menos"),0,$D2455*IF(N($E2455)&lt;&gt;0,$E2455,IF(OR($B2455="Venda",$B2455="Devolução de venda"),IFERROR(INDEX(Produtos!$D$6:$D$505,MATCH($C2455,Produtos!$B$6:$B$505,0)),0),0))))</f>
        <v/>
      </c>
      <c r="J2455" s="17">
        <f>IF(OR($B2455="",$C2455="",N($D2455)=0),"",IF($B2455="Venda",1,IF($B2455="Devolução de venda",-1,0))*$D2455*IFERROR(INDEX(Produtos!$L$6:$L$505,MATCH($C2455,Produtos!$B$6:$B$505,0)),0))</f>
        <v/>
      </c>
      <c r="K2455" s="17">
        <f>IF(I2455="","",IF($B2455="Venda",I2455-J2455,IF($B2455="Devolução de venda",-I2455-J2455,0)))</f>
        <v/>
      </c>
      <c r="L2455" s="20">
        <f>IF($A2455="","",IF($G2455&lt;&gt;"",$G2455,$A2455))</f>
        <v/>
      </c>
      <c r="M2455" s="17">
        <f>IF(I2455="","",IF($B2455="Venda",I2455,IF(OR($B2455="Compra",$B2455="Devolução de venda"),-I2455,0)))</f>
        <v/>
      </c>
    </row>
    <row r="2456">
      <c r="A2456" s="22" t="n"/>
      <c r="B2456" s="14" t="n"/>
      <c r="C2456" s="14" t="n"/>
      <c r="D2456" s="14" t="n"/>
      <c r="E2456" s="15" t="n"/>
      <c r="F2456" s="14" t="n"/>
      <c r="G2456" s="22" t="n"/>
      <c r="H2456" s="14" t="n"/>
      <c r="I2456" s="17">
        <f>IF(OR($B2456="",$C2456="",N($D2456)=0),"",IF(OR($B2456="Ajuste para mais",$B2456="Ajuste para menos"),0,$D2456*IF(N($E2456)&lt;&gt;0,$E2456,IF(OR($B2456="Venda",$B2456="Devolução de venda"),IFERROR(INDEX(Produtos!$D$6:$D$505,MATCH($C2456,Produtos!$B$6:$B$505,0)),0),0))))</f>
        <v/>
      </c>
      <c r="J2456" s="17">
        <f>IF(OR($B2456="",$C2456="",N($D2456)=0),"",IF($B2456="Venda",1,IF($B2456="Devolução de venda",-1,0))*$D2456*IFERROR(INDEX(Produtos!$L$6:$L$505,MATCH($C2456,Produtos!$B$6:$B$505,0)),0))</f>
        <v/>
      </c>
      <c r="K2456" s="17">
        <f>IF(I2456="","",IF($B2456="Venda",I2456-J2456,IF($B2456="Devolução de venda",-I2456-J2456,0)))</f>
        <v/>
      </c>
      <c r="L2456" s="20">
        <f>IF($A2456="","",IF($G2456&lt;&gt;"",$G2456,$A2456))</f>
        <v/>
      </c>
      <c r="M2456" s="17">
        <f>IF(I2456="","",IF($B2456="Venda",I2456,IF(OR($B2456="Compra",$B2456="Devolução de venda"),-I2456,0)))</f>
        <v/>
      </c>
    </row>
    <row r="2457">
      <c r="A2457" s="22" t="n"/>
      <c r="B2457" s="14" t="n"/>
      <c r="C2457" s="14" t="n"/>
      <c r="D2457" s="14" t="n"/>
      <c r="E2457" s="15" t="n"/>
      <c r="F2457" s="14" t="n"/>
      <c r="G2457" s="22" t="n"/>
      <c r="H2457" s="14" t="n"/>
      <c r="I2457" s="17">
        <f>IF(OR($B2457="",$C2457="",N($D2457)=0),"",IF(OR($B2457="Ajuste para mais",$B2457="Ajuste para menos"),0,$D2457*IF(N($E2457)&lt;&gt;0,$E2457,IF(OR($B2457="Venda",$B2457="Devolução de venda"),IFERROR(INDEX(Produtos!$D$6:$D$505,MATCH($C2457,Produtos!$B$6:$B$505,0)),0),0))))</f>
        <v/>
      </c>
      <c r="J2457" s="17">
        <f>IF(OR($B2457="",$C2457="",N($D2457)=0),"",IF($B2457="Venda",1,IF($B2457="Devolução de venda",-1,0))*$D2457*IFERROR(INDEX(Produtos!$L$6:$L$505,MATCH($C2457,Produtos!$B$6:$B$505,0)),0))</f>
        <v/>
      </c>
      <c r="K2457" s="17">
        <f>IF(I2457="","",IF($B2457="Venda",I2457-J2457,IF($B2457="Devolução de venda",-I2457-J2457,0)))</f>
        <v/>
      </c>
      <c r="L2457" s="20">
        <f>IF($A2457="","",IF($G2457&lt;&gt;"",$G2457,$A2457))</f>
        <v/>
      </c>
      <c r="M2457" s="17">
        <f>IF(I2457="","",IF($B2457="Venda",I2457,IF(OR($B2457="Compra",$B2457="Devolução de venda"),-I2457,0)))</f>
        <v/>
      </c>
    </row>
    <row r="2458">
      <c r="A2458" s="22" t="n"/>
      <c r="B2458" s="14" t="n"/>
      <c r="C2458" s="14" t="n"/>
      <c r="D2458" s="14" t="n"/>
      <c r="E2458" s="15" t="n"/>
      <c r="F2458" s="14" t="n"/>
      <c r="G2458" s="22" t="n"/>
      <c r="H2458" s="14" t="n"/>
      <c r="I2458" s="17">
        <f>IF(OR($B2458="",$C2458="",N($D2458)=0),"",IF(OR($B2458="Ajuste para mais",$B2458="Ajuste para menos"),0,$D2458*IF(N($E2458)&lt;&gt;0,$E2458,IF(OR($B2458="Venda",$B2458="Devolução de venda"),IFERROR(INDEX(Produtos!$D$6:$D$505,MATCH($C2458,Produtos!$B$6:$B$505,0)),0),0))))</f>
        <v/>
      </c>
      <c r="J2458" s="17">
        <f>IF(OR($B2458="",$C2458="",N($D2458)=0),"",IF($B2458="Venda",1,IF($B2458="Devolução de venda",-1,0))*$D2458*IFERROR(INDEX(Produtos!$L$6:$L$505,MATCH($C2458,Produtos!$B$6:$B$505,0)),0))</f>
        <v/>
      </c>
      <c r="K2458" s="17">
        <f>IF(I2458="","",IF($B2458="Venda",I2458-J2458,IF($B2458="Devolução de venda",-I2458-J2458,0)))</f>
        <v/>
      </c>
      <c r="L2458" s="20">
        <f>IF($A2458="","",IF($G2458&lt;&gt;"",$G2458,$A2458))</f>
        <v/>
      </c>
      <c r="M2458" s="17">
        <f>IF(I2458="","",IF($B2458="Venda",I2458,IF(OR($B2458="Compra",$B2458="Devolução de venda"),-I2458,0)))</f>
        <v/>
      </c>
    </row>
    <row r="2459">
      <c r="A2459" s="22" t="n"/>
      <c r="B2459" s="14" t="n"/>
      <c r="C2459" s="14" t="n"/>
      <c r="D2459" s="14" t="n"/>
      <c r="E2459" s="15" t="n"/>
      <c r="F2459" s="14" t="n"/>
      <c r="G2459" s="22" t="n"/>
      <c r="H2459" s="14" t="n"/>
      <c r="I2459" s="17">
        <f>IF(OR($B2459="",$C2459="",N($D2459)=0),"",IF(OR($B2459="Ajuste para mais",$B2459="Ajuste para menos"),0,$D2459*IF(N($E2459)&lt;&gt;0,$E2459,IF(OR($B2459="Venda",$B2459="Devolução de venda"),IFERROR(INDEX(Produtos!$D$6:$D$505,MATCH($C2459,Produtos!$B$6:$B$505,0)),0),0))))</f>
        <v/>
      </c>
      <c r="J2459" s="17">
        <f>IF(OR($B2459="",$C2459="",N($D2459)=0),"",IF($B2459="Venda",1,IF($B2459="Devolução de venda",-1,0))*$D2459*IFERROR(INDEX(Produtos!$L$6:$L$505,MATCH($C2459,Produtos!$B$6:$B$505,0)),0))</f>
        <v/>
      </c>
      <c r="K2459" s="17">
        <f>IF(I2459="","",IF($B2459="Venda",I2459-J2459,IF($B2459="Devolução de venda",-I2459-J2459,0)))</f>
        <v/>
      </c>
      <c r="L2459" s="20">
        <f>IF($A2459="","",IF($G2459&lt;&gt;"",$G2459,$A2459))</f>
        <v/>
      </c>
      <c r="M2459" s="17">
        <f>IF(I2459="","",IF($B2459="Venda",I2459,IF(OR($B2459="Compra",$B2459="Devolução de venda"),-I2459,0)))</f>
        <v/>
      </c>
    </row>
    <row r="2460">
      <c r="A2460" s="22" t="n"/>
      <c r="B2460" s="14" t="n"/>
      <c r="C2460" s="14" t="n"/>
      <c r="D2460" s="14" t="n"/>
      <c r="E2460" s="15" t="n"/>
      <c r="F2460" s="14" t="n"/>
      <c r="G2460" s="22" t="n"/>
      <c r="H2460" s="14" t="n"/>
      <c r="I2460" s="17">
        <f>IF(OR($B2460="",$C2460="",N($D2460)=0),"",IF(OR($B2460="Ajuste para mais",$B2460="Ajuste para menos"),0,$D2460*IF(N($E2460)&lt;&gt;0,$E2460,IF(OR($B2460="Venda",$B2460="Devolução de venda"),IFERROR(INDEX(Produtos!$D$6:$D$505,MATCH($C2460,Produtos!$B$6:$B$505,0)),0),0))))</f>
        <v/>
      </c>
      <c r="J2460" s="17">
        <f>IF(OR($B2460="",$C2460="",N($D2460)=0),"",IF($B2460="Venda",1,IF($B2460="Devolução de venda",-1,0))*$D2460*IFERROR(INDEX(Produtos!$L$6:$L$505,MATCH($C2460,Produtos!$B$6:$B$505,0)),0))</f>
        <v/>
      </c>
      <c r="K2460" s="17">
        <f>IF(I2460="","",IF($B2460="Venda",I2460-J2460,IF($B2460="Devolução de venda",-I2460-J2460,0)))</f>
        <v/>
      </c>
      <c r="L2460" s="20">
        <f>IF($A2460="","",IF($G2460&lt;&gt;"",$G2460,$A2460))</f>
        <v/>
      </c>
      <c r="M2460" s="17">
        <f>IF(I2460="","",IF($B2460="Venda",I2460,IF(OR($B2460="Compra",$B2460="Devolução de venda"),-I2460,0)))</f>
        <v/>
      </c>
    </row>
    <row r="2461">
      <c r="A2461" s="22" t="n"/>
      <c r="B2461" s="14" t="n"/>
      <c r="C2461" s="14" t="n"/>
      <c r="D2461" s="14" t="n"/>
      <c r="E2461" s="15" t="n"/>
      <c r="F2461" s="14" t="n"/>
      <c r="G2461" s="22" t="n"/>
      <c r="H2461" s="14" t="n"/>
      <c r="I2461" s="17">
        <f>IF(OR($B2461="",$C2461="",N($D2461)=0),"",IF(OR($B2461="Ajuste para mais",$B2461="Ajuste para menos"),0,$D2461*IF(N($E2461)&lt;&gt;0,$E2461,IF(OR($B2461="Venda",$B2461="Devolução de venda"),IFERROR(INDEX(Produtos!$D$6:$D$505,MATCH($C2461,Produtos!$B$6:$B$505,0)),0),0))))</f>
        <v/>
      </c>
      <c r="J2461" s="17">
        <f>IF(OR($B2461="",$C2461="",N($D2461)=0),"",IF($B2461="Venda",1,IF($B2461="Devolução de venda",-1,0))*$D2461*IFERROR(INDEX(Produtos!$L$6:$L$505,MATCH($C2461,Produtos!$B$6:$B$505,0)),0))</f>
        <v/>
      </c>
      <c r="K2461" s="17">
        <f>IF(I2461="","",IF($B2461="Venda",I2461-J2461,IF($B2461="Devolução de venda",-I2461-J2461,0)))</f>
        <v/>
      </c>
      <c r="L2461" s="20">
        <f>IF($A2461="","",IF($G2461&lt;&gt;"",$G2461,$A2461))</f>
        <v/>
      </c>
      <c r="M2461" s="17">
        <f>IF(I2461="","",IF($B2461="Venda",I2461,IF(OR($B2461="Compra",$B2461="Devolução de venda"),-I2461,0)))</f>
        <v/>
      </c>
    </row>
    <row r="2462">
      <c r="A2462" s="22" t="n"/>
      <c r="B2462" s="14" t="n"/>
      <c r="C2462" s="14" t="n"/>
      <c r="D2462" s="14" t="n"/>
      <c r="E2462" s="15" t="n"/>
      <c r="F2462" s="14" t="n"/>
      <c r="G2462" s="22" t="n"/>
      <c r="H2462" s="14" t="n"/>
      <c r="I2462" s="17">
        <f>IF(OR($B2462="",$C2462="",N($D2462)=0),"",IF(OR($B2462="Ajuste para mais",$B2462="Ajuste para menos"),0,$D2462*IF(N($E2462)&lt;&gt;0,$E2462,IF(OR($B2462="Venda",$B2462="Devolução de venda"),IFERROR(INDEX(Produtos!$D$6:$D$505,MATCH($C2462,Produtos!$B$6:$B$505,0)),0),0))))</f>
        <v/>
      </c>
      <c r="J2462" s="17">
        <f>IF(OR($B2462="",$C2462="",N($D2462)=0),"",IF($B2462="Venda",1,IF($B2462="Devolução de venda",-1,0))*$D2462*IFERROR(INDEX(Produtos!$L$6:$L$505,MATCH($C2462,Produtos!$B$6:$B$505,0)),0))</f>
        <v/>
      </c>
      <c r="K2462" s="17">
        <f>IF(I2462="","",IF($B2462="Venda",I2462-J2462,IF($B2462="Devolução de venda",-I2462-J2462,0)))</f>
        <v/>
      </c>
      <c r="L2462" s="20">
        <f>IF($A2462="","",IF($G2462&lt;&gt;"",$G2462,$A2462))</f>
        <v/>
      </c>
      <c r="M2462" s="17">
        <f>IF(I2462="","",IF($B2462="Venda",I2462,IF(OR($B2462="Compra",$B2462="Devolução de venda"),-I2462,0)))</f>
        <v/>
      </c>
    </row>
    <row r="2463">
      <c r="A2463" s="22" t="n"/>
      <c r="B2463" s="14" t="n"/>
      <c r="C2463" s="14" t="n"/>
      <c r="D2463" s="14" t="n"/>
      <c r="E2463" s="15" t="n"/>
      <c r="F2463" s="14" t="n"/>
      <c r="G2463" s="22" t="n"/>
      <c r="H2463" s="14" t="n"/>
      <c r="I2463" s="17">
        <f>IF(OR($B2463="",$C2463="",N($D2463)=0),"",IF(OR($B2463="Ajuste para mais",$B2463="Ajuste para menos"),0,$D2463*IF(N($E2463)&lt;&gt;0,$E2463,IF(OR($B2463="Venda",$B2463="Devolução de venda"),IFERROR(INDEX(Produtos!$D$6:$D$505,MATCH($C2463,Produtos!$B$6:$B$505,0)),0),0))))</f>
        <v/>
      </c>
      <c r="J2463" s="17">
        <f>IF(OR($B2463="",$C2463="",N($D2463)=0),"",IF($B2463="Venda",1,IF($B2463="Devolução de venda",-1,0))*$D2463*IFERROR(INDEX(Produtos!$L$6:$L$505,MATCH($C2463,Produtos!$B$6:$B$505,0)),0))</f>
        <v/>
      </c>
      <c r="K2463" s="17">
        <f>IF(I2463="","",IF($B2463="Venda",I2463-J2463,IF($B2463="Devolução de venda",-I2463-J2463,0)))</f>
        <v/>
      </c>
      <c r="L2463" s="20">
        <f>IF($A2463="","",IF($G2463&lt;&gt;"",$G2463,$A2463))</f>
        <v/>
      </c>
      <c r="M2463" s="17">
        <f>IF(I2463="","",IF($B2463="Venda",I2463,IF(OR($B2463="Compra",$B2463="Devolução de venda"),-I2463,0)))</f>
        <v/>
      </c>
    </row>
    <row r="2464">
      <c r="A2464" s="22" t="n"/>
      <c r="B2464" s="14" t="n"/>
      <c r="C2464" s="14" t="n"/>
      <c r="D2464" s="14" t="n"/>
      <c r="E2464" s="15" t="n"/>
      <c r="F2464" s="14" t="n"/>
      <c r="G2464" s="22" t="n"/>
      <c r="H2464" s="14" t="n"/>
      <c r="I2464" s="17">
        <f>IF(OR($B2464="",$C2464="",N($D2464)=0),"",IF(OR($B2464="Ajuste para mais",$B2464="Ajuste para menos"),0,$D2464*IF(N($E2464)&lt;&gt;0,$E2464,IF(OR($B2464="Venda",$B2464="Devolução de venda"),IFERROR(INDEX(Produtos!$D$6:$D$505,MATCH($C2464,Produtos!$B$6:$B$505,0)),0),0))))</f>
        <v/>
      </c>
      <c r="J2464" s="17">
        <f>IF(OR($B2464="",$C2464="",N($D2464)=0),"",IF($B2464="Venda",1,IF($B2464="Devolução de venda",-1,0))*$D2464*IFERROR(INDEX(Produtos!$L$6:$L$505,MATCH($C2464,Produtos!$B$6:$B$505,0)),0))</f>
        <v/>
      </c>
      <c r="K2464" s="17">
        <f>IF(I2464="","",IF($B2464="Venda",I2464-J2464,IF($B2464="Devolução de venda",-I2464-J2464,0)))</f>
        <v/>
      </c>
      <c r="L2464" s="20">
        <f>IF($A2464="","",IF($G2464&lt;&gt;"",$G2464,$A2464))</f>
        <v/>
      </c>
      <c r="M2464" s="17">
        <f>IF(I2464="","",IF($B2464="Venda",I2464,IF(OR($B2464="Compra",$B2464="Devolução de venda"),-I2464,0)))</f>
        <v/>
      </c>
    </row>
    <row r="2465">
      <c r="A2465" s="22" t="n"/>
      <c r="B2465" s="14" t="n"/>
      <c r="C2465" s="14" t="n"/>
      <c r="D2465" s="14" t="n"/>
      <c r="E2465" s="15" t="n"/>
      <c r="F2465" s="14" t="n"/>
      <c r="G2465" s="22" t="n"/>
      <c r="H2465" s="14" t="n"/>
      <c r="I2465" s="17">
        <f>IF(OR($B2465="",$C2465="",N($D2465)=0),"",IF(OR($B2465="Ajuste para mais",$B2465="Ajuste para menos"),0,$D2465*IF(N($E2465)&lt;&gt;0,$E2465,IF(OR($B2465="Venda",$B2465="Devolução de venda"),IFERROR(INDEX(Produtos!$D$6:$D$505,MATCH($C2465,Produtos!$B$6:$B$505,0)),0),0))))</f>
        <v/>
      </c>
      <c r="J2465" s="17">
        <f>IF(OR($B2465="",$C2465="",N($D2465)=0),"",IF($B2465="Venda",1,IF($B2465="Devolução de venda",-1,0))*$D2465*IFERROR(INDEX(Produtos!$L$6:$L$505,MATCH($C2465,Produtos!$B$6:$B$505,0)),0))</f>
        <v/>
      </c>
      <c r="K2465" s="17">
        <f>IF(I2465="","",IF($B2465="Venda",I2465-J2465,IF($B2465="Devolução de venda",-I2465-J2465,0)))</f>
        <v/>
      </c>
      <c r="L2465" s="20">
        <f>IF($A2465="","",IF($G2465&lt;&gt;"",$G2465,$A2465))</f>
        <v/>
      </c>
      <c r="M2465" s="17">
        <f>IF(I2465="","",IF($B2465="Venda",I2465,IF(OR($B2465="Compra",$B2465="Devolução de venda"),-I2465,0)))</f>
        <v/>
      </c>
    </row>
    <row r="2466">
      <c r="A2466" s="22" t="n"/>
      <c r="B2466" s="14" t="n"/>
      <c r="C2466" s="14" t="n"/>
      <c r="D2466" s="14" t="n"/>
      <c r="E2466" s="15" t="n"/>
      <c r="F2466" s="14" t="n"/>
      <c r="G2466" s="22" t="n"/>
      <c r="H2466" s="14" t="n"/>
      <c r="I2466" s="17">
        <f>IF(OR($B2466="",$C2466="",N($D2466)=0),"",IF(OR($B2466="Ajuste para mais",$B2466="Ajuste para menos"),0,$D2466*IF(N($E2466)&lt;&gt;0,$E2466,IF(OR($B2466="Venda",$B2466="Devolução de venda"),IFERROR(INDEX(Produtos!$D$6:$D$505,MATCH($C2466,Produtos!$B$6:$B$505,0)),0),0))))</f>
        <v/>
      </c>
      <c r="J2466" s="17">
        <f>IF(OR($B2466="",$C2466="",N($D2466)=0),"",IF($B2466="Venda",1,IF($B2466="Devolução de venda",-1,0))*$D2466*IFERROR(INDEX(Produtos!$L$6:$L$505,MATCH($C2466,Produtos!$B$6:$B$505,0)),0))</f>
        <v/>
      </c>
      <c r="K2466" s="17">
        <f>IF(I2466="","",IF($B2466="Venda",I2466-J2466,IF($B2466="Devolução de venda",-I2466-J2466,0)))</f>
        <v/>
      </c>
      <c r="L2466" s="20">
        <f>IF($A2466="","",IF($G2466&lt;&gt;"",$G2466,$A2466))</f>
        <v/>
      </c>
      <c r="M2466" s="17">
        <f>IF(I2466="","",IF($B2466="Venda",I2466,IF(OR($B2466="Compra",$B2466="Devolução de venda"),-I2466,0)))</f>
        <v/>
      </c>
    </row>
    <row r="2467">
      <c r="A2467" s="22" t="n"/>
      <c r="B2467" s="14" t="n"/>
      <c r="C2467" s="14" t="n"/>
      <c r="D2467" s="14" t="n"/>
      <c r="E2467" s="15" t="n"/>
      <c r="F2467" s="14" t="n"/>
      <c r="G2467" s="22" t="n"/>
      <c r="H2467" s="14" t="n"/>
      <c r="I2467" s="17">
        <f>IF(OR($B2467="",$C2467="",N($D2467)=0),"",IF(OR($B2467="Ajuste para mais",$B2467="Ajuste para menos"),0,$D2467*IF(N($E2467)&lt;&gt;0,$E2467,IF(OR($B2467="Venda",$B2467="Devolução de venda"),IFERROR(INDEX(Produtos!$D$6:$D$505,MATCH($C2467,Produtos!$B$6:$B$505,0)),0),0))))</f>
        <v/>
      </c>
      <c r="J2467" s="17">
        <f>IF(OR($B2467="",$C2467="",N($D2467)=0),"",IF($B2467="Venda",1,IF($B2467="Devolução de venda",-1,0))*$D2467*IFERROR(INDEX(Produtos!$L$6:$L$505,MATCH($C2467,Produtos!$B$6:$B$505,0)),0))</f>
        <v/>
      </c>
      <c r="K2467" s="17">
        <f>IF(I2467="","",IF($B2467="Venda",I2467-J2467,IF($B2467="Devolução de venda",-I2467-J2467,0)))</f>
        <v/>
      </c>
      <c r="L2467" s="20">
        <f>IF($A2467="","",IF($G2467&lt;&gt;"",$G2467,$A2467))</f>
        <v/>
      </c>
      <c r="M2467" s="17">
        <f>IF(I2467="","",IF($B2467="Venda",I2467,IF(OR($B2467="Compra",$B2467="Devolução de venda"),-I2467,0)))</f>
        <v/>
      </c>
    </row>
    <row r="2468">
      <c r="A2468" s="22" t="n"/>
      <c r="B2468" s="14" t="n"/>
      <c r="C2468" s="14" t="n"/>
      <c r="D2468" s="14" t="n"/>
      <c r="E2468" s="15" t="n"/>
      <c r="F2468" s="14" t="n"/>
      <c r="G2468" s="22" t="n"/>
      <c r="H2468" s="14" t="n"/>
      <c r="I2468" s="17">
        <f>IF(OR($B2468="",$C2468="",N($D2468)=0),"",IF(OR($B2468="Ajuste para mais",$B2468="Ajuste para menos"),0,$D2468*IF(N($E2468)&lt;&gt;0,$E2468,IF(OR($B2468="Venda",$B2468="Devolução de venda"),IFERROR(INDEX(Produtos!$D$6:$D$505,MATCH($C2468,Produtos!$B$6:$B$505,0)),0),0))))</f>
        <v/>
      </c>
      <c r="J2468" s="17">
        <f>IF(OR($B2468="",$C2468="",N($D2468)=0),"",IF($B2468="Venda",1,IF($B2468="Devolução de venda",-1,0))*$D2468*IFERROR(INDEX(Produtos!$L$6:$L$505,MATCH($C2468,Produtos!$B$6:$B$505,0)),0))</f>
        <v/>
      </c>
      <c r="K2468" s="17">
        <f>IF(I2468="","",IF($B2468="Venda",I2468-J2468,IF($B2468="Devolução de venda",-I2468-J2468,0)))</f>
        <v/>
      </c>
      <c r="L2468" s="20">
        <f>IF($A2468="","",IF($G2468&lt;&gt;"",$G2468,$A2468))</f>
        <v/>
      </c>
      <c r="M2468" s="17">
        <f>IF(I2468="","",IF($B2468="Venda",I2468,IF(OR($B2468="Compra",$B2468="Devolução de venda"),-I2468,0)))</f>
        <v/>
      </c>
    </row>
    <row r="2469">
      <c r="A2469" s="22" t="n"/>
      <c r="B2469" s="14" t="n"/>
      <c r="C2469" s="14" t="n"/>
      <c r="D2469" s="14" t="n"/>
      <c r="E2469" s="15" t="n"/>
      <c r="F2469" s="14" t="n"/>
      <c r="G2469" s="22" t="n"/>
      <c r="H2469" s="14" t="n"/>
      <c r="I2469" s="17">
        <f>IF(OR($B2469="",$C2469="",N($D2469)=0),"",IF(OR($B2469="Ajuste para mais",$B2469="Ajuste para menos"),0,$D2469*IF(N($E2469)&lt;&gt;0,$E2469,IF(OR($B2469="Venda",$B2469="Devolução de venda"),IFERROR(INDEX(Produtos!$D$6:$D$505,MATCH($C2469,Produtos!$B$6:$B$505,0)),0),0))))</f>
        <v/>
      </c>
      <c r="J2469" s="17">
        <f>IF(OR($B2469="",$C2469="",N($D2469)=0),"",IF($B2469="Venda",1,IF($B2469="Devolução de venda",-1,0))*$D2469*IFERROR(INDEX(Produtos!$L$6:$L$505,MATCH($C2469,Produtos!$B$6:$B$505,0)),0))</f>
        <v/>
      </c>
      <c r="K2469" s="17">
        <f>IF(I2469="","",IF($B2469="Venda",I2469-J2469,IF($B2469="Devolução de venda",-I2469-J2469,0)))</f>
        <v/>
      </c>
      <c r="L2469" s="20">
        <f>IF($A2469="","",IF($G2469&lt;&gt;"",$G2469,$A2469))</f>
        <v/>
      </c>
      <c r="M2469" s="17">
        <f>IF(I2469="","",IF($B2469="Venda",I2469,IF(OR($B2469="Compra",$B2469="Devolução de venda"),-I2469,0)))</f>
        <v/>
      </c>
    </row>
    <row r="2470">
      <c r="A2470" s="22" t="n"/>
      <c r="B2470" s="14" t="n"/>
      <c r="C2470" s="14" t="n"/>
      <c r="D2470" s="14" t="n"/>
      <c r="E2470" s="15" t="n"/>
      <c r="F2470" s="14" t="n"/>
      <c r="G2470" s="22" t="n"/>
      <c r="H2470" s="14" t="n"/>
      <c r="I2470" s="17">
        <f>IF(OR($B2470="",$C2470="",N($D2470)=0),"",IF(OR($B2470="Ajuste para mais",$B2470="Ajuste para menos"),0,$D2470*IF(N($E2470)&lt;&gt;0,$E2470,IF(OR($B2470="Venda",$B2470="Devolução de venda"),IFERROR(INDEX(Produtos!$D$6:$D$505,MATCH($C2470,Produtos!$B$6:$B$505,0)),0),0))))</f>
        <v/>
      </c>
      <c r="J2470" s="17">
        <f>IF(OR($B2470="",$C2470="",N($D2470)=0),"",IF($B2470="Venda",1,IF($B2470="Devolução de venda",-1,0))*$D2470*IFERROR(INDEX(Produtos!$L$6:$L$505,MATCH($C2470,Produtos!$B$6:$B$505,0)),0))</f>
        <v/>
      </c>
      <c r="K2470" s="17">
        <f>IF(I2470="","",IF($B2470="Venda",I2470-J2470,IF($B2470="Devolução de venda",-I2470-J2470,0)))</f>
        <v/>
      </c>
      <c r="L2470" s="20">
        <f>IF($A2470="","",IF($G2470&lt;&gt;"",$G2470,$A2470))</f>
        <v/>
      </c>
      <c r="M2470" s="17">
        <f>IF(I2470="","",IF($B2470="Venda",I2470,IF(OR($B2470="Compra",$B2470="Devolução de venda"),-I2470,0)))</f>
        <v/>
      </c>
    </row>
    <row r="2471">
      <c r="A2471" s="22" t="n"/>
      <c r="B2471" s="14" t="n"/>
      <c r="C2471" s="14" t="n"/>
      <c r="D2471" s="14" t="n"/>
      <c r="E2471" s="15" t="n"/>
      <c r="F2471" s="14" t="n"/>
      <c r="G2471" s="22" t="n"/>
      <c r="H2471" s="14" t="n"/>
      <c r="I2471" s="17">
        <f>IF(OR($B2471="",$C2471="",N($D2471)=0),"",IF(OR($B2471="Ajuste para mais",$B2471="Ajuste para menos"),0,$D2471*IF(N($E2471)&lt;&gt;0,$E2471,IF(OR($B2471="Venda",$B2471="Devolução de venda"),IFERROR(INDEX(Produtos!$D$6:$D$505,MATCH($C2471,Produtos!$B$6:$B$505,0)),0),0))))</f>
        <v/>
      </c>
      <c r="J2471" s="17">
        <f>IF(OR($B2471="",$C2471="",N($D2471)=0),"",IF($B2471="Venda",1,IF($B2471="Devolução de venda",-1,0))*$D2471*IFERROR(INDEX(Produtos!$L$6:$L$505,MATCH($C2471,Produtos!$B$6:$B$505,0)),0))</f>
        <v/>
      </c>
      <c r="K2471" s="17">
        <f>IF(I2471="","",IF($B2471="Venda",I2471-J2471,IF($B2471="Devolução de venda",-I2471-J2471,0)))</f>
        <v/>
      </c>
      <c r="L2471" s="20">
        <f>IF($A2471="","",IF($G2471&lt;&gt;"",$G2471,$A2471))</f>
        <v/>
      </c>
      <c r="M2471" s="17">
        <f>IF(I2471="","",IF($B2471="Venda",I2471,IF(OR($B2471="Compra",$B2471="Devolução de venda"),-I2471,0)))</f>
        <v/>
      </c>
    </row>
    <row r="2472">
      <c r="A2472" s="22" t="n"/>
      <c r="B2472" s="14" t="n"/>
      <c r="C2472" s="14" t="n"/>
      <c r="D2472" s="14" t="n"/>
      <c r="E2472" s="15" t="n"/>
      <c r="F2472" s="14" t="n"/>
      <c r="G2472" s="22" t="n"/>
      <c r="H2472" s="14" t="n"/>
      <c r="I2472" s="17">
        <f>IF(OR($B2472="",$C2472="",N($D2472)=0),"",IF(OR($B2472="Ajuste para mais",$B2472="Ajuste para menos"),0,$D2472*IF(N($E2472)&lt;&gt;0,$E2472,IF(OR($B2472="Venda",$B2472="Devolução de venda"),IFERROR(INDEX(Produtos!$D$6:$D$505,MATCH($C2472,Produtos!$B$6:$B$505,0)),0),0))))</f>
        <v/>
      </c>
      <c r="J2472" s="17">
        <f>IF(OR($B2472="",$C2472="",N($D2472)=0),"",IF($B2472="Venda",1,IF($B2472="Devolução de venda",-1,0))*$D2472*IFERROR(INDEX(Produtos!$L$6:$L$505,MATCH($C2472,Produtos!$B$6:$B$505,0)),0))</f>
        <v/>
      </c>
      <c r="K2472" s="17">
        <f>IF(I2472="","",IF($B2472="Venda",I2472-J2472,IF($B2472="Devolução de venda",-I2472-J2472,0)))</f>
        <v/>
      </c>
      <c r="L2472" s="20">
        <f>IF($A2472="","",IF($G2472&lt;&gt;"",$G2472,$A2472))</f>
        <v/>
      </c>
      <c r="M2472" s="17">
        <f>IF(I2472="","",IF($B2472="Venda",I2472,IF(OR($B2472="Compra",$B2472="Devolução de venda"),-I2472,0)))</f>
        <v/>
      </c>
    </row>
    <row r="2473">
      <c r="A2473" s="22" t="n"/>
      <c r="B2473" s="14" t="n"/>
      <c r="C2473" s="14" t="n"/>
      <c r="D2473" s="14" t="n"/>
      <c r="E2473" s="15" t="n"/>
      <c r="F2473" s="14" t="n"/>
      <c r="G2473" s="22" t="n"/>
      <c r="H2473" s="14" t="n"/>
      <c r="I2473" s="17">
        <f>IF(OR($B2473="",$C2473="",N($D2473)=0),"",IF(OR($B2473="Ajuste para mais",$B2473="Ajuste para menos"),0,$D2473*IF(N($E2473)&lt;&gt;0,$E2473,IF(OR($B2473="Venda",$B2473="Devolução de venda"),IFERROR(INDEX(Produtos!$D$6:$D$505,MATCH($C2473,Produtos!$B$6:$B$505,0)),0),0))))</f>
        <v/>
      </c>
      <c r="J2473" s="17">
        <f>IF(OR($B2473="",$C2473="",N($D2473)=0),"",IF($B2473="Venda",1,IF($B2473="Devolução de venda",-1,0))*$D2473*IFERROR(INDEX(Produtos!$L$6:$L$505,MATCH($C2473,Produtos!$B$6:$B$505,0)),0))</f>
        <v/>
      </c>
      <c r="K2473" s="17">
        <f>IF(I2473="","",IF($B2473="Venda",I2473-J2473,IF($B2473="Devolução de venda",-I2473-J2473,0)))</f>
        <v/>
      </c>
      <c r="L2473" s="20">
        <f>IF($A2473="","",IF($G2473&lt;&gt;"",$G2473,$A2473))</f>
        <v/>
      </c>
      <c r="M2473" s="17">
        <f>IF(I2473="","",IF($B2473="Venda",I2473,IF(OR($B2473="Compra",$B2473="Devolução de venda"),-I2473,0)))</f>
        <v/>
      </c>
    </row>
    <row r="2474">
      <c r="A2474" s="22" t="n"/>
      <c r="B2474" s="14" t="n"/>
      <c r="C2474" s="14" t="n"/>
      <c r="D2474" s="14" t="n"/>
      <c r="E2474" s="15" t="n"/>
      <c r="F2474" s="14" t="n"/>
      <c r="G2474" s="22" t="n"/>
      <c r="H2474" s="14" t="n"/>
      <c r="I2474" s="17">
        <f>IF(OR($B2474="",$C2474="",N($D2474)=0),"",IF(OR($B2474="Ajuste para mais",$B2474="Ajuste para menos"),0,$D2474*IF(N($E2474)&lt;&gt;0,$E2474,IF(OR($B2474="Venda",$B2474="Devolução de venda"),IFERROR(INDEX(Produtos!$D$6:$D$505,MATCH($C2474,Produtos!$B$6:$B$505,0)),0),0))))</f>
        <v/>
      </c>
      <c r="J2474" s="17">
        <f>IF(OR($B2474="",$C2474="",N($D2474)=0),"",IF($B2474="Venda",1,IF($B2474="Devolução de venda",-1,0))*$D2474*IFERROR(INDEX(Produtos!$L$6:$L$505,MATCH($C2474,Produtos!$B$6:$B$505,0)),0))</f>
        <v/>
      </c>
      <c r="K2474" s="17">
        <f>IF(I2474="","",IF($B2474="Venda",I2474-J2474,IF($B2474="Devolução de venda",-I2474-J2474,0)))</f>
        <v/>
      </c>
      <c r="L2474" s="20">
        <f>IF($A2474="","",IF($G2474&lt;&gt;"",$G2474,$A2474))</f>
        <v/>
      </c>
      <c r="M2474" s="17">
        <f>IF(I2474="","",IF($B2474="Venda",I2474,IF(OR($B2474="Compra",$B2474="Devolução de venda"),-I2474,0)))</f>
        <v/>
      </c>
    </row>
    <row r="2475">
      <c r="A2475" s="22" t="n"/>
      <c r="B2475" s="14" t="n"/>
      <c r="C2475" s="14" t="n"/>
      <c r="D2475" s="14" t="n"/>
      <c r="E2475" s="15" t="n"/>
      <c r="F2475" s="14" t="n"/>
      <c r="G2475" s="22" t="n"/>
      <c r="H2475" s="14" t="n"/>
      <c r="I2475" s="17">
        <f>IF(OR($B2475="",$C2475="",N($D2475)=0),"",IF(OR($B2475="Ajuste para mais",$B2475="Ajuste para menos"),0,$D2475*IF(N($E2475)&lt;&gt;0,$E2475,IF(OR($B2475="Venda",$B2475="Devolução de venda"),IFERROR(INDEX(Produtos!$D$6:$D$505,MATCH($C2475,Produtos!$B$6:$B$505,0)),0),0))))</f>
        <v/>
      </c>
      <c r="J2475" s="17">
        <f>IF(OR($B2475="",$C2475="",N($D2475)=0),"",IF($B2475="Venda",1,IF($B2475="Devolução de venda",-1,0))*$D2475*IFERROR(INDEX(Produtos!$L$6:$L$505,MATCH($C2475,Produtos!$B$6:$B$505,0)),0))</f>
        <v/>
      </c>
      <c r="K2475" s="17">
        <f>IF(I2475="","",IF($B2475="Venda",I2475-J2475,IF($B2475="Devolução de venda",-I2475-J2475,0)))</f>
        <v/>
      </c>
      <c r="L2475" s="20">
        <f>IF($A2475="","",IF($G2475&lt;&gt;"",$G2475,$A2475))</f>
        <v/>
      </c>
      <c r="M2475" s="17">
        <f>IF(I2475="","",IF($B2475="Venda",I2475,IF(OR($B2475="Compra",$B2475="Devolução de venda"),-I2475,0)))</f>
        <v/>
      </c>
    </row>
    <row r="2476">
      <c r="A2476" s="22" t="n"/>
      <c r="B2476" s="14" t="n"/>
      <c r="C2476" s="14" t="n"/>
      <c r="D2476" s="14" t="n"/>
      <c r="E2476" s="15" t="n"/>
      <c r="F2476" s="14" t="n"/>
      <c r="G2476" s="22" t="n"/>
      <c r="H2476" s="14" t="n"/>
      <c r="I2476" s="17">
        <f>IF(OR($B2476="",$C2476="",N($D2476)=0),"",IF(OR($B2476="Ajuste para mais",$B2476="Ajuste para menos"),0,$D2476*IF(N($E2476)&lt;&gt;0,$E2476,IF(OR($B2476="Venda",$B2476="Devolução de venda"),IFERROR(INDEX(Produtos!$D$6:$D$505,MATCH($C2476,Produtos!$B$6:$B$505,0)),0),0))))</f>
        <v/>
      </c>
      <c r="J2476" s="17">
        <f>IF(OR($B2476="",$C2476="",N($D2476)=0),"",IF($B2476="Venda",1,IF($B2476="Devolução de venda",-1,0))*$D2476*IFERROR(INDEX(Produtos!$L$6:$L$505,MATCH($C2476,Produtos!$B$6:$B$505,0)),0))</f>
        <v/>
      </c>
      <c r="K2476" s="17">
        <f>IF(I2476="","",IF($B2476="Venda",I2476-J2476,IF($B2476="Devolução de venda",-I2476-J2476,0)))</f>
        <v/>
      </c>
      <c r="L2476" s="20">
        <f>IF($A2476="","",IF($G2476&lt;&gt;"",$G2476,$A2476))</f>
        <v/>
      </c>
      <c r="M2476" s="17">
        <f>IF(I2476="","",IF($B2476="Venda",I2476,IF(OR($B2476="Compra",$B2476="Devolução de venda"),-I2476,0)))</f>
        <v/>
      </c>
    </row>
    <row r="2477">
      <c r="A2477" s="22" t="n"/>
      <c r="B2477" s="14" t="n"/>
      <c r="C2477" s="14" t="n"/>
      <c r="D2477" s="14" t="n"/>
      <c r="E2477" s="15" t="n"/>
      <c r="F2477" s="14" t="n"/>
      <c r="G2477" s="22" t="n"/>
      <c r="H2477" s="14" t="n"/>
      <c r="I2477" s="17">
        <f>IF(OR($B2477="",$C2477="",N($D2477)=0),"",IF(OR($B2477="Ajuste para mais",$B2477="Ajuste para menos"),0,$D2477*IF(N($E2477)&lt;&gt;0,$E2477,IF(OR($B2477="Venda",$B2477="Devolução de venda"),IFERROR(INDEX(Produtos!$D$6:$D$505,MATCH($C2477,Produtos!$B$6:$B$505,0)),0),0))))</f>
        <v/>
      </c>
      <c r="J2477" s="17">
        <f>IF(OR($B2477="",$C2477="",N($D2477)=0),"",IF($B2477="Venda",1,IF($B2477="Devolução de venda",-1,0))*$D2477*IFERROR(INDEX(Produtos!$L$6:$L$505,MATCH($C2477,Produtos!$B$6:$B$505,0)),0))</f>
        <v/>
      </c>
      <c r="K2477" s="17">
        <f>IF(I2477="","",IF($B2477="Venda",I2477-J2477,IF($B2477="Devolução de venda",-I2477-J2477,0)))</f>
        <v/>
      </c>
      <c r="L2477" s="20">
        <f>IF($A2477="","",IF($G2477&lt;&gt;"",$G2477,$A2477))</f>
        <v/>
      </c>
      <c r="M2477" s="17">
        <f>IF(I2477="","",IF($B2477="Venda",I2477,IF(OR($B2477="Compra",$B2477="Devolução de venda"),-I2477,0)))</f>
        <v/>
      </c>
    </row>
    <row r="2478">
      <c r="A2478" s="22" t="n"/>
      <c r="B2478" s="14" t="n"/>
      <c r="C2478" s="14" t="n"/>
      <c r="D2478" s="14" t="n"/>
      <c r="E2478" s="15" t="n"/>
      <c r="F2478" s="14" t="n"/>
      <c r="G2478" s="22" t="n"/>
      <c r="H2478" s="14" t="n"/>
      <c r="I2478" s="17">
        <f>IF(OR($B2478="",$C2478="",N($D2478)=0),"",IF(OR($B2478="Ajuste para mais",$B2478="Ajuste para menos"),0,$D2478*IF(N($E2478)&lt;&gt;0,$E2478,IF(OR($B2478="Venda",$B2478="Devolução de venda"),IFERROR(INDEX(Produtos!$D$6:$D$505,MATCH($C2478,Produtos!$B$6:$B$505,0)),0),0))))</f>
        <v/>
      </c>
      <c r="J2478" s="17">
        <f>IF(OR($B2478="",$C2478="",N($D2478)=0),"",IF($B2478="Venda",1,IF($B2478="Devolução de venda",-1,0))*$D2478*IFERROR(INDEX(Produtos!$L$6:$L$505,MATCH($C2478,Produtos!$B$6:$B$505,0)),0))</f>
        <v/>
      </c>
      <c r="K2478" s="17">
        <f>IF(I2478="","",IF($B2478="Venda",I2478-J2478,IF($B2478="Devolução de venda",-I2478-J2478,0)))</f>
        <v/>
      </c>
      <c r="L2478" s="20">
        <f>IF($A2478="","",IF($G2478&lt;&gt;"",$G2478,$A2478))</f>
        <v/>
      </c>
      <c r="M2478" s="17">
        <f>IF(I2478="","",IF($B2478="Venda",I2478,IF(OR($B2478="Compra",$B2478="Devolução de venda"),-I2478,0)))</f>
        <v/>
      </c>
    </row>
    <row r="2479">
      <c r="A2479" s="22" t="n"/>
      <c r="B2479" s="14" t="n"/>
      <c r="C2479" s="14" t="n"/>
      <c r="D2479" s="14" t="n"/>
      <c r="E2479" s="15" t="n"/>
      <c r="F2479" s="14" t="n"/>
      <c r="G2479" s="22" t="n"/>
      <c r="H2479" s="14" t="n"/>
      <c r="I2479" s="17">
        <f>IF(OR($B2479="",$C2479="",N($D2479)=0),"",IF(OR($B2479="Ajuste para mais",$B2479="Ajuste para menos"),0,$D2479*IF(N($E2479)&lt;&gt;0,$E2479,IF(OR($B2479="Venda",$B2479="Devolução de venda"),IFERROR(INDEX(Produtos!$D$6:$D$505,MATCH($C2479,Produtos!$B$6:$B$505,0)),0),0))))</f>
        <v/>
      </c>
      <c r="J2479" s="17">
        <f>IF(OR($B2479="",$C2479="",N($D2479)=0),"",IF($B2479="Venda",1,IF($B2479="Devolução de venda",-1,0))*$D2479*IFERROR(INDEX(Produtos!$L$6:$L$505,MATCH($C2479,Produtos!$B$6:$B$505,0)),0))</f>
        <v/>
      </c>
      <c r="K2479" s="17">
        <f>IF(I2479="","",IF($B2479="Venda",I2479-J2479,IF($B2479="Devolução de venda",-I2479-J2479,0)))</f>
        <v/>
      </c>
      <c r="L2479" s="20">
        <f>IF($A2479="","",IF($G2479&lt;&gt;"",$G2479,$A2479))</f>
        <v/>
      </c>
      <c r="M2479" s="17">
        <f>IF(I2479="","",IF($B2479="Venda",I2479,IF(OR($B2479="Compra",$B2479="Devolução de venda"),-I2479,0)))</f>
        <v/>
      </c>
    </row>
    <row r="2480">
      <c r="A2480" s="22" t="n"/>
      <c r="B2480" s="14" t="n"/>
      <c r="C2480" s="14" t="n"/>
      <c r="D2480" s="14" t="n"/>
      <c r="E2480" s="15" t="n"/>
      <c r="F2480" s="14" t="n"/>
      <c r="G2480" s="22" t="n"/>
      <c r="H2480" s="14" t="n"/>
      <c r="I2480" s="17">
        <f>IF(OR($B2480="",$C2480="",N($D2480)=0),"",IF(OR($B2480="Ajuste para mais",$B2480="Ajuste para menos"),0,$D2480*IF(N($E2480)&lt;&gt;0,$E2480,IF(OR($B2480="Venda",$B2480="Devolução de venda"),IFERROR(INDEX(Produtos!$D$6:$D$505,MATCH($C2480,Produtos!$B$6:$B$505,0)),0),0))))</f>
        <v/>
      </c>
      <c r="J2480" s="17">
        <f>IF(OR($B2480="",$C2480="",N($D2480)=0),"",IF($B2480="Venda",1,IF($B2480="Devolução de venda",-1,0))*$D2480*IFERROR(INDEX(Produtos!$L$6:$L$505,MATCH($C2480,Produtos!$B$6:$B$505,0)),0))</f>
        <v/>
      </c>
      <c r="K2480" s="17">
        <f>IF(I2480="","",IF($B2480="Venda",I2480-J2480,IF($B2480="Devolução de venda",-I2480-J2480,0)))</f>
        <v/>
      </c>
      <c r="L2480" s="20">
        <f>IF($A2480="","",IF($G2480&lt;&gt;"",$G2480,$A2480))</f>
        <v/>
      </c>
      <c r="M2480" s="17">
        <f>IF(I2480="","",IF($B2480="Venda",I2480,IF(OR($B2480="Compra",$B2480="Devolução de venda"),-I2480,0)))</f>
        <v/>
      </c>
    </row>
    <row r="2481">
      <c r="A2481" s="22" t="n"/>
      <c r="B2481" s="14" t="n"/>
      <c r="C2481" s="14" t="n"/>
      <c r="D2481" s="14" t="n"/>
      <c r="E2481" s="15" t="n"/>
      <c r="F2481" s="14" t="n"/>
      <c r="G2481" s="22" t="n"/>
      <c r="H2481" s="14" t="n"/>
      <c r="I2481" s="17">
        <f>IF(OR($B2481="",$C2481="",N($D2481)=0),"",IF(OR($B2481="Ajuste para mais",$B2481="Ajuste para menos"),0,$D2481*IF(N($E2481)&lt;&gt;0,$E2481,IF(OR($B2481="Venda",$B2481="Devolução de venda"),IFERROR(INDEX(Produtos!$D$6:$D$505,MATCH($C2481,Produtos!$B$6:$B$505,0)),0),0))))</f>
        <v/>
      </c>
      <c r="J2481" s="17">
        <f>IF(OR($B2481="",$C2481="",N($D2481)=0),"",IF($B2481="Venda",1,IF($B2481="Devolução de venda",-1,0))*$D2481*IFERROR(INDEX(Produtos!$L$6:$L$505,MATCH($C2481,Produtos!$B$6:$B$505,0)),0))</f>
        <v/>
      </c>
      <c r="K2481" s="17">
        <f>IF(I2481="","",IF($B2481="Venda",I2481-J2481,IF($B2481="Devolução de venda",-I2481-J2481,0)))</f>
        <v/>
      </c>
      <c r="L2481" s="20">
        <f>IF($A2481="","",IF($G2481&lt;&gt;"",$G2481,$A2481))</f>
        <v/>
      </c>
      <c r="M2481" s="17">
        <f>IF(I2481="","",IF($B2481="Venda",I2481,IF(OR($B2481="Compra",$B2481="Devolução de venda"),-I2481,0)))</f>
        <v/>
      </c>
    </row>
    <row r="2482">
      <c r="A2482" s="22" t="n"/>
      <c r="B2482" s="14" t="n"/>
      <c r="C2482" s="14" t="n"/>
      <c r="D2482" s="14" t="n"/>
      <c r="E2482" s="15" t="n"/>
      <c r="F2482" s="14" t="n"/>
      <c r="G2482" s="22" t="n"/>
      <c r="H2482" s="14" t="n"/>
      <c r="I2482" s="17">
        <f>IF(OR($B2482="",$C2482="",N($D2482)=0),"",IF(OR($B2482="Ajuste para mais",$B2482="Ajuste para menos"),0,$D2482*IF(N($E2482)&lt;&gt;0,$E2482,IF(OR($B2482="Venda",$B2482="Devolução de venda"),IFERROR(INDEX(Produtos!$D$6:$D$505,MATCH($C2482,Produtos!$B$6:$B$505,0)),0),0))))</f>
        <v/>
      </c>
      <c r="J2482" s="17">
        <f>IF(OR($B2482="",$C2482="",N($D2482)=0),"",IF($B2482="Venda",1,IF($B2482="Devolução de venda",-1,0))*$D2482*IFERROR(INDEX(Produtos!$L$6:$L$505,MATCH($C2482,Produtos!$B$6:$B$505,0)),0))</f>
        <v/>
      </c>
      <c r="K2482" s="17">
        <f>IF(I2482="","",IF($B2482="Venda",I2482-J2482,IF($B2482="Devolução de venda",-I2482-J2482,0)))</f>
        <v/>
      </c>
      <c r="L2482" s="20">
        <f>IF($A2482="","",IF($G2482&lt;&gt;"",$G2482,$A2482))</f>
        <v/>
      </c>
      <c r="M2482" s="17">
        <f>IF(I2482="","",IF($B2482="Venda",I2482,IF(OR($B2482="Compra",$B2482="Devolução de venda"),-I2482,0)))</f>
        <v/>
      </c>
    </row>
    <row r="2483">
      <c r="A2483" s="22" t="n"/>
      <c r="B2483" s="14" t="n"/>
      <c r="C2483" s="14" t="n"/>
      <c r="D2483" s="14" t="n"/>
      <c r="E2483" s="15" t="n"/>
      <c r="F2483" s="14" t="n"/>
      <c r="G2483" s="22" t="n"/>
      <c r="H2483" s="14" t="n"/>
      <c r="I2483" s="17">
        <f>IF(OR($B2483="",$C2483="",N($D2483)=0),"",IF(OR($B2483="Ajuste para mais",$B2483="Ajuste para menos"),0,$D2483*IF(N($E2483)&lt;&gt;0,$E2483,IF(OR($B2483="Venda",$B2483="Devolução de venda"),IFERROR(INDEX(Produtos!$D$6:$D$505,MATCH($C2483,Produtos!$B$6:$B$505,0)),0),0))))</f>
        <v/>
      </c>
      <c r="J2483" s="17">
        <f>IF(OR($B2483="",$C2483="",N($D2483)=0),"",IF($B2483="Venda",1,IF($B2483="Devolução de venda",-1,0))*$D2483*IFERROR(INDEX(Produtos!$L$6:$L$505,MATCH($C2483,Produtos!$B$6:$B$505,0)),0))</f>
        <v/>
      </c>
      <c r="K2483" s="17">
        <f>IF(I2483="","",IF($B2483="Venda",I2483-J2483,IF($B2483="Devolução de venda",-I2483-J2483,0)))</f>
        <v/>
      </c>
      <c r="L2483" s="20">
        <f>IF($A2483="","",IF($G2483&lt;&gt;"",$G2483,$A2483))</f>
        <v/>
      </c>
      <c r="M2483" s="17">
        <f>IF(I2483="","",IF($B2483="Venda",I2483,IF(OR($B2483="Compra",$B2483="Devolução de venda"),-I2483,0)))</f>
        <v/>
      </c>
    </row>
    <row r="2484">
      <c r="A2484" s="22" t="n"/>
      <c r="B2484" s="14" t="n"/>
      <c r="C2484" s="14" t="n"/>
      <c r="D2484" s="14" t="n"/>
      <c r="E2484" s="15" t="n"/>
      <c r="F2484" s="14" t="n"/>
      <c r="G2484" s="22" t="n"/>
      <c r="H2484" s="14" t="n"/>
      <c r="I2484" s="17">
        <f>IF(OR($B2484="",$C2484="",N($D2484)=0),"",IF(OR($B2484="Ajuste para mais",$B2484="Ajuste para menos"),0,$D2484*IF(N($E2484)&lt;&gt;0,$E2484,IF(OR($B2484="Venda",$B2484="Devolução de venda"),IFERROR(INDEX(Produtos!$D$6:$D$505,MATCH($C2484,Produtos!$B$6:$B$505,0)),0),0))))</f>
        <v/>
      </c>
      <c r="J2484" s="17">
        <f>IF(OR($B2484="",$C2484="",N($D2484)=0),"",IF($B2484="Venda",1,IF($B2484="Devolução de venda",-1,0))*$D2484*IFERROR(INDEX(Produtos!$L$6:$L$505,MATCH($C2484,Produtos!$B$6:$B$505,0)),0))</f>
        <v/>
      </c>
      <c r="K2484" s="17">
        <f>IF(I2484="","",IF($B2484="Venda",I2484-J2484,IF($B2484="Devolução de venda",-I2484-J2484,0)))</f>
        <v/>
      </c>
      <c r="L2484" s="20">
        <f>IF($A2484="","",IF($G2484&lt;&gt;"",$G2484,$A2484))</f>
        <v/>
      </c>
      <c r="M2484" s="17">
        <f>IF(I2484="","",IF($B2484="Venda",I2484,IF(OR($B2484="Compra",$B2484="Devolução de venda"),-I2484,0)))</f>
        <v/>
      </c>
    </row>
    <row r="2485">
      <c r="A2485" s="22" t="n"/>
      <c r="B2485" s="14" t="n"/>
      <c r="C2485" s="14" t="n"/>
      <c r="D2485" s="14" t="n"/>
      <c r="E2485" s="15" t="n"/>
      <c r="F2485" s="14" t="n"/>
      <c r="G2485" s="22" t="n"/>
      <c r="H2485" s="14" t="n"/>
      <c r="I2485" s="17">
        <f>IF(OR($B2485="",$C2485="",N($D2485)=0),"",IF(OR($B2485="Ajuste para mais",$B2485="Ajuste para menos"),0,$D2485*IF(N($E2485)&lt;&gt;0,$E2485,IF(OR($B2485="Venda",$B2485="Devolução de venda"),IFERROR(INDEX(Produtos!$D$6:$D$505,MATCH($C2485,Produtos!$B$6:$B$505,0)),0),0))))</f>
        <v/>
      </c>
      <c r="J2485" s="17">
        <f>IF(OR($B2485="",$C2485="",N($D2485)=0),"",IF($B2485="Venda",1,IF($B2485="Devolução de venda",-1,0))*$D2485*IFERROR(INDEX(Produtos!$L$6:$L$505,MATCH($C2485,Produtos!$B$6:$B$505,0)),0))</f>
        <v/>
      </c>
      <c r="K2485" s="17">
        <f>IF(I2485="","",IF($B2485="Venda",I2485-J2485,IF($B2485="Devolução de venda",-I2485-J2485,0)))</f>
        <v/>
      </c>
      <c r="L2485" s="20">
        <f>IF($A2485="","",IF($G2485&lt;&gt;"",$G2485,$A2485))</f>
        <v/>
      </c>
      <c r="M2485" s="17">
        <f>IF(I2485="","",IF($B2485="Venda",I2485,IF(OR($B2485="Compra",$B2485="Devolução de venda"),-I2485,0)))</f>
        <v/>
      </c>
    </row>
    <row r="2486">
      <c r="A2486" s="22" t="n"/>
      <c r="B2486" s="14" t="n"/>
      <c r="C2486" s="14" t="n"/>
      <c r="D2486" s="14" t="n"/>
      <c r="E2486" s="15" t="n"/>
      <c r="F2486" s="14" t="n"/>
      <c r="G2486" s="22" t="n"/>
      <c r="H2486" s="14" t="n"/>
      <c r="I2486" s="17">
        <f>IF(OR($B2486="",$C2486="",N($D2486)=0),"",IF(OR($B2486="Ajuste para mais",$B2486="Ajuste para menos"),0,$D2486*IF(N($E2486)&lt;&gt;0,$E2486,IF(OR($B2486="Venda",$B2486="Devolução de venda"),IFERROR(INDEX(Produtos!$D$6:$D$505,MATCH($C2486,Produtos!$B$6:$B$505,0)),0),0))))</f>
        <v/>
      </c>
      <c r="J2486" s="17">
        <f>IF(OR($B2486="",$C2486="",N($D2486)=0),"",IF($B2486="Venda",1,IF($B2486="Devolução de venda",-1,0))*$D2486*IFERROR(INDEX(Produtos!$L$6:$L$505,MATCH($C2486,Produtos!$B$6:$B$505,0)),0))</f>
        <v/>
      </c>
      <c r="K2486" s="17">
        <f>IF(I2486="","",IF($B2486="Venda",I2486-J2486,IF($B2486="Devolução de venda",-I2486-J2486,0)))</f>
        <v/>
      </c>
      <c r="L2486" s="20">
        <f>IF($A2486="","",IF($G2486&lt;&gt;"",$G2486,$A2486))</f>
        <v/>
      </c>
      <c r="M2486" s="17">
        <f>IF(I2486="","",IF($B2486="Venda",I2486,IF(OR($B2486="Compra",$B2486="Devolução de venda"),-I2486,0)))</f>
        <v/>
      </c>
    </row>
    <row r="2487">
      <c r="A2487" s="22" t="n"/>
      <c r="B2487" s="14" t="n"/>
      <c r="C2487" s="14" t="n"/>
      <c r="D2487" s="14" t="n"/>
      <c r="E2487" s="15" t="n"/>
      <c r="F2487" s="14" t="n"/>
      <c r="G2487" s="22" t="n"/>
      <c r="H2487" s="14" t="n"/>
      <c r="I2487" s="17">
        <f>IF(OR($B2487="",$C2487="",N($D2487)=0),"",IF(OR($B2487="Ajuste para mais",$B2487="Ajuste para menos"),0,$D2487*IF(N($E2487)&lt;&gt;0,$E2487,IF(OR($B2487="Venda",$B2487="Devolução de venda"),IFERROR(INDEX(Produtos!$D$6:$D$505,MATCH($C2487,Produtos!$B$6:$B$505,0)),0),0))))</f>
        <v/>
      </c>
      <c r="J2487" s="17">
        <f>IF(OR($B2487="",$C2487="",N($D2487)=0),"",IF($B2487="Venda",1,IF($B2487="Devolução de venda",-1,0))*$D2487*IFERROR(INDEX(Produtos!$L$6:$L$505,MATCH($C2487,Produtos!$B$6:$B$505,0)),0))</f>
        <v/>
      </c>
      <c r="K2487" s="17">
        <f>IF(I2487="","",IF($B2487="Venda",I2487-J2487,IF($B2487="Devolução de venda",-I2487-J2487,0)))</f>
        <v/>
      </c>
      <c r="L2487" s="20">
        <f>IF($A2487="","",IF($G2487&lt;&gt;"",$G2487,$A2487))</f>
        <v/>
      </c>
      <c r="M2487" s="17">
        <f>IF(I2487="","",IF($B2487="Venda",I2487,IF(OR($B2487="Compra",$B2487="Devolução de venda"),-I2487,0)))</f>
        <v/>
      </c>
    </row>
    <row r="2488">
      <c r="A2488" s="22" t="n"/>
      <c r="B2488" s="14" t="n"/>
      <c r="C2488" s="14" t="n"/>
      <c r="D2488" s="14" t="n"/>
      <c r="E2488" s="15" t="n"/>
      <c r="F2488" s="14" t="n"/>
      <c r="G2488" s="22" t="n"/>
      <c r="H2488" s="14" t="n"/>
      <c r="I2488" s="17">
        <f>IF(OR($B2488="",$C2488="",N($D2488)=0),"",IF(OR($B2488="Ajuste para mais",$B2488="Ajuste para menos"),0,$D2488*IF(N($E2488)&lt;&gt;0,$E2488,IF(OR($B2488="Venda",$B2488="Devolução de venda"),IFERROR(INDEX(Produtos!$D$6:$D$505,MATCH($C2488,Produtos!$B$6:$B$505,0)),0),0))))</f>
        <v/>
      </c>
      <c r="J2488" s="17">
        <f>IF(OR($B2488="",$C2488="",N($D2488)=0),"",IF($B2488="Venda",1,IF($B2488="Devolução de venda",-1,0))*$D2488*IFERROR(INDEX(Produtos!$L$6:$L$505,MATCH($C2488,Produtos!$B$6:$B$505,0)),0))</f>
        <v/>
      </c>
      <c r="K2488" s="17">
        <f>IF(I2488="","",IF($B2488="Venda",I2488-J2488,IF($B2488="Devolução de venda",-I2488-J2488,0)))</f>
        <v/>
      </c>
      <c r="L2488" s="20">
        <f>IF($A2488="","",IF($G2488&lt;&gt;"",$G2488,$A2488))</f>
        <v/>
      </c>
      <c r="M2488" s="17">
        <f>IF(I2488="","",IF($B2488="Venda",I2488,IF(OR($B2488="Compra",$B2488="Devolução de venda"),-I2488,0)))</f>
        <v/>
      </c>
    </row>
    <row r="2489">
      <c r="A2489" s="22" t="n"/>
      <c r="B2489" s="14" t="n"/>
      <c r="C2489" s="14" t="n"/>
      <c r="D2489" s="14" t="n"/>
      <c r="E2489" s="15" t="n"/>
      <c r="F2489" s="14" t="n"/>
      <c r="G2489" s="22" t="n"/>
      <c r="H2489" s="14" t="n"/>
      <c r="I2489" s="17">
        <f>IF(OR($B2489="",$C2489="",N($D2489)=0),"",IF(OR($B2489="Ajuste para mais",$B2489="Ajuste para menos"),0,$D2489*IF(N($E2489)&lt;&gt;0,$E2489,IF(OR($B2489="Venda",$B2489="Devolução de venda"),IFERROR(INDEX(Produtos!$D$6:$D$505,MATCH($C2489,Produtos!$B$6:$B$505,0)),0),0))))</f>
        <v/>
      </c>
      <c r="J2489" s="17">
        <f>IF(OR($B2489="",$C2489="",N($D2489)=0),"",IF($B2489="Venda",1,IF($B2489="Devolução de venda",-1,0))*$D2489*IFERROR(INDEX(Produtos!$L$6:$L$505,MATCH($C2489,Produtos!$B$6:$B$505,0)),0))</f>
        <v/>
      </c>
      <c r="K2489" s="17">
        <f>IF(I2489="","",IF($B2489="Venda",I2489-J2489,IF($B2489="Devolução de venda",-I2489-J2489,0)))</f>
        <v/>
      </c>
      <c r="L2489" s="20">
        <f>IF($A2489="","",IF($G2489&lt;&gt;"",$G2489,$A2489))</f>
        <v/>
      </c>
      <c r="M2489" s="17">
        <f>IF(I2489="","",IF($B2489="Venda",I2489,IF(OR($B2489="Compra",$B2489="Devolução de venda"),-I2489,0)))</f>
        <v/>
      </c>
    </row>
    <row r="2490">
      <c r="A2490" s="22" t="n"/>
      <c r="B2490" s="14" t="n"/>
      <c r="C2490" s="14" t="n"/>
      <c r="D2490" s="14" t="n"/>
      <c r="E2490" s="15" t="n"/>
      <c r="F2490" s="14" t="n"/>
      <c r="G2490" s="22" t="n"/>
      <c r="H2490" s="14" t="n"/>
      <c r="I2490" s="17">
        <f>IF(OR($B2490="",$C2490="",N($D2490)=0),"",IF(OR($B2490="Ajuste para mais",$B2490="Ajuste para menos"),0,$D2490*IF(N($E2490)&lt;&gt;0,$E2490,IF(OR($B2490="Venda",$B2490="Devolução de venda"),IFERROR(INDEX(Produtos!$D$6:$D$505,MATCH($C2490,Produtos!$B$6:$B$505,0)),0),0))))</f>
        <v/>
      </c>
      <c r="J2490" s="17">
        <f>IF(OR($B2490="",$C2490="",N($D2490)=0),"",IF($B2490="Venda",1,IF($B2490="Devolução de venda",-1,0))*$D2490*IFERROR(INDEX(Produtos!$L$6:$L$505,MATCH($C2490,Produtos!$B$6:$B$505,0)),0))</f>
        <v/>
      </c>
      <c r="K2490" s="17">
        <f>IF(I2490="","",IF($B2490="Venda",I2490-J2490,IF($B2490="Devolução de venda",-I2490-J2490,0)))</f>
        <v/>
      </c>
      <c r="L2490" s="20">
        <f>IF($A2490="","",IF($G2490&lt;&gt;"",$G2490,$A2490))</f>
        <v/>
      </c>
      <c r="M2490" s="17">
        <f>IF(I2490="","",IF($B2490="Venda",I2490,IF(OR($B2490="Compra",$B2490="Devolução de venda"),-I2490,0)))</f>
        <v/>
      </c>
    </row>
    <row r="2491">
      <c r="A2491" s="22" t="n"/>
      <c r="B2491" s="14" t="n"/>
      <c r="C2491" s="14" t="n"/>
      <c r="D2491" s="14" t="n"/>
      <c r="E2491" s="15" t="n"/>
      <c r="F2491" s="14" t="n"/>
      <c r="G2491" s="22" t="n"/>
      <c r="H2491" s="14" t="n"/>
      <c r="I2491" s="17">
        <f>IF(OR($B2491="",$C2491="",N($D2491)=0),"",IF(OR($B2491="Ajuste para mais",$B2491="Ajuste para menos"),0,$D2491*IF(N($E2491)&lt;&gt;0,$E2491,IF(OR($B2491="Venda",$B2491="Devolução de venda"),IFERROR(INDEX(Produtos!$D$6:$D$505,MATCH($C2491,Produtos!$B$6:$B$505,0)),0),0))))</f>
        <v/>
      </c>
      <c r="J2491" s="17">
        <f>IF(OR($B2491="",$C2491="",N($D2491)=0),"",IF($B2491="Venda",1,IF($B2491="Devolução de venda",-1,0))*$D2491*IFERROR(INDEX(Produtos!$L$6:$L$505,MATCH($C2491,Produtos!$B$6:$B$505,0)),0))</f>
        <v/>
      </c>
      <c r="K2491" s="17">
        <f>IF(I2491="","",IF($B2491="Venda",I2491-J2491,IF($B2491="Devolução de venda",-I2491-J2491,0)))</f>
        <v/>
      </c>
      <c r="L2491" s="20">
        <f>IF($A2491="","",IF($G2491&lt;&gt;"",$G2491,$A2491))</f>
        <v/>
      </c>
      <c r="M2491" s="17">
        <f>IF(I2491="","",IF($B2491="Venda",I2491,IF(OR($B2491="Compra",$B2491="Devolução de venda"),-I2491,0)))</f>
        <v/>
      </c>
    </row>
    <row r="2492">
      <c r="A2492" s="22" t="n"/>
      <c r="B2492" s="14" t="n"/>
      <c r="C2492" s="14" t="n"/>
      <c r="D2492" s="14" t="n"/>
      <c r="E2492" s="15" t="n"/>
      <c r="F2492" s="14" t="n"/>
      <c r="G2492" s="22" t="n"/>
      <c r="H2492" s="14" t="n"/>
      <c r="I2492" s="17">
        <f>IF(OR($B2492="",$C2492="",N($D2492)=0),"",IF(OR($B2492="Ajuste para mais",$B2492="Ajuste para menos"),0,$D2492*IF(N($E2492)&lt;&gt;0,$E2492,IF(OR($B2492="Venda",$B2492="Devolução de venda"),IFERROR(INDEX(Produtos!$D$6:$D$505,MATCH($C2492,Produtos!$B$6:$B$505,0)),0),0))))</f>
        <v/>
      </c>
      <c r="J2492" s="17">
        <f>IF(OR($B2492="",$C2492="",N($D2492)=0),"",IF($B2492="Venda",1,IF($B2492="Devolução de venda",-1,0))*$D2492*IFERROR(INDEX(Produtos!$L$6:$L$505,MATCH($C2492,Produtos!$B$6:$B$505,0)),0))</f>
        <v/>
      </c>
      <c r="K2492" s="17">
        <f>IF(I2492="","",IF($B2492="Venda",I2492-J2492,IF($B2492="Devolução de venda",-I2492-J2492,0)))</f>
        <v/>
      </c>
      <c r="L2492" s="20">
        <f>IF($A2492="","",IF($G2492&lt;&gt;"",$G2492,$A2492))</f>
        <v/>
      </c>
      <c r="M2492" s="17">
        <f>IF(I2492="","",IF($B2492="Venda",I2492,IF(OR($B2492="Compra",$B2492="Devolução de venda"),-I2492,0)))</f>
        <v/>
      </c>
    </row>
    <row r="2493">
      <c r="A2493" s="22" t="n"/>
      <c r="B2493" s="14" t="n"/>
      <c r="C2493" s="14" t="n"/>
      <c r="D2493" s="14" t="n"/>
      <c r="E2493" s="15" t="n"/>
      <c r="F2493" s="14" t="n"/>
      <c r="G2493" s="22" t="n"/>
      <c r="H2493" s="14" t="n"/>
      <c r="I2493" s="17">
        <f>IF(OR($B2493="",$C2493="",N($D2493)=0),"",IF(OR($B2493="Ajuste para mais",$B2493="Ajuste para menos"),0,$D2493*IF(N($E2493)&lt;&gt;0,$E2493,IF(OR($B2493="Venda",$B2493="Devolução de venda"),IFERROR(INDEX(Produtos!$D$6:$D$505,MATCH($C2493,Produtos!$B$6:$B$505,0)),0),0))))</f>
        <v/>
      </c>
      <c r="J2493" s="17">
        <f>IF(OR($B2493="",$C2493="",N($D2493)=0),"",IF($B2493="Venda",1,IF($B2493="Devolução de venda",-1,0))*$D2493*IFERROR(INDEX(Produtos!$L$6:$L$505,MATCH($C2493,Produtos!$B$6:$B$505,0)),0))</f>
        <v/>
      </c>
      <c r="K2493" s="17">
        <f>IF(I2493="","",IF($B2493="Venda",I2493-J2493,IF($B2493="Devolução de venda",-I2493-J2493,0)))</f>
        <v/>
      </c>
      <c r="L2493" s="20">
        <f>IF($A2493="","",IF($G2493&lt;&gt;"",$G2493,$A2493))</f>
        <v/>
      </c>
      <c r="M2493" s="17">
        <f>IF(I2493="","",IF($B2493="Venda",I2493,IF(OR($B2493="Compra",$B2493="Devolução de venda"),-I2493,0)))</f>
        <v/>
      </c>
    </row>
    <row r="2494">
      <c r="A2494" s="22" t="n"/>
      <c r="B2494" s="14" t="n"/>
      <c r="C2494" s="14" t="n"/>
      <c r="D2494" s="14" t="n"/>
      <c r="E2494" s="15" t="n"/>
      <c r="F2494" s="14" t="n"/>
      <c r="G2494" s="22" t="n"/>
      <c r="H2494" s="14" t="n"/>
      <c r="I2494" s="17">
        <f>IF(OR($B2494="",$C2494="",N($D2494)=0),"",IF(OR($B2494="Ajuste para mais",$B2494="Ajuste para menos"),0,$D2494*IF(N($E2494)&lt;&gt;0,$E2494,IF(OR($B2494="Venda",$B2494="Devolução de venda"),IFERROR(INDEX(Produtos!$D$6:$D$505,MATCH($C2494,Produtos!$B$6:$B$505,0)),0),0))))</f>
        <v/>
      </c>
      <c r="J2494" s="17">
        <f>IF(OR($B2494="",$C2494="",N($D2494)=0),"",IF($B2494="Venda",1,IF($B2494="Devolução de venda",-1,0))*$D2494*IFERROR(INDEX(Produtos!$L$6:$L$505,MATCH($C2494,Produtos!$B$6:$B$505,0)),0))</f>
        <v/>
      </c>
      <c r="K2494" s="17">
        <f>IF(I2494="","",IF($B2494="Venda",I2494-J2494,IF($B2494="Devolução de venda",-I2494-J2494,0)))</f>
        <v/>
      </c>
      <c r="L2494" s="20">
        <f>IF($A2494="","",IF($G2494&lt;&gt;"",$G2494,$A2494))</f>
        <v/>
      </c>
      <c r="M2494" s="17">
        <f>IF(I2494="","",IF($B2494="Venda",I2494,IF(OR($B2494="Compra",$B2494="Devolução de venda"),-I2494,0)))</f>
        <v/>
      </c>
    </row>
    <row r="2495">
      <c r="A2495" s="22" t="n"/>
      <c r="B2495" s="14" t="n"/>
      <c r="C2495" s="14" t="n"/>
      <c r="D2495" s="14" t="n"/>
      <c r="E2495" s="15" t="n"/>
      <c r="F2495" s="14" t="n"/>
      <c r="G2495" s="22" t="n"/>
      <c r="H2495" s="14" t="n"/>
      <c r="I2495" s="17">
        <f>IF(OR($B2495="",$C2495="",N($D2495)=0),"",IF(OR($B2495="Ajuste para mais",$B2495="Ajuste para menos"),0,$D2495*IF(N($E2495)&lt;&gt;0,$E2495,IF(OR($B2495="Venda",$B2495="Devolução de venda"),IFERROR(INDEX(Produtos!$D$6:$D$505,MATCH($C2495,Produtos!$B$6:$B$505,0)),0),0))))</f>
        <v/>
      </c>
      <c r="J2495" s="17">
        <f>IF(OR($B2495="",$C2495="",N($D2495)=0),"",IF($B2495="Venda",1,IF($B2495="Devolução de venda",-1,0))*$D2495*IFERROR(INDEX(Produtos!$L$6:$L$505,MATCH($C2495,Produtos!$B$6:$B$505,0)),0))</f>
        <v/>
      </c>
      <c r="K2495" s="17">
        <f>IF(I2495="","",IF($B2495="Venda",I2495-J2495,IF($B2495="Devolução de venda",-I2495-J2495,0)))</f>
        <v/>
      </c>
      <c r="L2495" s="20">
        <f>IF($A2495="","",IF($G2495&lt;&gt;"",$G2495,$A2495))</f>
        <v/>
      </c>
      <c r="M2495" s="17">
        <f>IF(I2495="","",IF($B2495="Venda",I2495,IF(OR($B2495="Compra",$B2495="Devolução de venda"),-I2495,0)))</f>
        <v/>
      </c>
    </row>
    <row r="2496">
      <c r="A2496" s="22" t="n"/>
      <c r="B2496" s="14" t="n"/>
      <c r="C2496" s="14" t="n"/>
      <c r="D2496" s="14" t="n"/>
      <c r="E2496" s="15" t="n"/>
      <c r="F2496" s="14" t="n"/>
      <c r="G2496" s="22" t="n"/>
      <c r="H2496" s="14" t="n"/>
      <c r="I2496" s="17">
        <f>IF(OR($B2496="",$C2496="",N($D2496)=0),"",IF(OR($B2496="Ajuste para mais",$B2496="Ajuste para menos"),0,$D2496*IF(N($E2496)&lt;&gt;0,$E2496,IF(OR($B2496="Venda",$B2496="Devolução de venda"),IFERROR(INDEX(Produtos!$D$6:$D$505,MATCH($C2496,Produtos!$B$6:$B$505,0)),0),0))))</f>
        <v/>
      </c>
      <c r="J2496" s="17">
        <f>IF(OR($B2496="",$C2496="",N($D2496)=0),"",IF($B2496="Venda",1,IF($B2496="Devolução de venda",-1,0))*$D2496*IFERROR(INDEX(Produtos!$L$6:$L$505,MATCH($C2496,Produtos!$B$6:$B$505,0)),0))</f>
        <v/>
      </c>
      <c r="K2496" s="17">
        <f>IF(I2496="","",IF($B2496="Venda",I2496-J2496,IF($B2496="Devolução de venda",-I2496-J2496,0)))</f>
        <v/>
      </c>
      <c r="L2496" s="20">
        <f>IF($A2496="","",IF($G2496&lt;&gt;"",$G2496,$A2496))</f>
        <v/>
      </c>
      <c r="M2496" s="17">
        <f>IF(I2496="","",IF($B2496="Venda",I2496,IF(OR($B2496="Compra",$B2496="Devolução de venda"),-I2496,0)))</f>
        <v/>
      </c>
    </row>
    <row r="2497">
      <c r="A2497" s="22" t="n"/>
      <c r="B2497" s="14" t="n"/>
      <c r="C2497" s="14" t="n"/>
      <c r="D2497" s="14" t="n"/>
      <c r="E2497" s="15" t="n"/>
      <c r="F2497" s="14" t="n"/>
      <c r="G2497" s="22" t="n"/>
      <c r="H2497" s="14" t="n"/>
      <c r="I2497" s="17">
        <f>IF(OR($B2497="",$C2497="",N($D2497)=0),"",IF(OR($B2497="Ajuste para mais",$B2497="Ajuste para menos"),0,$D2497*IF(N($E2497)&lt;&gt;0,$E2497,IF(OR($B2497="Venda",$B2497="Devolução de venda"),IFERROR(INDEX(Produtos!$D$6:$D$505,MATCH($C2497,Produtos!$B$6:$B$505,0)),0),0))))</f>
        <v/>
      </c>
      <c r="J2497" s="17">
        <f>IF(OR($B2497="",$C2497="",N($D2497)=0),"",IF($B2497="Venda",1,IF($B2497="Devolução de venda",-1,0))*$D2497*IFERROR(INDEX(Produtos!$L$6:$L$505,MATCH($C2497,Produtos!$B$6:$B$505,0)),0))</f>
        <v/>
      </c>
      <c r="K2497" s="17">
        <f>IF(I2497="","",IF($B2497="Venda",I2497-J2497,IF($B2497="Devolução de venda",-I2497-J2497,0)))</f>
        <v/>
      </c>
      <c r="L2497" s="20">
        <f>IF($A2497="","",IF($G2497&lt;&gt;"",$G2497,$A2497))</f>
        <v/>
      </c>
      <c r="M2497" s="17">
        <f>IF(I2497="","",IF($B2497="Venda",I2497,IF(OR($B2497="Compra",$B2497="Devolução de venda"),-I2497,0)))</f>
        <v/>
      </c>
    </row>
    <row r="2498">
      <c r="A2498" s="22" t="n"/>
      <c r="B2498" s="14" t="n"/>
      <c r="C2498" s="14" t="n"/>
      <c r="D2498" s="14" t="n"/>
      <c r="E2498" s="15" t="n"/>
      <c r="F2498" s="14" t="n"/>
      <c r="G2498" s="22" t="n"/>
      <c r="H2498" s="14" t="n"/>
      <c r="I2498" s="17">
        <f>IF(OR($B2498="",$C2498="",N($D2498)=0),"",IF(OR($B2498="Ajuste para mais",$B2498="Ajuste para menos"),0,$D2498*IF(N($E2498)&lt;&gt;0,$E2498,IF(OR($B2498="Venda",$B2498="Devolução de venda"),IFERROR(INDEX(Produtos!$D$6:$D$505,MATCH($C2498,Produtos!$B$6:$B$505,0)),0),0))))</f>
        <v/>
      </c>
      <c r="J2498" s="17">
        <f>IF(OR($B2498="",$C2498="",N($D2498)=0),"",IF($B2498="Venda",1,IF($B2498="Devolução de venda",-1,0))*$D2498*IFERROR(INDEX(Produtos!$L$6:$L$505,MATCH($C2498,Produtos!$B$6:$B$505,0)),0))</f>
        <v/>
      </c>
      <c r="K2498" s="17">
        <f>IF(I2498="","",IF($B2498="Venda",I2498-J2498,IF($B2498="Devolução de venda",-I2498-J2498,0)))</f>
        <v/>
      </c>
      <c r="L2498" s="20">
        <f>IF($A2498="","",IF($G2498&lt;&gt;"",$G2498,$A2498))</f>
        <v/>
      </c>
      <c r="M2498" s="17">
        <f>IF(I2498="","",IF($B2498="Venda",I2498,IF(OR($B2498="Compra",$B2498="Devolução de venda"),-I2498,0)))</f>
        <v/>
      </c>
    </row>
    <row r="2499">
      <c r="A2499" s="22" t="n"/>
      <c r="B2499" s="14" t="n"/>
      <c r="C2499" s="14" t="n"/>
      <c r="D2499" s="14" t="n"/>
      <c r="E2499" s="15" t="n"/>
      <c r="F2499" s="14" t="n"/>
      <c r="G2499" s="22" t="n"/>
      <c r="H2499" s="14" t="n"/>
      <c r="I2499" s="17">
        <f>IF(OR($B2499="",$C2499="",N($D2499)=0),"",IF(OR($B2499="Ajuste para mais",$B2499="Ajuste para menos"),0,$D2499*IF(N($E2499)&lt;&gt;0,$E2499,IF(OR($B2499="Venda",$B2499="Devolução de venda"),IFERROR(INDEX(Produtos!$D$6:$D$505,MATCH($C2499,Produtos!$B$6:$B$505,0)),0),0))))</f>
        <v/>
      </c>
      <c r="J2499" s="17">
        <f>IF(OR($B2499="",$C2499="",N($D2499)=0),"",IF($B2499="Venda",1,IF($B2499="Devolução de venda",-1,0))*$D2499*IFERROR(INDEX(Produtos!$L$6:$L$505,MATCH($C2499,Produtos!$B$6:$B$505,0)),0))</f>
        <v/>
      </c>
      <c r="K2499" s="17">
        <f>IF(I2499="","",IF($B2499="Venda",I2499-J2499,IF($B2499="Devolução de venda",-I2499-J2499,0)))</f>
        <v/>
      </c>
      <c r="L2499" s="20">
        <f>IF($A2499="","",IF($G2499&lt;&gt;"",$G2499,$A2499))</f>
        <v/>
      </c>
      <c r="M2499" s="17">
        <f>IF(I2499="","",IF($B2499="Venda",I2499,IF(OR($B2499="Compra",$B2499="Devolução de venda"),-I2499,0)))</f>
        <v/>
      </c>
    </row>
    <row r="2500">
      <c r="A2500" s="22" t="n"/>
      <c r="B2500" s="14" t="n"/>
      <c r="C2500" s="14" t="n"/>
      <c r="D2500" s="14" t="n"/>
      <c r="E2500" s="15" t="n"/>
      <c r="F2500" s="14" t="n"/>
      <c r="G2500" s="22" t="n"/>
      <c r="H2500" s="14" t="n"/>
      <c r="I2500" s="17">
        <f>IF(OR($B2500="",$C2500="",N($D2500)=0),"",IF(OR($B2500="Ajuste para mais",$B2500="Ajuste para menos"),0,$D2500*IF(N($E2500)&lt;&gt;0,$E2500,IF(OR($B2500="Venda",$B2500="Devolução de venda"),IFERROR(INDEX(Produtos!$D$6:$D$505,MATCH($C2500,Produtos!$B$6:$B$505,0)),0),0))))</f>
        <v/>
      </c>
      <c r="J2500" s="17">
        <f>IF(OR($B2500="",$C2500="",N($D2500)=0),"",IF($B2500="Venda",1,IF($B2500="Devolução de venda",-1,0))*$D2500*IFERROR(INDEX(Produtos!$L$6:$L$505,MATCH($C2500,Produtos!$B$6:$B$505,0)),0))</f>
        <v/>
      </c>
      <c r="K2500" s="17">
        <f>IF(I2500="","",IF($B2500="Venda",I2500-J2500,IF($B2500="Devolução de venda",-I2500-J2500,0)))</f>
        <v/>
      </c>
      <c r="L2500" s="20">
        <f>IF($A2500="","",IF($G2500&lt;&gt;"",$G2500,$A2500))</f>
        <v/>
      </c>
      <c r="M2500" s="17">
        <f>IF(I2500="","",IF($B2500="Venda",I2500,IF(OR($B2500="Compra",$B2500="Devolução de venda"),-I2500,0)))</f>
        <v/>
      </c>
    </row>
    <row r="2501">
      <c r="A2501" s="22" t="n"/>
      <c r="B2501" s="14" t="n"/>
      <c r="C2501" s="14" t="n"/>
      <c r="D2501" s="14" t="n"/>
      <c r="E2501" s="15" t="n"/>
      <c r="F2501" s="14" t="n"/>
      <c r="G2501" s="22" t="n"/>
      <c r="H2501" s="14" t="n"/>
      <c r="I2501" s="17">
        <f>IF(OR($B2501="",$C2501="",N($D2501)=0),"",IF(OR($B2501="Ajuste para mais",$B2501="Ajuste para menos"),0,$D2501*IF(N($E2501)&lt;&gt;0,$E2501,IF(OR($B2501="Venda",$B2501="Devolução de venda"),IFERROR(INDEX(Produtos!$D$6:$D$505,MATCH($C2501,Produtos!$B$6:$B$505,0)),0),0))))</f>
        <v/>
      </c>
      <c r="J2501" s="17">
        <f>IF(OR($B2501="",$C2501="",N($D2501)=0),"",IF($B2501="Venda",1,IF($B2501="Devolução de venda",-1,0))*$D2501*IFERROR(INDEX(Produtos!$L$6:$L$505,MATCH($C2501,Produtos!$B$6:$B$505,0)),0))</f>
        <v/>
      </c>
      <c r="K2501" s="17">
        <f>IF(I2501="","",IF($B2501="Venda",I2501-J2501,IF($B2501="Devolução de venda",-I2501-J2501,0)))</f>
        <v/>
      </c>
      <c r="L2501" s="20">
        <f>IF($A2501="","",IF($G2501&lt;&gt;"",$G2501,$A2501))</f>
        <v/>
      </c>
      <c r="M2501" s="17">
        <f>IF(I2501="","",IF($B2501="Venda",I2501,IF(OR($B2501="Compra",$B2501="Devolução de venda"),-I2501,0)))</f>
        <v/>
      </c>
    </row>
    <row r="2502">
      <c r="A2502" s="22" t="n"/>
      <c r="B2502" s="14" t="n"/>
      <c r="C2502" s="14" t="n"/>
      <c r="D2502" s="14" t="n"/>
      <c r="E2502" s="15" t="n"/>
      <c r="F2502" s="14" t="n"/>
      <c r="G2502" s="22" t="n"/>
      <c r="H2502" s="14" t="n"/>
      <c r="I2502" s="17">
        <f>IF(OR($B2502="",$C2502="",N($D2502)=0),"",IF(OR($B2502="Ajuste para mais",$B2502="Ajuste para menos"),0,$D2502*IF(N($E2502)&lt;&gt;0,$E2502,IF(OR($B2502="Venda",$B2502="Devolução de venda"),IFERROR(INDEX(Produtos!$D$6:$D$505,MATCH($C2502,Produtos!$B$6:$B$505,0)),0),0))))</f>
        <v/>
      </c>
      <c r="J2502" s="17">
        <f>IF(OR($B2502="",$C2502="",N($D2502)=0),"",IF($B2502="Venda",1,IF($B2502="Devolução de venda",-1,0))*$D2502*IFERROR(INDEX(Produtos!$L$6:$L$505,MATCH($C2502,Produtos!$B$6:$B$505,0)),0))</f>
        <v/>
      </c>
      <c r="K2502" s="17">
        <f>IF(I2502="","",IF($B2502="Venda",I2502-J2502,IF($B2502="Devolução de venda",-I2502-J2502,0)))</f>
        <v/>
      </c>
      <c r="L2502" s="20">
        <f>IF($A2502="","",IF($G2502&lt;&gt;"",$G2502,$A2502))</f>
        <v/>
      </c>
      <c r="M2502" s="17">
        <f>IF(I2502="","",IF($B2502="Venda",I2502,IF(OR($B2502="Compra",$B2502="Devolução de venda"),-I2502,0)))</f>
        <v/>
      </c>
    </row>
    <row r="2503">
      <c r="A2503" s="22" t="n"/>
      <c r="B2503" s="14" t="n"/>
      <c r="C2503" s="14" t="n"/>
      <c r="D2503" s="14" t="n"/>
      <c r="E2503" s="15" t="n"/>
      <c r="F2503" s="14" t="n"/>
      <c r="G2503" s="22" t="n"/>
      <c r="H2503" s="14" t="n"/>
      <c r="I2503" s="17">
        <f>IF(OR($B2503="",$C2503="",N($D2503)=0),"",IF(OR($B2503="Ajuste para mais",$B2503="Ajuste para menos"),0,$D2503*IF(N($E2503)&lt;&gt;0,$E2503,IF(OR($B2503="Venda",$B2503="Devolução de venda"),IFERROR(INDEX(Produtos!$D$6:$D$505,MATCH($C2503,Produtos!$B$6:$B$505,0)),0),0))))</f>
        <v/>
      </c>
      <c r="J2503" s="17">
        <f>IF(OR($B2503="",$C2503="",N($D2503)=0),"",IF($B2503="Venda",1,IF($B2503="Devolução de venda",-1,0))*$D2503*IFERROR(INDEX(Produtos!$L$6:$L$505,MATCH($C2503,Produtos!$B$6:$B$505,0)),0))</f>
        <v/>
      </c>
      <c r="K2503" s="17">
        <f>IF(I2503="","",IF($B2503="Venda",I2503-J2503,IF($B2503="Devolução de venda",-I2503-J2503,0)))</f>
        <v/>
      </c>
      <c r="L2503" s="20">
        <f>IF($A2503="","",IF($G2503&lt;&gt;"",$G2503,$A2503))</f>
        <v/>
      </c>
      <c r="M2503" s="17">
        <f>IF(I2503="","",IF($B2503="Venda",I2503,IF(OR($B2503="Compra",$B2503="Devolução de venda"),-I2503,0)))</f>
        <v/>
      </c>
    </row>
    <row r="2504">
      <c r="A2504" s="22" t="n"/>
      <c r="B2504" s="14" t="n"/>
      <c r="C2504" s="14" t="n"/>
      <c r="D2504" s="14" t="n"/>
      <c r="E2504" s="15" t="n"/>
      <c r="F2504" s="14" t="n"/>
      <c r="G2504" s="22" t="n"/>
      <c r="H2504" s="14" t="n"/>
      <c r="I2504" s="17">
        <f>IF(OR($B2504="",$C2504="",N($D2504)=0),"",IF(OR($B2504="Ajuste para mais",$B2504="Ajuste para menos"),0,$D2504*IF(N($E2504)&lt;&gt;0,$E2504,IF(OR($B2504="Venda",$B2504="Devolução de venda"),IFERROR(INDEX(Produtos!$D$6:$D$505,MATCH($C2504,Produtos!$B$6:$B$505,0)),0),0))))</f>
        <v/>
      </c>
      <c r="J2504" s="17">
        <f>IF(OR($B2504="",$C2504="",N($D2504)=0),"",IF($B2504="Venda",1,IF($B2504="Devolução de venda",-1,0))*$D2504*IFERROR(INDEX(Produtos!$L$6:$L$505,MATCH($C2504,Produtos!$B$6:$B$505,0)),0))</f>
        <v/>
      </c>
      <c r="K2504" s="17">
        <f>IF(I2504="","",IF($B2504="Venda",I2504-J2504,IF($B2504="Devolução de venda",-I2504-J2504,0)))</f>
        <v/>
      </c>
      <c r="L2504" s="20">
        <f>IF($A2504="","",IF($G2504&lt;&gt;"",$G2504,$A2504))</f>
        <v/>
      </c>
      <c r="M2504" s="17">
        <f>IF(I2504="","",IF($B2504="Venda",I2504,IF(OR($B2504="Compra",$B2504="Devolução de venda"),-I2504,0)))</f>
        <v/>
      </c>
    </row>
    <row r="2505">
      <c r="A2505" s="22" t="n"/>
      <c r="B2505" s="14" t="n"/>
      <c r="C2505" s="14" t="n"/>
      <c r="D2505" s="14" t="n"/>
      <c r="E2505" s="15" t="n"/>
      <c r="F2505" s="14" t="n"/>
      <c r="G2505" s="22" t="n"/>
      <c r="H2505" s="14" t="n"/>
      <c r="I2505" s="17">
        <f>IF(OR($B2505="",$C2505="",N($D2505)=0),"",IF(OR($B2505="Ajuste para mais",$B2505="Ajuste para menos"),0,$D2505*IF(N($E2505)&lt;&gt;0,$E2505,IF(OR($B2505="Venda",$B2505="Devolução de venda"),IFERROR(INDEX(Produtos!$D$6:$D$505,MATCH($C2505,Produtos!$B$6:$B$505,0)),0),0))))</f>
        <v/>
      </c>
      <c r="J2505" s="17">
        <f>IF(OR($B2505="",$C2505="",N($D2505)=0),"",IF($B2505="Venda",1,IF($B2505="Devolução de venda",-1,0))*$D2505*IFERROR(INDEX(Produtos!$L$6:$L$505,MATCH($C2505,Produtos!$B$6:$B$505,0)),0))</f>
        <v/>
      </c>
      <c r="K2505" s="17">
        <f>IF(I2505="","",IF($B2505="Venda",I2505-J2505,IF($B2505="Devolução de venda",-I2505-J2505,0)))</f>
        <v/>
      </c>
      <c r="L2505" s="20">
        <f>IF($A2505="","",IF($G2505&lt;&gt;"",$G2505,$A2505))</f>
        <v/>
      </c>
      <c r="M2505" s="17">
        <f>IF(I2505="","",IF($B2505="Venda",I2505,IF(OR($B2505="Compra",$B2505="Devolução de venda"),-I2505,0)))</f>
        <v/>
      </c>
    </row>
    <row r="2506">
      <c r="A2506" s="22" t="n"/>
      <c r="B2506" s="14" t="n"/>
      <c r="C2506" s="14" t="n"/>
      <c r="D2506" s="14" t="n"/>
      <c r="E2506" s="15" t="n"/>
      <c r="F2506" s="14" t="n"/>
      <c r="G2506" s="22" t="n"/>
      <c r="H2506" s="14" t="n"/>
      <c r="I2506" s="17">
        <f>IF(OR($B2506="",$C2506="",N($D2506)=0),"",IF(OR($B2506="Ajuste para mais",$B2506="Ajuste para menos"),0,$D2506*IF(N($E2506)&lt;&gt;0,$E2506,IF(OR($B2506="Venda",$B2506="Devolução de venda"),IFERROR(INDEX(Produtos!$D$6:$D$505,MATCH($C2506,Produtos!$B$6:$B$505,0)),0),0))))</f>
        <v/>
      </c>
      <c r="J2506" s="17">
        <f>IF(OR($B2506="",$C2506="",N($D2506)=0),"",IF($B2506="Venda",1,IF($B2506="Devolução de venda",-1,0))*$D2506*IFERROR(INDEX(Produtos!$L$6:$L$505,MATCH($C2506,Produtos!$B$6:$B$505,0)),0))</f>
        <v/>
      </c>
      <c r="K2506" s="17">
        <f>IF(I2506="","",IF($B2506="Venda",I2506-J2506,IF($B2506="Devolução de venda",-I2506-J2506,0)))</f>
        <v/>
      </c>
      <c r="L2506" s="20">
        <f>IF($A2506="","",IF($G2506&lt;&gt;"",$G2506,$A2506))</f>
        <v/>
      </c>
      <c r="M2506" s="17">
        <f>IF(I2506="","",IF($B2506="Venda",I2506,IF(OR($B2506="Compra",$B2506="Devolução de venda"),-I2506,0)))</f>
        <v/>
      </c>
    </row>
    <row r="2507">
      <c r="A2507" s="22" t="n"/>
      <c r="B2507" s="14" t="n"/>
      <c r="C2507" s="14" t="n"/>
      <c r="D2507" s="14" t="n"/>
      <c r="E2507" s="15" t="n"/>
      <c r="F2507" s="14" t="n"/>
      <c r="G2507" s="22" t="n"/>
      <c r="H2507" s="14" t="n"/>
      <c r="I2507" s="17">
        <f>IF(OR($B2507="",$C2507="",N($D2507)=0),"",IF(OR($B2507="Ajuste para mais",$B2507="Ajuste para menos"),0,$D2507*IF(N($E2507)&lt;&gt;0,$E2507,IF(OR($B2507="Venda",$B2507="Devolução de venda"),IFERROR(INDEX(Produtos!$D$6:$D$505,MATCH($C2507,Produtos!$B$6:$B$505,0)),0),0))))</f>
        <v/>
      </c>
      <c r="J2507" s="17">
        <f>IF(OR($B2507="",$C2507="",N($D2507)=0),"",IF($B2507="Venda",1,IF($B2507="Devolução de venda",-1,0))*$D2507*IFERROR(INDEX(Produtos!$L$6:$L$505,MATCH($C2507,Produtos!$B$6:$B$505,0)),0))</f>
        <v/>
      </c>
      <c r="K2507" s="17">
        <f>IF(I2507="","",IF($B2507="Venda",I2507-J2507,IF($B2507="Devolução de venda",-I2507-J2507,0)))</f>
        <v/>
      </c>
      <c r="L2507" s="20">
        <f>IF($A2507="","",IF($G2507&lt;&gt;"",$G2507,$A2507))</f>
        <v/>
      </c>
      <c r="M2507" s="17">
        <f>IF(I2507="","",IF($B2507="Venda",I2507,IF(OR($B2507="Compra",$B2507="Devolução de venda"),-I2507,0)))</f>
        <v/>
      </c>
    </row>
    <row r="2508">
      <c r="A2508" s="22" t="n"/>
      <c r="B2508" s="14" t="n"/>
      <c r="C2508" s="14" t="n"/>
      <c r="D2508" s="14" t="n"/>
      <c r="E2508" s="15" t="n"/>
      <c r="F2508" s="14" t="n"/>
      <c r="G2508" s="22" t="n"/>
      <c r="H2508" s="14" t="n"/>
      <c r="I2508" s="17">
        <f>IF(OR($B2508="",$C2508="",N($D2508)=0),"",IF(OR($B2508="Ajuste para mais",$B2508="Ajuste para menos"),0,$D2508*IF(N($E2508)&lt;&gt;0,$E2508,IF(OR($B2508="Venda",$B2508="Devolução de venda"),IFERROR(INDEX(Produtos!$D$6:$D$505,MATCH($C2508,Produtos!$B$6:$B$505,0)),0),0))))</f>
        <v/>
      </c>
      <c r="J2508" s="17">
        <f>IF(OR($B2508="",$C2508="",N($D2508)=0),"",IF($B2508="Venda",1,IF($B2508="Devolução de venda",-1,0))*$D2508*IFERROR(INDEX(Produtos!$L$6:$L$505,MATCH($C2508,Produtos!$B$6:$B$505,0)),0))</f>
        <v/>
      </c>
      <c r="K2508" s="17">
        <f>IF(I2508="","",IF($B2508="Venda",I2508-J2508,IF($B2508="Devolução de venda",-I2508-J2508,0)))</f>
        <v/>
      </c>
      <c r="L2508" s="20">
        <f>IF($A2508="","",IF($G2508&lt;&gt;"",$G2508,$A2508))</f>
        <v/>
      </c>
      <c r="M2508" s="17">
        <f>IF(I2508="","",IF($B2508="Venda",I2508,IF(OR($B2508="Compra",$B2508="Devolução de venda"),-I2508,0)))</f>
        <v/>
      </c>
    </row>
    <row r="2509">
      <c r="A2509" s="22" t="n"/>
      <c r="B2509" s="14" t="n"/>
      <c r="C2509" s="14" t="n"/>
      <c r="D2509" s="14" t="n"/>
      <c r="E2509" s="15" t="n"/>
      <c r="F2509" s="14" t="n"/>
      <c r="G2509" s="22" t="n"/>
      <c r="H2509" s="14" t="n"/>
      <c r="I2509" s="17">
        <f>IF(OR($B2509="",$C2509="",N($D2509)=0),"",IF(OR($B2509="Ajuste para mais",$B2509="Ajuste para menos"),0,$D2509*IF(N($E2509)&lt;&gt;0,$E2509,IF(OR($B2509="Venda",$B2509="Devolução de venda"),IFERROR(INDEX(Produtos!$D$6:$D$505,MATCH($C2509,Produtos!$B$6:$B$505,0)),0),0))))</f>
        <v/>
      </c>
      <c r="J2509" s="17">
        <f>IF(OR($B2509="",$C2509="",N($D2509)=0),"",IF($B2509="Venda",1,IF($B2509="Devolução de venda",-1,0))*$D2509*IFERROR(INDEX(Produtos!$L$6:$L$505,MATCH($C2509,Produtos!$B$6:$B$505,0)),0))</f>
        <v/>
      </c>
      <c r="K2509" s="17">
        <f>IF(I2509="","",IF($B2509="Venda",I2509-J2509,IF($B2509="Devolução de venda",-I2509-J2509,0)))</f>
        <v/>
      </c>
      <c r="L2509" s="20">
        <f>IF($A2509="","",IF($G2509&lt;&gt;"",$G2509,$A2509))</f>
        <v/>
      </c>
      <c r="M2509" s="17">
        <f>IF(I2509="","",IF($B2509="Venda",I2509,IF(OR($B2509="Compra",$B2509="Devolução de venda"),-I2509,0)))</f>
        <v/>
      </c>
    </row>
    <row r="2510">
      <c r="A2510" s="22" t="n"/>
      <c r="B2510" s="14" t="n"/>
      <c r="C2510" s="14" t="n"/>
      <c r="D2510" s="14" t="n"/>
      <c r="E2510" s="15" t="n"/>
      <c r="F2510" s="14" t="n"/>
      <c r="G2510" s="22" t="n"/>
      <c r="H2510" s="14" t="n"/>
      <c r="I2510" s="17">
        <f>IF(OR($B2510="",$C2510="",N($D2510)=0),"",IF(OR($B2510="Ajuste para mais",$B2510="Ajuste para menos"),0,$D2510*IF(N($E2510)&lt;&gt;0,$E2510,IF(OR($B2510="Venda",$B2510="Devolução de venda"),IFERROR(INDEX(Produtos!$D$6:$D$505,MATCH($C2510,Produtos!$B$6:$B$505,0)),0),0))))</f>
        <v/>
      </c>
      <c r="J2510" s="17">
        <f>IF(OR($B2510="",$C2510="",N($D2510)=0),"",IF($B2510="Venda",1,IF($B2510="Devolução de venda",-1,0))*$D2510*IFERROR(INDEX(Produtos!$L$6:$L$505,MATCH($C2510,Produtos!$B$6:$B$505,0)),0))</f>
        <v/>
      </c>
      <c r="K2510" s="17">
        <f>IF(I2510="","",IF($B2510="Venda",I2510-J2510,IF($B2510="Devolução de venda",-I2510-J2510,0)))</f>
        <v/>
      </c>
      <c r="L2510" s="20">
        <f>IF($A2510="","",IF($G2510&lt;&gt;"",$G2510,$A2510))</f>
        <v/>
      </c>
      <c r="M2510" s="17">
        <f>IF(I2510="","",IF($B2510="Venda",I2510,IF(OR($B2510="Compra",$B2510="Devolução de venda"),-I2510,0)))</f>
        <v/>
      </c>
    </row>
    <row r="2511">
      <c r="A2511" s="22" t="n"/>
      <c r="B2511" s="14" t="n"/>
      <c r="C2511" s="14" t="n"/>
      <c r="D2511" s="14" t="n"/>
      <c r="E2511" s="15" t="n"/>
      <c r="F2511" s="14" t="n"/>
      <c r="G2511" s="22" t="n"/>
      <c r="H2511" s="14" t="n"/>
      <c r="I2511" s="17">
        <f>IF(OR($B2511="",$C2511="",N($D2511)=0),"",IF(OR($B2511="Ajuste para mais",$B2511="Ajuste para menos"),0,$D2511*IF(N($E2511)&lt;&gt;0,$E2511,IF(OR($B2511="Venda",$B2511="Devolução de venda"),IFERROR(INDEX(Produtos!$D$6:$D$505,MATCH($C2511,Produtos!$B$6:$B$505,0)),0),0))))</f>
        <v/>
      </c>
      <c r="J2511" s="17">
        <f>IF(OR($B2511="",$C2511="",N($D2511)=0),"",IF($B2511="Venda",1,IF($B2511="Devolução de venda",-1,0))*$D2511*IFERROR(INDEX(Produtos!$L$6:$L$505,MATCH($C2511,Produtos!$B$6:$B$505,0)),0))</f>
        <v/>
      </c>
      <c r="K2511" s="17">
        <f>IF(I2511="","",IF($B2511="Venda",I2511-J2511,IF($B2511="Devolução de venda",-I2511-J2511,0)))</f>
        <v/>
      </c>
      <c r="L2511" s="20">
        <f>IF($A2511="","",IF($G2511&lt;&gt;"",$G2511,$A2511))</f>
        <v/>
      </c>
      <c r="M2511" s="17">
        <f>IF(I2511="","",IF($B2511="Venda",I2511,IF(OR($B2511="Compra",$B2511="Devolução de venda"),-I2511,0)))</f>
        <v/>
      </c>
    </row>
    <row r="2512">
      <c r="A2512" s="22" t="n"/>
      <c r="B2512" s="14" t="n"/>
      <c r="C2512" s="14" t="n"/>
      <c r="D2512" s="14" t="n"/>
      <c r="E2512" s="15" t="n"/>
      <c r="F2512" s="14" t="n"/>
      <c r="G2512" s="22" t="n"/>
      <c r="H2512" s="14" t="n"/>
      <c r="I2512" s="17">
        <f>IF(OR($B2512="",$C2512="",N($D2512)=0),"",IF(OR($B2512="Ajuste para mais",$B2512="Ajuste para menos"),0,$D2512*IF(N($E2512)&lt;&gt;0,$E2512,IF(OR($B2512="Venda",$B2512="Devolução de venda"),IFERROR(INDEX(Produtos!$D$6:$D$505,MATCH($C2512,Produtos!$B$6:$B$505,0)),0),0))))</f>
        <v/>
      </c>
      <c r="J2512" s="17">
        <f>IF(OR($B2512="",$C2512="",N($D2512)=0),"",IF($B2512="Venda",1,IF($B2512="Devolução de venda",-1,0))*$D2512*IFERROR(INDEX(Produtos!$L$6:$L$505,MATCH($C2512,Produtos!$B$6:$B$505,0)),0))</f>
        <v/>
      </c>
      <c r="K2512" s="17">
        <f>IF(I2512="","",IF($B2512="Venda",I2512-J2512,IF($B2512="Devolução de venda",-I2512-J2512,0)))</f>
        <v/>
      </c>
      <c r="L2512" s="20">
        <f>IF($A2512="","",IF($G2512&lt;&gt;"",$G2512,$A2512))</f>
        <v/>
      </c>
      <c r="M2512" s="17">
        <f>IF(I2512="","",IF($B2512="Venda",I2512,IF(OR($B2512="Compra",$B2512="Devolução de venda"),-I2512,0)))</f>
        <v/>
      </c>
    </row>
    <row r="2513">
      <c r="A2513" s="22" t="n"/>
      <c r="B2513" s="14" t="n"/>
      <c r="C2513" s="14" t="n"/>
      <c r="D2513" s="14" t="n"/>
      <c r="E2513" s="15" t="n"/>
      <c r="F2513" s="14" t="n"/>
      <c r="G2513" s="22" t="n"/>
      <c r="H2513" s="14" t="n"/>
      <c r="I2513" s="17">
        <f>IF(OR($B2513="",$C2513="",N($D2513)=0),"",IF(OR($B2513="Ajuste para mais",$B2513="Ajuste para menos"),0,$D2513*IF(N($E2513)&lt;&gt;0,$E2513,IF(OR($B2513="Venda",$B2513="Devolução de venda"),IFERROR(INDEX(Produtos!$D$6:$D$505,MATCH($C2513,Produtos!$B$6:$B$505,0)),0),0))))</f>
        <v/>
      </c>
      <c r="J2513" s="17">
        <f>IF(OR($B2513="",$C2513="",N($D2513)=0),"",IF($B2513="Venda",1,IF($B2513="Devolução de venda",-1,0))*$D2513*IFERROR(INDEX(Produtos!$L$6:$L$505,MATCH($C2513,Produtos!$B$6:$B$505,0)),0))</f>
        <v/>
      </c>
      <c r="K2513" s="17">
        <f>IF(I2513="","",IF($B2513="Venda",I2513-J2513,IF($B2513="Devolução de venda",-I2513-J2513,0)))</f>
        <v/>
      </c>
      <c r="L2513" s="20">
        <f>IF($A2513="","",IF($G2513&lt;&gt;"",$G2513,$A2513))</f>
        <v/>
      </c>
      <c r="M2513" s="17">
        <f>IF(I2513="","",IF($B2513="Venda",I2513,IF(OR($B2513="Compra",$B2513="Devolução de venda"),-I2513,0)))</f>
        <v/>
      </c>
    </row>
    <row r="2514">
      <c r="A2514" s="22" t="n"/>
      <c r="B2514" s="14" t="n"/>
      <c r="C2514" s="14" t="n"/>
      <c r="D2514" s="14" t="n"/>
      <c r="E2514" s="15" t="n"/>
      <c r="F2514" s="14" t="n"/>
      <c r="G2514" s="22" t="n"/>
      <c r="H2514" s="14" t="n"/>
      <c r="I2514" s="17">
        <f>IF(OR($B2514="",$C2514="",N($D2514)=0),"",IF(OR($B2514="Ajuste para mais",$B2514="Ajuste para menos"),0,$D2514*IF(N($E2514)&lt;&gt;0,$E2514,IF(OR($B2514="Venda",$B2514="Devolução de venda"),IFERROR(INDEX(Produtos!$D$6:$D$505,MATCH($C2514,Produtos!$B$6:$B$505,0)),0),0))))</f>
        <v/>
      </c>
      <c r="J2514" s="17">
        <f>IF(OR($B2514="",$C2514="",N($D2514)=0),"",IF($B2514="Venda",1,IF($B2514="Devolução de venda",-1,0))*$D2514*IFERROR(INDEX(Produtos!$L$6:$L$505,MATCH($C2514,Produtos!$B$6:$B$505,0)),0))</f>
        <v/>
      </c>
      <c r="K2514" s="17">
        <f>IF(I2514="","",IF($B2514="Venda",I2514-J2514,IF($B2514="Devolução de venda",-I2514-J2514,0)))</f>
        <v/>
      </c>
      <c r="L2514" s="20">
        <f>IF($A2514="","",IF($G2514&lt;&gt;"",$G2514,$A2514))</f>
        <v/>
      </c>
      <c r="M2514" s="17">
        <f>IF(I2514="","",IF($B2514="Venda",I2514,IF(OR($B2514="Compra",$B2514="Devolução de venda"),-I2514,0)))</f>
        <v/>
      </c>
    </row>
    <row r="2515">
      <c r="A2515" s="22" t="n"/>
      <c r="B2515" s="14" t="n"/>
      <c r="C2515" s="14" t="n"/>
      <c r="D2515" s="14" t="n"/>
      <c r="E2515" s="15" t="n"/>
      <c r="F2515" s="14" t="n"/>
      <c r="G2515" s="22" t="n"/>
      <c r="H2515" s="14" t="n"/>
      <c r="I2515" s="17">
        <f>IF(OR($B2515="",$C2515="",N($D2515)=0),"",IF(OR($B2515="Ajuste para mais",$B2515="Ajuste para menos"),0,$D2515*IF(N($E2515)&lt;&gt;0,$E2515,IF(OR($B2515="Venda",$B2515="Devolução de venda"),IFERROR(INDEX(Produtos!$D$6:$D$505,MATCH($C2515,Produtos!$B$6:$B$505,0)),0),0))))</f>
        <v/>
      </c>
      <c r="J2515" s="17">
        <f>IF(OR($B2515="",$C2515="",N($D2515)=0),"",IF($B2515="Venda",1,IF($B2515="Devolução de venda",-1,0))*$D2515*IFERROR(INDEX(Produtos!$L$6:$L$505,MATCH($C2515,Produtos!$B$6:$B$505,0)),0))</f>
        <v/>
      </c>
      <c r="K2515" s="17">
        <f>IF(I2515="","",IF($B2515="Venda",I2515-J2515,IF($B2515="Devolução de venda",-I2515-J2515,0)))</f>
        <v/>
      </c>
      <c r="L2515" s="20">
        <f>IF($A2515="","",IF($G2515&lt;&gt;"",$G2515,$A2515))</f>
        <v/>
      </c>
      <c r="M2515" s="17">
        <f>IF(I2515="","",IF($B2515="Venda",I2515,IF(OR($B2515="Compra",$B2515="Devolução de venda"),-I2515,0)))</f>
        <v/>
      </c>
    </row>
    <row r="2516">
      <c r="A2516" s="22" t="n"/>
      <c r="B2516" s="14" t="n"/>
      <c r="C2516" s="14" t="n"/>
      <c r="D2516" s="14" t="n"/>
      <c r="E2516" s="15" t="n"/>
      <c r="F2516" s="14" t="n"/>
      <c r="G2516" s="22" t="n"/>
      <c r="H2516" s="14" t="n"/>
      <c r="I2516" s="17">
        <f>IF(OR($B2516="",$C2516="",N($D2516)=0),"",IF(OR($B2516="Ajuste para mais",$B2516="Ajuste para menos"),0,$D2516*IF(N($E2516)&lt;&gt;0,$E2516,IF(OR($B2516="Venda",$B2516="Devolução de venda"),IFERROR(INDEX(Produtos!$D$6:$D$505,MATCH($C2516,Produtos!$B$6:$B$505,0)),0),0))))</f>
        <v/>
      </c>
      <c r="J2516" s="17">
        <f>IF(OR($B2516="",$C2516="",N($D2516)=0),"",IF($B2516="Venda",1,IF($B2516="Devolução de venda",-1,0))*$D2516*IFERROR(INDEX(Produtos!$L$6:$L$505,MATCH($C2516,Produtos!$B$6:$B$505,0)),0))</f>
        <v/>
      </c>
      <c r="K2516" s="17">
        <f>IF(I2516="","",IF($B2516="Venda",I2516-J2516,IF($B2516="Devolução de venda",-I2516-J2516,0)))</f>
        <v/>
      </c>
      <c r="L2516" s="20">
        <f>IF($A2516="","",IF($G2516&lt;&gt;"",$G2516,$A2516))</f>
        <v/>
      </c>
      <c r="M2516" s="17">
        <f>IF(I2516="","",IF($B2516="Venda",I2516,IF(OR($B2516="Compra",$B2516="Devolução de venda"),-I2516,0)))</f>
        <v/>
      </c>
    </row>
    <row r="2517">
      <c r="A2517" s="22" t="n"/>
      <c r="B2517" s="14" t="n"/>
      <c r="C2517" s="14" t="n"/>
      <c r="D2517" s="14" t="n"/>
      <c r="E2517" s="15" t="n"/>
      <c r="F2517" s="14" t="n"/>
      <c r="G2517" s="22" t="n"/>
      <c r="H2517" s="14" t="n"/>
      <c r="I2517" s="17">
        <f>IF(OR($B2517="",$C2517="",N($D2517)=0),"",IF(OR($B2517="Ajuste para mais",$B2517="Ajuste para menos"),0,$D2517*IF(N($E2517)&lt;&gt;0,$E2517,IF(OR($B2517="Venda",$B2517="Devolução de venda"),IFERROR(INDEX(Produtos!$D$6:$D$505,MATCH($C2517,Produtos!$B$6:$B$505,0)),0),0))))</f>
        <v/>
      </c>
      <c r="J2517" s="17">
        <f>IF(OR($B2517="",$C2517="",N($D2517)=0),"",IF($B2517="Venda",1,IF($B2517="Devolução de venda",-1,0))*$D2517*IFERROR(INDEX(Produtos!$L$6:$L$505,MATCH($C2517,Produtos!$B$6:$B$505,0)),0))</f>
        <v/>
      </c>
      <c r="K2517" s="17">
        <f>IF(I2517="","",IF($B2517="Venda",I2517-J2517,IF($B2517="Devolução de venda",-I2517-J2517,0)))</f>
        <v/>
      </c>
      <c r="L2517" s="20">
        <f>IF($A2517="","",IF($G2517&lt;&gt;"",$G2517,$A2517))</f>
        <v/>
      </c>
      <c r="M2517" s="17">
        <f>IF(I2517="","",IF($B2517="Venda",I2517,IF(OR($B2517="Compra",$B2517="Devolução de venda"),-I2517,0)))</f>
        <v/>
      </c>
    </row>
    <row r="2518">
      <c r="A2518" s="22" t="n"/>
      <c r="B2518" s="14" t="n"/>
      <c r="C2518" s="14" t="n"/>
      <c r="D2518" s="14" t="n"/>
      <c r="E2518" s="15" t="n"/>
      <c r="F2518" s="14" t="n"/>
      <c r="G2518" s="22" t="n"/>
      <c r="H2518" s="14" t="n"/>
      <c r="I2518" s="17">
        <f>IF(OR($B2518="",$C2518="",N($D2518)=0),"",IF(OR($B2518="Ajuste para mais",$B2518="Ajuste para menos"),0,$D2518*IF(N($E2518)&lt;&gt;0,$E2518,IF(OR($B2518="Venda",$B2518="Devolução de venda"),IFERROR(INDEX(Produtos!$D$6:$D$505,MATCH($C2518,Produtos!$B$6:$B$505,0)),0),0))))</f>
        <v/>
      </c>
      <c r="J2518" s="17">
        <f>IF(OR($B2518="",$C2518="",N($D2518)=0),"",IF($B2518="Venda",1,IF($B2518="Devolução de venda",-1,0))*$D2518*IFERROR(INDEX(Produtos!$L$6:$L$505,MATCH($C2518,Produtos!$B$6:$B$505,0)),0))</f>
        <v/>
      </c>
      <c r="K2518" s="17">
        <f>IF(I2518="","",IF($B2518="Venda",I2518-J2518,IF($B2518="Devolução de venda",-I2518-J2518,0)))</f>
        <v/>
      </c>
      <c r="L2518" s="20">
        <f>IF($A2518="","",IF($G2518&lt;&gt;"",$G2518,$A2518))</f>
        <v/>
      </c>
      <c r="M2518" s="17">
        <f>IF(I2518="","",IF($B2518="Venda",I2518,IF(OR($B2518="Compra",$B2518="Devolução de venda"),-I2518,0)))</f>
        <v/>
      </c>
    </row>
    <row r="2519">
      <c r="A2519" s="22" t="n"/>
      <c r="B2519" s="14" t="n"/>
      <c r="C2519" s="14" t="n"/>
      <c r="D2519" s="14" t="n"/>
      <c r="E2519" s="15" t="n"/>
      <c r="F2519" s="14" t="n"/>
      <c r="G2519" s="22" t="n"/>
      <c r="H2519" s="14" t="n"/>
      <c r="I2519" s="17">
        <f>IF(OR($B2519="",$C2519="",N($D2519)=0),"",IF(OR($B2519="Ajuste para mais",$B2519="Ajuste para menos"),0,$D2519*IF(N($E2519)&lt;&gt;0,$E2519,IF(OR($B2519="Venda",$B2519="Devolução de venda"),IFERROR(INDEX(Produtos!$D$6:$D$505,MATCH($C2519,Produtos!$B$6:$B$505,0)),0),0))))</f>
        <v/>
      </c>
      <c r="J2519" s="17">
        <f>IF(OR($B2519="",$C2519="",N($D2519)=0),"",IF($B2519="Venda",1,IF($B2519="Devolução de venda",-1,0))*$D2519*IFERROR(INDEX(Produtos!$L$6:$L$505,MATCH($C2519,Produtos!$B$6:$B$505,0)),0))</f>
        <v/>
      </c>
      <c r="K2519" s="17">
        <f>IF(I2519="","",IF($B2519="Venda",I2519-J2519,IF($B2519="Devolução de venda",-I2519-J2519,0)))</f>
        <v/>
      </c>
      <c r="L2519" s="20">
        <f>IF($A2519="","",IF($G2519&lt;&gt;"",$G2519,$A2519))</f>
        <v/>
      </c>
      <c r="M2519" s="17">
        <f>IF(I2519="","",IF($B2519="Venda",I2519,IF(OR($B2519="Compra",$B2519="Devolução de venda"),-I2519,0)))</f>
        <v/>
      </c>
    </row>
    <row r="2520">
      <c r="A2520" s="22" t="n"/>
      <c r="B2520" s="14" t="n"/>
      <c r="C2520" s="14" t="n"/>
      <c r="D2520" s="14" t="n"/>
      <c r="E2520" s="15" t="n"/>
      <c r="F2520" s="14" t="n"/>
      <c r="G2520" s="22" t="n"/>
      <c r="H2520" s="14" t="n"/>
      <c r="I2520" s="17">
        <f>IF(OR($B2520="",$C2520="",N($D2520)=0),"",IF(OR($B2520="Ajuste para mais",$B2520="Ajuste para menos"),0,$D2520*IF(N($E2520)&lt;&gt;0,$E2520,IF(OR($B2520="Venda",$B2520="Devolução de venda"),IFERROR(INDEX(Produtos!$D$6:$D$505,MATCH($C2520,Produtos!$B$6:$B$505,0)),0),0))))</f>
        <v/>
      </c>
      <c r="J2520" s="17">
        <f>IF(OR($B2520="",$C2520="",N($D2520)=0),"",IF($B2520="Venda",1,IF($B2520="Devolução de venda",-1,0))*$D2520*IFERROR(INDEX(Produtos!$L$6:$L$505,MATCH($C2520,Produtos!$B$6:$B$505,0)),0))</f>
        <v/>
      </c>
      <c r="K2520" s="17">
        <f>IF(I2520="","",IF($B2520="Venda",I2520-J2520,IF($B2520="Devolução de venda",-I2520-J2520,0)))</f>
        <v/>
      </c>
      <c r="L2520" s="20">
        <f>IF($A2520="","",IF($G2520&lt;&gt;"",$G2520,$A2520))</f>
        <v/>
      </c>
      <c r="M2520" s="17">
        <f>IF(I2520="","",IF($B2520="Venda",I2520,IF(OR($B2520="Compra",$B2520="Devolução de venda"),-I2520,0)))</f>
        <v/>
      </c>
    </row>
    <row r="2521">
      <c r="A2521" s="22" t="n"/>
      <c r="B2521" s="14" t="n"/>
      <c r="C2521" s="14" t="n"/>
      <c r="D2521" s="14" t="n"/>
      <c r="E2521" s="15" t="n"/>
      <c r="F2521" s="14" t="n"/>
      <c r="G2521" s="22" t="n"/>
      <c r="H2521" s="14" t="n"/>
      <c r="I2521" s="17">
        <f>IF(OR($B2521="",$C2521="",N($D2521)=0),"",IF(OR($B2521="Ajuste para mais",$B2521="Ajuste para menos"),0,$D2521*IF(N($E2521)&lt;&gt;0,$E2521,IF(OR($B2521="Venda",$B2521="Devolução de venda"),IFERROR(INDEX(Produtos!$D$6:$D$505,MATCH($C2521,Produtos!$B$6:$B$505,0)),0),0))))</f>
        <v/>
      </c>
      <c r="J2521" s="17">
        <f>IF(OR($B2521="",$C2521="",N($D2521)=0),"",IF($B2521="Venda",1,IF($B2521="Devolução de venda",-1,0))*$D2521*IFERROR(INDEX(Produtos!$L$6:$L$505,MATCH($C2521,Produtos!$B$6:$B$505,0)),0))</f>
        <v/>
      </c>
      <c r="K2521" s="17">
        <f>IF(I2521="","",IF($B2521="Venda",I2521-J2521,IF($B2521="Devolução de venda",-I2521-J2521,0)))</f>
        <v/>
      </c>
      <c r="L2521" s="20">
        <f>IF($A2521="","",IF($G2521&lt;&gt;"",$G2521,$A2521))</f>
        <v/>
      </c>
      <c r="M2521" s="17">
        <f>IF(I2521="","",IF($B2521="Venda",I2521,IF(OR($B2521="Compra",$B2521="Devolução de venda"),-I2521,0)))</f>
        <v/>
      </c>
    </row>
    <row r="2522">
      <c r="A2522" s="22" t="n"/>
      <c r="B2522" s="14" t="n"/>
      <c r="C2522" s="14" t="n"/>
      <c r="D2522" s="14" t="n"/>
      <c r="E2522" s="15" t="n"/>
      <c r="F2522" s="14" t="n"/>
      <c r="G2522" s="22" t="n"/>
      <c r="H2522" s="14" t="n"/>
      <c r="I2522" s="17">
        <f>IF(OR($B2522="",$C2522="",N($D2522)=0),"",IF(OR($B2522="Ajuste para mais",$B2522="Ajuste para menos"),0,$D2522*IF(N($E2522)&lt;&gt;0,$E2522,IF(OR($B2522="Venda",$B2522="Devolução de venda"),IFERROR(INDEX(Produtos!$D$6:$D$505,MATCH($C2522,Produtos!$B$6:$B$505,0)),0),0))))</f>
        <v/>
      </c>
      <c r="J2522" s="17">
        <f>IF(OR($B2522="",$C2522="",N($D2522)=0),"",IF($B2522="Venda",1,IF($B2522="Devolução de venda",-1,0))*$D2522*IFERROR(INDEX(Produtos!$L$6:$L$505,MATCH($C2522,Produtos!$B$6:$B$505,0)),0))</f>
        <v/>
      </c>
      <c r="K2522" s="17">
        <f>IF(I2522="","",IF($B2522="Venda",I2522-J2522,IF($B2522="Devolução de venda",-I2522-J2522,0)))</f>
        <v/>
      </c>
      <c r="L2522" s="20">
        <f>IF($A2522="","",IF($G2522&lt;&gt;"",$G2522,$A2522))</f>
        <v/>
      </c>
      <c r="M2522" s="17">
        <f>IF(I2522="","",IF($B2522="Venda",I2522,IF(OR($B2522="Compra",$B2522="Devolução de venda"),-I2522,0)))</f>
        <v/>
      </c>
    </row>
    <row r="2523">
      <c r="A2523" s="22" t="n"/>
      <c r="B2523" s="14" t="n"/>
      <c r="C2523" s="14" t="n"/>
      <c r="D2523" s="14" t="n"/>
      <c r="E2523" s="15" t="n"/>
      <c r="F2523" s="14" t="n"/>
      <c r="G2523" s="22" t="n"/>
      <c r="H2523" s="14" t="n"/>
      <c r="I2523" s="17">
        <f>IF(OR($B2523="",$C2523="",N($D2523)=0),"",IF(OR($B2523="Ajuste para mais",$B2523="Ajuste para menos"),0,$D2523*IF(N($E2523)&lt;&gt;0,$E2523,IF(OR($B2523="Venda",$B2523="Devolução de venda"),IFERROR(INDEX(Produtos!$D$6:$D$505,MATCH($C2523,Produtos!$B$6:$B$505,0)),0),0))))</f>
        <v/>
      </c>
      <c r="J2523" s="17">
        <f>IF(OR($B2523="",$C2523="",N($D2523)=0),"",IF($B2523="Venda",1,IF($B2523="Devolução de venda",-1,0))*$D2523*IFERROR(INDEX(Produtos!$L$6:$L$505,MATCH($C2523,Produtos!$B$6:$B$505,0)),0))</f>
        <v/>
      </c>
      <c r="K2523" s="17">
        <f>IF(I2523="","",IF($B2523="Venda",I2523-J2523,IF($B2523="Devolução de venda",-I2523-J2523,0)))</f>
        <v/>
      </c>
      <c r="L2523" s="20">
        <f>IF($A2523="","",IF($G2523&lt;&gt;"",$G2523,$A2523))</f>
        <v/>
      </c>
      <c r="M2523" s="17">
        <f>IF(I2523="","",IF($B2523="Venda",I2523,IF(OR($B2523="Compra",$B2523="Devolução de venda"),-I2523,0)))</f>
        <v/>
      </c>
    </row>
    <row r="2524">
      <c r="A2524" s="22" t="n"/>
      <c r="B2524" s="14" t="n"/>
      <c r="C2524" s="14" t="n"/>
      <c r="D2524" s="14" t="n"/>
      <c r="E2524" s="15" t="n"/>
      <c r="F2524" s="14" t="n"/>
      <c r="G2524" s="22" t="n"/>
      <c r="H2524" s="14" t="n"/>
      <c r="I2524" s="17">
        <f>IF(OR($B2524="",$C2524="",N($D2524)=0),"",IF(OR($B2524="Ajuste para mais",$B2524="Ajuste para menos"),0,$D2524*IF(N($E2524)&lt;&gt;0,$E2524,IF(OR($B2524="Venda",$B2524="Devolução de venda"),IFERROR(INDEX(Produtos!$D$6:$D$505,MATCH($C2524,Produtos!$B$6:$B$505,0)),0),0))))</f>
        <v/>
      </c>
      <c r="J2524" s="17">
        <f>IF(OR($B2524="",$C2524="",N($D2524)=0),"",IF($B2524="Venda",1,IF($B2524="Devolução de venda",-1,0))*$D2524*IFERROR(INDEX(Produtos!$L$6:$L$505,MATCH($C2524,Produtos!$B$6:$B$505,0)),0))</f>
        <v/>
      </c>
      <c r="K2524" s="17">
        <f>IF(I2524="","",IF($B2524="Venda",I2524-J2524,IF($B2524="Devolução de venda",-I2524-J2524,0)))</f>
        <v/>
      </c>
      <c r="L2524" s="20">
        <f>IF($A2524="","",IF($G2524&lt;&gt;"",$G2524,$A2524))</f>
        <v/>
      </c>
      <c r="M2524" s="17">
        <f>IF(I2524="","",IF($B2524="Venda",I2524,IF(OR($B2524="Compra",$B2524="Devolução de venda"),-I2524,0)))</f>
        <v/>
      </c>
    </row>
    <row r="2525">
      <c r="A2525" s="22" t="n"/>
      <c r="B2525" s="14" t="n"/>
      <c r="C2525" s="14" t="n"/>
      <c r="D2525" s="14" t="n"/>
      <c r="E2525" s="15" t="n"/>
      <c r="F2525" s="14" t="n"/>
      <c r="G2525" s="22" t="n"/>
      <c r="H2525" s="14" t="n"/>
      <c r="I2525" s="17">
        <f>IF(OR($B2525="",$C2525="",N($D2525)=0),"",IF(OR($B2525="Ajuste para mais",$B2525="Ajuste para menos"),0,$D2525*IF(N($E2525)&lt;&gt;0,$E2525,IF(OR($B2525="Venda",$B2525="Devolução de venda"),IFERROR(INDEX(Produtos!$D$6:$D$505,MATCH($C2525,Produtos!$B$6:$B$505,0)),0),0))))</f>
        <v/>
      </c>
      <c r="J2525" s="17">
        <f>IF(OR($B2525="",$C2525="",N($D2525)=0),"",IF($B2525="Venda",1,IF($B2525="Devolução de venda",-1,0))*$D2525*IFERROR(INDEX(Produtos!$L$6:$L$505,MATCH($C2525,Produtos!$B$6:$B$505,0)),0))</f>
        <v/>
      </c>
      <c r="K2525" s="17">
        <f>IF(I2525="","",IF($B2525="Venda",I2525-J2525,IF($B2525="Devolução de venda",-I2525-J2525,0)))</f>
        <v/>
      </c>
      <c r="L2525" s="20">
        <f>IF($A2525="","",IF($G2525&lt;&gt;"",$G2525,$A2525))</f>
        <v/>
      </c>
      <c r="M2525" s="17">
        <f>IF(I2525="","",IF($B2525="Venda",I2525,IF(OR($B2525="Compra",$B2525="Devolução de venda"),-I2525,0)))</f>
        <v/>
      </c>
    </row>
    <row r="2526">
      <c r="A2526" s="22" t="n"/>
      <c r="B2526" s="14" t="n"/>
      <c r="C2526" s="14" t="n"/>
      <c r="D2526" s="14" t="n"/>
      <c r="E2526" s="15" t="n"/>
      <c r="F2526" s="14" t="n"/>
      <c r="G2526" s="22" t="n"/>
      <c r="H2526" s="14" t="n"/>
      <c r="I2526" s="17">
        <f>IF(OR($B2526="",$C2526="",N($D2526)=0),"",IF(OR($B2526="Ajuste para mais",$B2526="Ajuste para menos"),0,$D2526*IF(N($E2526)&lt;&gt;0,$E2526,IF(OR($B2526="Venda",$B2526="Devolução de venda"),IFERROR(INDEX(Produtos!$D$6:$D$505,MATCH($C2526,Produtos!$B$6:$B$505,0)),0),0))))</f>
        <v/>
      </c>
      <c r="J2526" s="17">
        <f>IF(OR($B2526="",$C2526="",N($D2526)=0),"",IF($B2526="Venda",1,IF($B2526="Devolução de venda",-1,0))*$D2526*IFERROR(INDEX(Produtos!$L$6:$L$505,MATCH($C2526,Produtos!$B$6:$B$505,0)),0))</f>
        <v/>
      </c>
      <c r="K2526" s="17">
        <f>IF(I2526="","",IF($B2526="Venda",I2526-J2526,IF($B2526="Devolução de venda",-I2526-J2526,0)))</f>
        <v/>
      </c>
      <c r="L2526" s="20">
        <f>IF($A2526="","",IF($G2526&lt;&gt;"",$G2526,$A2526))</f>
        <v/>
      </c>
      <c r="M2526" s="17">
        <f>IF(I2526="","",IF($B2526="Venda",I2526,IF(OR($B2526="Compra",$B2526="Devolução de venda"),-I2526,0)))</f>
        <v/>
      </c>
    </row>
    <row r="2527">
      <c r="A2527" s="22" t="n"/>
      <c r="B2527" s="14" t="n"/>
      <c r="C2527" s="14" t="n"/>
      <c r="D2527" s="14" t="n"/>
      <c r="E2527" s="15" t="n"/>
      <c r="F2527" s="14" t="n"/>
      <c r="G2527" s="22" t="n"/>
      <c r="H2527" s="14" t="n"/>
      <c r="I2527" s="17">
        <f>IF(OR($B2527="",$C2527="",N($D2527)=0),"",IF(OR($B2527="Ajuste para mais",$B2527="Ajuste para menos"),0,$D2527*IF(N($E2527)&lt;&gt;0,$E2527,IF(OR($B2527="Venda",$B2527="Devolução de venda"),IFERROR(INDEX(Produtos!$D$6:$D$505,MATCH($C2527,Produtos!$B$6:$B$505,0)),0),0))))</f>
        <v/>
      </c>
      <c r="J2527" s="17">
        <f>IF(OR($B2527="",$C2527="",N($D2527)=0),"",IF($B2527="Venda",1,IF($B2527="Devolução de venda",-1,0))*$D2527*IFERROR(INDEX(Produtos!$L$6:$L$505,MATCH($C2527,Produtos!$B$6:$B$505,0)),0))</f>
        <v/>
      </c>
      <c r="K2527" s="17">
        <f>IF(I2527="","",IF($B2527="Venda",I2527-J2527,IF($B2527="Devolução de venda",-I2527-J2527,0)))</f>
        <v/>
      </c>
      <c r="L2527" s="20">
        <f>IF($A2527="","",IF($G2527&lt;&gt;"",$G2527,$A2527))</f>
        <v/>
      </c>
      <c r="M2527" s="17">
        <f>IF(I2527="","",IF($B2527="Venda",I2527,IF(OR($B2527="Compra",$B2527="Devolução de venda"),-I2527,0)))</f>
        <v/>
      </c>
    </row>
    <row r="2528">
      <c r="A2528" s="22" t="n"/>
      <c r="B2528" s="14" t="n"/>
      <c r="C2528" s="14" t="n"/>
      <c r="D2528" s="14" t="n"/>
      <c r="E2528" s="15" t="n"/>
      <c r="F2528" s="14" t="n"/>
      <c r="G2528" s="22" t="n"/>
      <c r="H2528" s="14" t="n"/>
      <c r="I2528" s="17">
        <f>IF(OR($B2528="",$C2528="",N($D2528)=0),"",IF(OR($B2528="Ajuste para mais",$B2528="Ajuste para menos"),0,$D2528*IF(N($E2528)&lt;&gt;0,$E2528,IF(OR($B2528="Venda",$B2528="Devolução de venda"),IFERROR(INDEX(Produtos!$D$6:$D$505,MATCH($C2528,Produtos!$B$6:$B$505,0)),0),0))))</f>
        <v/>
      </c>
      <c r="J2528" s="17">
        <f>IF(OR($B2528="",$C2528="",N($D2528)=0),"",IF($B2528="Venda",1,IF($B2528="Devolução de venda",-1,0))*$D2528*IFERROR(INDEX(Produtos!$L$6:$L$505,MATCH($C2528,Produtos!$B$6:$B$505,0)),0))</f>
        <v/>
      </c>
      <c r="K2528" s="17">
        <f>IF(I2528="","",IF($B2528="Venda",I2528-J2528,IF($B2528="Devolução de venda",-I2528-J2528,0)))</f>
        <v/>
      </c>
      <c r="L2528" s="20">
        <f>IF($A2528="","",IF($G2528&lt;&gt;"",$G2528,$A2528))</f>
        <v/>
      </c>
      <c r="M2528" s="17">
        <f>IF(I2528="","",IF($B2528="Venda",I2528,IF(OR($B2528="Compra",$B2528="Devolução de venda"),-I2528,0)))</f>
        <v/>
      </c>
    </row>
    <row r="2529">
      <c r="A2529" s="22" t="n"/>
      <c r="B2529" s="14" t="n"/>
      <c r="C2529" s="14" t="n"/>
      <c r="D2529" s="14" t="n"/>
      <c r="E2529" s="15" t="n"/>
      <c r="F2529" s="14" t="n"/>
      <c r="G2529" s="22" t="n"/>
      <c r="H2529" s="14" t="n"/>
      <c r="I2529" s="17">
        <f>IF(OR($B2529="",$C2529="",N($D2529)=0),"",IF(OR($B2529="Ajuste para mais",$B2529="Ajuste para menos"),0,$D2529*IF(N($E2529)&lt;&gt;0,$E2529,IF(OR($B2529="Venda",$B2529="Devolução de venda"),IFERROR(INDEX(Produtos!$D$6:$D$505,MATCH($C2529,Produtos!$B$6:$B$505,0)),0),0))))</f>
        <v/>
      </c>
      <c r="J2529" s="17">
        <f>IF(OR($B2529="",$C2529="",N($D2529)=0),"",IF($B2529="Venda",1,IF($B2529="Devolução de venda",-1,0))*$D2529*IFERROR(INDEX(Produtos!$L$6:$L$505,MATCH($C2529,Produtos!$B$6:$B$505,0)),0))</f>
        <v/>
      </c>
      <c r="K2529" s="17">
        <f>IF(I2529="","",IF($B2529="Venda",I2529-J2529,IF($B2529="Devolução de venda",-I2529-J2529,0)))</f>
        <v/>
      </c>
      <c r="L2529" s="20">
        <f>IF($A2529="","",IF($G2529&lt;&gt;"",$G2529,$A2529))</f>
        <v/>
      </c>
      <c r="M2529" s="17">
        <f>IF(I2529="","",IF($B2529="Venda",I2529,IF(OR($B2529="Compra",$B2529="Devolução de venda"),-I2529,0)))</f>
        <v/>
      </c>
    </row>
    <row r="2530">
      <c r="A2530" s="22" t="n"/>
      <c r="B2530" s="14" t="n"/>
      <c r="C2530" s="14" t="n"/>
      <c r="D2530" s="14" t="n"/>
      <c r="E2530" s="15" t="n"/>
      <c r="F2530" s="14" t="n"/>
      <c r="G2530" s="22" t="n"/>
      <c r="H2530" s="14" t="n"/>
      <c r="I2530" s="17">
        <f>IF(OR($B2530="",$C2530="",N($D2530)=0),"",IF(OR($B2530="Ajuste para mais",$B2530="Ajuste para menos"),0,$D2530*IF(N($E2530)&lt;&gt;0,$E2530,IF(OR($B2530="Venda",$B2530="Devolução de venda"),IFERROR(INDEX(Produtos!$D$6:$D$505,MATCH($C2530,Produtos!$B$6:$B$505,0)),0),0))))</f>
        <v/>
      </c>
      <c r="J2530" s="17">
        <f>IF(OR($B2530="",$C2530="",N($D2530)=0),"",IF($B2530="Venda",1,IF($B2530="Devolução de venda",-1,0))*$D2530*IFERROR(INDEX(Produtos!$L$6:$L$505,MATCH($C2530,Produtos!$B$6:$B$505,0)),0))</f>
        <v/>
      </c>
      <c r="K2530" s="17">
        <f>IF(I2530="","",IF($B2530="Venda",I2530-J2530,IF($B2530="Devolução de venda",-I2530-J2530,0)))</f>
        <v/>
      </c>
      <c r="L2530" s="20">
        <f>IF($A2530="","",IF($G2530&lt;&gt;"",$G2530,$A2530))</f>
        <v/>
      </c>
      <c r="M2530" s="17">
        <f>IF(I2530="","",IF($B2530="Venda",I2530,IF(OR($B2530="Compra",$B2530="Devolução de venda"),-I2530,0)))</f>
        <v/>
      </c>
    </row>
    <row r="2531">
      <c r="A2531" s="22" t="n"/>
      <c r="B2531" s="14" t="n"/>
      <c r="C2531" s="14" t="n"/>
      <c r="D2531" s="14" t="n"/>
      <c r="E2531" s="15" t="n"/>
      <c r="F2531" s="14" t="n"/>
      <c r="G2531" s="22" t="n"/>
      <c r="H2531" s="14" t="n"/>
      <c r="I2531" s="17">
        <f>IF(OR($B2531="",$C2531="",N($D2531)=0),"",IF(OR($B2531="Ajuste para mais",$B2531="Ajuste para menos"),0,$D2531*IF(N($E2531)&lt;&gt;0,$E2531,IF(OR($B2531="Venda",$B2531="Devolução de venda"),IFERROR(INDEX(Produtos!$D$6:$D$505,MATCH($C2531,Produtos!$B$6:$B$505,0)),0),0))))</f>
        <v/>
      </c>
      <c r="J2531" s="17">
        <f>IF(OR($B2531="",$C2531="",N($D2531)=0),"",IF($B2531="Venda",1,IF($B2531="Devolução de venda",-1,0))*$D2531*IFERROR(INDEX(Produtos!$L$6:$L$505,MATCH($C2531,Produtos!$B$6:$B$505,0)),0))</f>
        <v/>
      </c>
      <c r="K2531" s="17">
        <f>IF(I2531="","",IF($B2531="Venda",I2531-J2531,IF($B2531="Devolução de venda",-I2531-J2531,0)))</f>
        <v/>
      </c>
      <c r="L2531" s="20">
        <f>IF($A2531="","",IF($G2531&lt;&gt;"",$G2531,$A2531))</f>
        <v/>
      </c>
      <c r="M2531" s="17">
        <f>IF(I2531="","",IF($B2531="Venda",I2531,IF(OR($B2531="Compra",$B2531="Devolução de venda"),-I2531,0)))</f>
        <v/>
      </c>
    </row>
    <row r="2532">
      <c r="A2532" s="22" t="n"/>
      <c r="B2532" s="14" t="n"/>
      <c r="C2532" s="14" t="n"/>
      <c r="D2532" s="14" t="n"/>
      <c r="E2532" s="15" t="n"/>
      <c r="F2532" s="14" t="n"/>
      <c r="G2532" s="22" t="n"/>
      <c r="H2532" s="14" t="n"/>
      <c r="I2532" s="17">
        <f>IF(OR($B2532="",$C2532="",N($D2532)=0),"",IF(OR($B2532="Ajuste para mais",$B2532="Ajuste para menos"),0,$D2532*IF(N($E2532)&lt;&gt;0,$E2532,IF(OR($B2532="Venda",$B2532="Devolução de venda"),IFERROR(INDEX(Produtos!$D$6:$D$505,MATCH($C2532,Produtos!$B$6:$B$505,0)),0),0))))</f>
        <v/>
      </c>
      <c r="J2532" s="17">
        <f>IF(OR($B2532="",$C2532="",N($D2532)=0),"",IF($B2532="Venda",1,IF($B2532="Devolução de venda",-1,0))*$D2532*IFERROR(INDEX(Produtos!$L$6:$L$505,MATCH($C2532,Produtos!$B$6:$B$505,0)),0))</f>
        <v/>
      </c>
      <c r="K2532" s="17">
        <f>IF(I2532="","",IF($B2532="Venda",I2532-J2532,IF($B2532="Devolução de venda",-I2532-J2532,0)))</f>
        <v/>
      </c>
      <c r="L2532" s="20">
        <f>IF($A2532="","",IF($G2532&lt;&gt;"",$G2532,$A2532))</f>
        <v/>
      </c>
      <c r="M2532" s="17">
        <f>IF(I2532="","",IF($B2532="Venda",I2532,IF(OR($B2532="Compra",$B2532="Devolução de venda"),-I2532,0)))</f>
        <v/>
      </c>
    </row>
    <row r="2533">
      <c r="A2533" s="22" t="n"/>
      <c r="B2533" s="14" t="n"/>
      <c r="C2533" s="14" t="n"/>
      <c r="D2533" s="14" t="n"/>
      <c r="E2533" s="15" t="n"/>
      <c r="F2533" s="14" t="n"/>
      <c r="G2533" s="22" t="n"/>
      <c r="H2533" s="14" t="n"/>
      <c r="I2533" s="17">
        <f>IF(OR($B2533="",$C2533="",N($D2533)=0),"",IF(OR($B2533="Ajuste para mais",$B2533="Ajuste para menos"),0,$D2533*IF(N($E2533)&lt;&gt;0,$E2533,IF(OR($B2533="Venda",$B2533="Devolução de venda"),IFERROR(INDEX(Produtos!$D$6:$D$505,MATCH($C2533,Produtos!$B$6:$B$505,0)),0),0))))</f>
        <v/>
      </c>
      <c r="J2533" s="17">
        <f>IF(OR($B2533="",$C2533="",N($D2533)=0),"",IF($B2533="Venda",1,IF($B2533="Devolução de venda",-1,0))*$D2533*IFERROR(INDEX(Produtos!$L$6:$L$505,MATCH($C2533,Produtos!$B$6:$B$505,0)),0))</f>
        <v/>
      </c>
      <c r="K2533" s="17">
        <f>IF(I2533="","",IF($B2533="Venda",I2533-J2533,IF($B2533="Devolução de venda",-I2533-J2533,0)))</f>
        <v/>
      </c>
      <c r="L2533" s="20">
        <f>IF($A2533="","",IF($G2533&lt;&gt;"",$G2533,$A2533))</f>
        <v/>
      </c>
      <c r="M2533" s="17">
        <f>IF(I2533="","",IF($B2533="Venda",I2533,IF(OR($B2533="Compra",$B2533="Devolução de venda"),-I2533,0)))</f>
        <v/>
      </c>
    </row>
    <row r="2534">
      <c r="A2534" s="22" t="n"/>
      <c r="B2534" s="14" t="n"/>
      <c r="C2534" s="14" t="n"/>
      <c r="D2534" s="14" t="n"/>
      <c r="E2534" s="15" t="n"/>
      <c r="F2534" s="14" t="n"/>
      <c r="G2534" s="22" t="n"/>
      <c r="H2534" s="14" t="n"/>
      <c r="I2534" s="17">
        <f>IF(OR($B2534="",$C2534="",N($D2534)=0),"",IF(OR($B2534="Ajuste para mais",$B2534="Ajuste para menos"),0,$D2534*IF(N($E2534)&lt;&gt;0,$E2534,IF(OR($B2534="Venda",$B2534="Devolução de venda"),IFERROR(INDEX(Produtos!$D$6:$D$505,MATCH($C2534,Produtos!$B$6:$B$505,0)),0),0))))</f>
        <v/>
      </c>
      <c r="J2534" s="17">
        <f>IF(OR($B2534="",$C2534="",N($D2534)=0),"",IF($B2534="Venda",1,IF($B2534="Devolução de venda",-1,0))*$D2534*IFERROR(INDEX(Produtos!$L$6:$L$505,MATCH($C2534,Produtos!$B$6:$B$505,0)),0))</f>
        <v/>
      </c>
      <c r="K2534" s="17">
        <f>IF(I2534="","",IF($B2534="Venda",I2534-J2534,IF($B2534="Devolução de venda",-I2534-J2534,0)))</f>
        <v/>
      </c>
      <c r="L2534" s="20">
        <f>IF($A2534="","",IF($G2534&lt;&gt;"",$G2534,$A2534))</f>
        <v/>
      </c>
      <c r="M2534" s="17">
        <f>IF(I2534="","",IF($B2534="Venda",I2534,IF(OR($B2534="Compra",$B2534="Devolução de venda"),-I2534,0)))</f>
        <v/>
      </c>
    </row>
    <row r="2535">
      <c r="A2535" s="22" t="n"/>
      <c r="B2535" s="14" t="n"/>
      <c r="C2535" s="14" t="n"/>
      <c r="D2535" s="14" t="n"/>
      <c r="E2535" s="15" t="n"/>
      <c r="F2535" s="14" t="n"/>
      <c r="G2535" s="22" t="n"/>
      <c r="H2535" s="14" t="n"/>
      <c r="I2535" s="17">
        <f>IF(OR($B2535="",$C2535="",N($D2535)=0),"",IF(OR($B2535="Ajuste para mais",$B2535="Ajuste para menos"),0,$D2535*IF(N($E2535)&lt;&gt;0,$E2535,IF(OR($B2535="Venda",$B2535="Devolução de venda"),IFERROR(INDEX(Produtos!$D$6:$D$505,MATCH($C2535,Produtos!$B$6:$B$505,0)),0),0))))</f>
        <v/>
      </c>
      <c r="J2535" s="17">
        <f>IF(OR($B2535="",$C2535="",N($D2535)=0),"",IF($B2535="Venda",1,IF($B2535="Devolução de venda",-1,0))*$D2535*IFERROR(INDEX(Produtos!$L$6:$L$505,MATCH($C2535,Produtos!$B$6:$B$505,0)),0))</f>
        <v/>
      </c>
      <c r="K2535" s="17">
        <f>IF(I2535="","",IF($B2535="Venda",I2535-J2535,IF($B2535="Devolução de venda",-I2535-J2535,0)))</f>
        <v/>
      </c>
      <c r="L2535" s="20">
        <f>IF($A2535="","",IF($G2535&lt;&gt;"",$G2535,$A2535))</f>
        <v/>
      </c>
      <c r="M2535" s="17">
        <f>IF(I2535="","",IF($B2535="Venda",I2535,IF(OR($B2535="Compra",$B2535="Devolução de venda"),-I2535,0)))</f>
        <v/>
      </c>
    </row>
    <row r="2536">
      <c r="A2536" s="22" t="n"/>
      <c r="B2536" s="14" t="n"/>
      <c r="C2536" s="14" t="n"/>
      <c r="D2536" s="14" t="n"/>
      <c r="E2536" s="15" t="n"/>
      <c r="F2536" s="14" t="n"/>
      <c r="G2536" s="22" t="n"/>
      <c r="H2536" s="14" t="n"/>
      <c r="I2536" s="17">
        <f>IF(OR($B2536="",$C2536="",N($D2536)=0),"",IF(OR($B2536="Ajuste para mais",$B2536="Ajuste para menos"),0,$D2536*IF(N($E2536)&lt;&gt;0,$E2536,IF(OR($B2536="Venda",$B2536="Devolução de venda"),IFERROR(INDEX(Produtos!$D$6:$D$505,MATCH($C2536,Produtos!$B$6:$B$505,0)),0),0))))</f>
        <v/>
      </c>
      <c r="J2536" s="17">
        <f>IF(OR($B2536="",$C2536="",N($D2536)=0),"",IF($B2536="Venda",1,IF($B2536="Devolução de venda",-1,0))*$D2536*IFERROR(INDEX(Produtos!$L$6:$L$505,MATCH($C2536,Produtos!$B$6:$B$505,0)),0))</f>
        <v/>
      </c>
      <c r="K2536" s="17">
        <f>IF(I2536="","",IF($B2536="Venda",I2536-J2536,IF($B2536="Devolução de venda",-I2536-J2536,0)))</f>
        <v/>
      </c>
      <c r="L2536" s="20">
        <f>IF($A2536="","",IF($G2536&lt;&gt;"",$G2536,$A2536))</f>
        <v/>
      </c>
      <c r="M2536" s="17">
        <f>IF(I2536="","",IF($B2536="Venda",I2536,IF(OR($B2536="Compra",$B2536="Devolução de venda"),-I2536,0)))</f>
        <v/>
      </c>
    </row>
    <row r="2537">
      <c r="A2537" s="22" t="n"/>
      <c r="B2537" s="14" t="n"/>
      <c r="C2537" s="14" t="n"/>
      <c r="D2537" s="14" t="n"/>
      <c r="E2537" s="15" t="n"/>
      <c r="F2537" s="14" t="n"/>
      <c r="G2537" s="22" t="n"/>
      <c r="H2537" s="14" t="n"/>
      <c r="I2537" s="17">
        <f>IF(OR($B2537="",$C2537="",N($D2537)=0),"",IF(OR($B2537="Ajuste para mais",$B2537="Ajuste para menos"),0,$D2537*IF(N($E2537)&lt;&gt;0,$E2537,IF(OR($B2537="Venda",$B2537="Devolução de venda"),IFERROR(INDEX(Produtos!$D$6:$D$505,MATCH($C2537,Produtos!$B$6:$B$505,0)),0),0))))</f>
        <v/>
      </c>
      <c r="J2537" s="17">
        <f>IF(OR($B2537="",$C2537="",N($D2537)=0),"",IF($B2537="Venda",1,IF($B2537="Devolução de venda",-1,0))*$D2537*IFERROR(INDEX(Produtos!$L$6:$L$505,MATCH($C2537,Produtos!$B$6:$B$505,0)),0))</f>
        <v/>
      </c>
      <c r="K2537" s="17">
        <f>IF(I2537="","",IF($B2537="Venda",I2537-J2537,IF($B2537="Devolução de venda",-I2537-J2537,0)))</f>
        <v/>
      </c>
      <c r="L2537" s="20">
        <f>IF($A2537="","",IF($G2537&lt;&gt;"",$G2537,$A2537))</f>
        <v/>
      </c>
      <c r="M2537" s="17">
        <f>IF(I2537="","",IF($B2537="Venda",I2537,IF(OR($B2537="Compra",$B2537="Devolução de venda"),-I2537,0)))</f>
        <v/>
      </c>
    </row>
    <row r="2538">
      <c r="A2538" s="22" t="n"/>
      <c r="B2538" s="14" t="n"/>
      <c r="C2538" s="14" t="n"/>
      <c r="D2538" s="14" t="n"/>
      <c r="E2538" s="15" t="n"/>
      <c r="F2538" s="14" t="n"/>
      <c r="G2538" s="22" t="n"/>
      <c r="H2538" s="14" t="n"/>
      <c r="I2538" s="17">
        <f>IF(OR($B2538="",$C2538="",N($D2538)=0),"",IF(OR($B2538="Ajuste para mais",$B2538="Ajuste para menos"),0,$D2538*IF(N($E2538)&lt;&gt;0,$E2538,IF(OR($B2538="Venda",$B2538="Devolução de venda"),IFERROR(INDEX(Produtos!$D$6:$D$505,MATCH($C2538,Produtos!$B$6:$B$505,0)),0),0))))</f>
        <v/>
      </c>
      <c r="J2538" s="17">
        <f>IF(OR($B2538="",$C2538="",N($D2538)=0),"",IF($B2538="Venda",1,IF($B2538="Devolução de venda",-1,0))*$D2538*IFERROR(INDEX(Produtos!$L$6:$L$505,MATCH($C2538,Produtos!$B$6:$B$505,0)),0))</f>
        <v/>
      </c>
      <c r="K2538" s="17">
        <f>IF(I2538="","",IF($B2538="Venda",I2538-J2538,IF($B2538="Devolução de venda",-I2538-J2538,0)))</f>
        <v/>
      </c>
      <c r="L2538" s="20">
        <f>IF($A2538="","",IF($G2538&lt;&gt;"",$G2538,$A2538))</f>
        <v/>
      </c>
      <c r="M2538" s="17">
        <f>IF(I2538="","",IF($B2538="Venda",I2538,IF(OR($B2538="Compra",$B2538="Devolução de venda"),-I2538,0)))</f>
        <v/>
      </c>
    </row>
    <row r="2539">
      <c r="A2539" s="22" t="n"/>
      <c r="B2539" s="14" t="n"/>
      <c r="C2539" s="14" t="n"/>
      <c r="D2539" s="14" t="n"/>
      <c r="E2539" s="15" t="n"/>
      <c r="F2539" s="14" t="n"/>
      <c r="G2539" s="22" t="n"/>
      <c r="H2539" s="14" t="n"/>
      <c r="I2539" s="17">
        <f>IF(OR($B2539="",$C2539="",N($D2539)=0),"",IF(OR($B2539="Ajuste para mais",$B2539="Ajuste para menos"),0,$D2539*IF(N($E2539)&lt;&gt;0,$E2539,IF(OR($B2539="Venda",$B2539="Devolução de venda"),IFERROR(INDEX(Produtos!$D$6:$D$505,MATCH($C2539,Produtos!$B$6:$B$505,0)),0),0))))</f>
        <v/>
      </c>
      <c r="J2539" s="17">
        <f>IF(OR($B2539="",$C2539="",N($D2539)=0),"",IF($B2539="Venda",1,IF($B2539="Devolução de venda",-1,0))*$D2539*IFERROR(INDEX(Produtos!$L$6:$L$505,MATCH($C2539,Produtos!$B$6:$B$505,0)),0))</f>
        <v/>
      </c>
      <c r="K2539" s="17">
        <f>IF(I2539="","",IF($B2539="Venda",I2539-J2539,IF($B2539="Devolução de venda",-I2539-J2539,0)))</f>
        <v/>
      </c>
      <c r="L2539" s="20">
        <f>IF($A2539="","",IF($G2539&lt;&gt;"",$G2539,$A2539))</f>
        <v/>
      </c>
      <c r="M2539" s="17">
        <f>IF(I2539="","",IF($B2539="Venda",I2539,IF(OR($B2539="Compra",$B2539="Devolução de venda"),-I2539,0)))</f>
        <v/>
      </c>
    </row>
    <row r="2540">
      <c r="A2540" s="22" t="n"/>
      <c r="B2540" s="14" t="n"/>
      <c r="C2540" s="14" t="n"/>
      <c r="D2540" s="14" t="n"/>
      <c r="E2540" s="15" t="n"/>
      <c r="F2540" s="14" t="n"/>
      <c r="G2540" s="22" t="n"/>
      <c r="H2540" s="14" t="n"/>
      <c r="I2540" s="17">
        <f>IF(OR($B2540="",$C2540="",N($D2540)=0),"",IF(OR($B2540="Ajuste para mais",$B2540="Ajuste para menos"),0,$D2540*IF(N($E2540)&lt;&gt;0,$E2540,IF(OR($B2540="Venda",$B2540="Devolução de venda"),IFERROR(INDEX(Produtos!$D$6:$D$505,MATCH($C2540,Produtos!$B$6:$B$505,0)),0),0))))</f>
        <v/>
      </c>
      <c r="J2540" s="17">
        <f>IF(OR($B2540="",$C2540="",N($D2540)=0),"",IF($B2540="Venda",1,IF($B2540="Devolução de venda",-1,0))*$D2540*IFERROR(INDEX(Produtos!$L$6:$L$505,MATCH($C2540,Produtos!$B$6:$B$505,0)),0))</f>
        <v/>
      </c>
      <c r="K2540" s="17">
        <f>IF(I2540="","",IF($B2540="Venda",I2540-J2540,IF($B2540="Devolução de venda",-I2540-J2540,0)))</f>
        <v/>
      </c>
      <c r="L2540" s="20">
        <f>IF($A2540="","",IF($G2540&lt;&gt;"",$G2540,$A2540))</f>
        <v/>
      </c>
      <c r="M2540" s="17">
        <f>IF(I2540="","",IF($B2540="Venda",I2540,IF(OR($B2540="Compra",$B2540="Devolução de venda"),-I2540,0)))</f>
        <v/>
      </c>
    </row>
    <row r="2541">
      <c r="A2541" s="22" t="n"/>
      <c r="B2541" s="14" t="n"/>
      <c r="C2541" s="14" t="n"/>
      <c r="D2541" s="14" t="n"/>
      <c r="E2541" s="15" t="n"/>
      <c r="F2541" s="14" t="n"/>
      <c r="G2541" s="22" t="n"/>
      <c r="H2541" s="14" t="n"/>
      <c r="I2541" s="17">
        <f>IF(OR($B2541="",$C2541="",N($D2541)=0),"",IF(OR($B2541="Ajuste para mais",$B2541="Ajuste para menos"),0,$D2541*IF(N($E2541)&lt;&gt;0,$E2541,IF(OR($B2541="Venda",$B2541="Devolução de venda"),IFERROR(INDEX(Produtos!$D$6:$D$505,MATCH($C2541,Produtos!$B$6:$B$505,0)),0),0))))</f>
        <v/>
      </c>
      <c r="J2541" s="17">
        <f>IF(OR($B2541="",$C2541="",N($D2541)=0),"",IF($B2541="Venda",1,IF($B2541="Devolução de venda",-1,0))*$D2541*IFERROR(INDEX(Produtos!$L$6:$L$505,MATCH($C2541,Produtos!$B$6:$B$505,0)),0))</f>
        <v/>
      </c>
      <c r="K2541" s="17">
        <f>IF(I2541="","",IF($B2541="Venda",I2541-J2541,IF($B2541="Devolução de venda",-I2541-J2541,0)))</f>
        <v/>
      </c>
      <c r="L2541" s="20">
        <f>IF($A2541="","",IF($G2541&lt;&gt;"",$G2541,$A2541))</f>
        <v/>
      </c>
      <c r="M2541" s="17">
        <f>IF(I2541="","",IF($B2541="Venda",I2541,IF(OR($B2541="Compra",$B2541="Devolução de venda"),-I2541,0)))</f>
        <v/>
      </c>
    </row>
    <row r="2542">
      <c r="A2542" s="22" t="n"/>
      <c r="B2542" s="14" t="n"/>
      <c r="C2542" s="14" t="n"/>
      <c r="D2542" s="14" t="n"/>
      <c r="E2542" s="15" t="n"/>
      <c r="F2542" s="14" t="n"/>
      <c r="G2542" s="22" t="n"/>
      <c r="H2542" s="14" t="n"/>
      <c r="I2542" s="17">
        <f>IF(OR($B2542="",$C2542="",N($D2542)=0),"",IF(OR($B2542="Ajuste para mais",$B2542="Ajuste para menos"),0,$D2542*IF(N($E2542)&lt;&gt;0,$E2542,IF(OR($B2542="Venda",$B2542="Devolução de venda"),IFERROR(INDEX(Produtos!$D$6:$D$505,MATCH($C2542,Produtos!$B$6:$B$505,0)),0),0))))</f>
        <v/>
      </c>
      <c r="J2542" s="17">
        <f>IF(OR($B2542="",$C2542="",N($D2542)=0),"",IF($B2542="Venda",1,IF($B2542="Devolução de venda",-1,0))*$D2542*IFERROR(INDEX(Produtos!$L$6:$L$505,MATCH($C2542,Produtos!$B$6:$B$505,0)),0))</f>
        <v/>
      </c>
      <c r="K2542" s="17">
        <f>IF(I2542="","",IF($B2542="Venda",I2542-J2542,IF($B2542="Devolução de venda",-I2542-J2542,0)))</f>
        <v/>
      </c>
      <c r="L2542" s="20">
        <f>IF($A2542="","",IF($G2542&lt;&gt;"",$G2542,$A2542))</f>
        <v/>
      </c>
      <c r="M2542" s="17">
        <f>IF(I2542="","",IF($B2542="Venda",I2542,IF(OR($B2542="Compra",$B2542="Devolução de venda"),-I2542,0)))</f>
        <v/>
      </c>
    </row>
    <row r="2543">
      <c r="A2543" s="22" t="n"/>
      <c r="B2543" s="14" t="n"/>
      <c r="C2543" s="14" t="n"/>
      <c r="D2543" s="14" t="n"/>
      <c r="E2543" s="15" t="n"/>
      <c r="F2543" s="14" t="n"/>
      <c r="G2543" s="22" t="n"/>
      <c r="H2543" s="14" t="n"/>
      <c r="I2543" s="17">
        <f>IF(OR($B2543="",$C2543="",N($D2543)=0),"",IF(OR($B2543="Ajuste para mais",$B2543="Ajuste para menos"),0,$D2543*IF(N($E2543)&lt;&gt;0,$E2543,IF(OR($B2543="Venda",$B2543="Devolução de venda"),IFERROR(INDEX(Produtos!$D$6:$D$505,MATCH($C2543,Produtos!$B$6:$B$505,0)),0),0))))</f>
        <v/>
      </c>
      <c r="J2543" s="17">
        <f>IF(OR($B2543="",$C2543="",N($D2543)=0),"",IF($B2543="Venda",1,IF($B2543="Devolução de venda",-1,0))*$D2543*IFERROR(INDEX(Produtos!$L$6:$L$505,MATCH($C2543,Produtos!$B$6:$B$505,0)),0))</f>
        <v/>
      </c>
      <c r="K2543" s="17">
        <f>IF(I2543="","",IF($B2543="Venda",I2543-J2543,IF($B2543="Devolução de venda",-I2543-J2543,0)))</f>
        <v/>
      </c>
      <c r="L2543" s="20">
        <f>IF($A2543="","",IF($G2543&lt;&gt;"",$G2543,$A2543))</f>
        <v/>
      </c>
      <c r="M2543" s="17">
        <f>IF(I2543="","",IF($B2543="Venda",I2543,IF(OR($B2543="Compra",$B2543="Devolução de venda"),-I2543,0)))</f>
        <v/>
      </c>
    </row>
    <row r="2544">
      <c r="A2544" s="22" t="n"/>
      <c r="B2544" s="14" t="n"/>
      <c r="C2544" s="14" t="n"/>
      <c r="D2544" s="14" t="n"/>
      <c r="E2544" s="15" t="n"/>
      <c r="F2544" s="14" t="n"/>
      <c r="G2544" s="22" t="n"/>
      <c r="H2544" s="14" t="n"/>
      <c r="I2544" s="17">
        <f>IF(OR($B2544="",$C2544="",N($D2544)=0),"",IF(OR($B2544="Ajuste para mais",$B2544="Ajuste para menos"),0,$D2544*IF(N($E2544)&lt;&gt;0,$E2544,IF(OR($B2544="Venda",$B2544="Devolução de venda"),IFERROR(INDEX(Produtos!$D$6:$D$505,MATCH($C2544,Produtos!$B$6:$B$505,0)),0),0))))</f>
        <v/>
      </c>
      <c r="J2544" s="17">
        <f>IF(OR($B2544="",$C2544="",N($D2544)=0),"",IF($B2544="Venda",1,IF($B2544="Devolução de venda",-1,0))*$D2544*IFERROR(INDEX(Produtos!$L$6:$L$505,MATCH($C2544,Produtos!$B$6:$B$505,0)),0))</f>
        <v/>
      </c>
      <c r="K2544" s="17">
        <f>IF(I2544="","",IF($B2544="Venda",I2544-J2544,IF($B2544="Devolução de venda",-I2544-J2544,0)))</f>
        <v/>
      </c>
      <c r="L2544" s="20">
        <f>IF($A2544="","",IF($G2544&lt;&gt;"",$G2544,$A2544))</f>
        <v/>
      </c>
      <c r="M2544" s="17">
        <f>IF(I2544="","",IF($B2544="Venda",I2544,IF(OR($B2544="Compra",$B2544="Devolução de venda"),-I2544,0)))</f>
        <v/>
      </c>
    </row>
    <row r="2545">
      <c r="A2545" s="22" t="n"/>
      <c r="B2545" s="14" t="n"/>
      <c r="C2545" s="14" t="n"/>
      <c r="D2545" s="14" t="n"/>
      <c r="E2545" s="15" t="n"/>
      <c r="F2545" s="14" t="n"/>
      <c r="G2545" s="22" t="n"/>
      <c r="H2545" s="14" t="n"/>
      <c r="I2545" s="17">
        <f>IF(OR($B2545="",$C2545="",N($D2545)=0),"",IF(OR($B2545="Ajuste para mais",$B2545="Ajuste para menos"),0,$D2545*IF(N($E2545)&lt;&gt;0,$E2545,IF(OR($B2545="Venda",$B2545="Devolução de venda"),IFERROR(INDEX(Produtos!$D$6:$D$505,MATCH($C2545,Produtos!$B$6:$B$505,0)),0),0))))</f>
        <v/>
      </c>
      <c r="J2545" s="17">
        <f>IF(OR($B2545="",$C2545="",N($D2545)=0),"",IF($B2545="Venda",1,IF($B2545="Devolução de venda",-1,0))*$D2545*IFERROR(INDEX(Produtos!$L$6:$L$505,MATCH($C2545,Produtos!$B$6:$B$505,0)),0))</f>
        <v/>
      </c>
      <c r="K2545" s="17">
        <f>IF(I2545="","",IF($B2545="Venda",I2545-J2545,IF($B2545="Devolução de venda",-I2545-J2545,0)))</f>
        <v/>
      </c>
      <c r="L2545" s="20">
        <f>IF($A2545="","",IF($G2545&lt;&gt;"",$G2545,$A2545))</f>
        <v/>
      </c>
      <c r="M2545" s="17">
        <f>IF(I2545="","",IF($B2545="Venda",I2545,IF(OR($B2545="Compra",$B2545="Devolução de venda"),-I2545,0)))</f>
        <v/>
      </c>
    </row>
    <row r="2546">
      <c r="A2546" s="22" t="n"/>
      <c r="B2546" s="14" t="n"/>
      <c r="C2546" s="14" t="n"/>
      <c r="D2546" s="14" t="n"/>
      <c r="E2546" s="15" t="n"/>
      <c r="F2546" s="14" t="n"/>
      <c r="G2546" s="22" t="n"/>
      <c r="H2546" s="14" t="n"/>
      <c r="I2546" s="17">
        <f>IF(OR($B2546="",$C2546="",N($D2546)=0),"",IF(OR($B2546="Ajuste para mais",$B2546="Ajuste para menos"),0,$D2546*IF(N($E2546)&lt;&gt;0,$E2546,IF(OR($B2546="Venda",$B2546="Devolução de venda"),IFERROR(INDEX(Produtos!$D$6:$D$505,MATCH($C2546,Produtos!$B$6:$B$505,0)),0),0))))</f>
        <v/>
      </c>
      <c r="J2546" s="17">
        <f>IF(OR($B2546="",$C2546="",N($D2546)=0),"",IF($B2546="Venda",1,IF($B2546="Devolução de venda",-1,0))*$D2546*IFERROR(INDEX(Produtos!$L$6:$L$505,MATCH($C2546,Produtos!$B$6:$B$505,0)),0))</f>
        <v/>
      </c>
      <c r="K2546" s="17">
        <f>IF(I2546="","",IF($B2546="Venda",I2546-J2546,IF($B2546="Devolução de venda",-I2546-J2546,0)))</f>
        <v/>
      </c>
      <c r="L2546" s="20">
        <f>IF($A2546="","",IF($G2546&lt;&gt;"",$G2546,$A2546))</f>
        <v/>
      </c>
      <c r="M2546" s="17">
        <f>IF(I2546="","",IF($B2546="Venda",I2546,IF(OR($B2546="Compra",$B2546="Devolução de venda"),-I2546,0)))</f>
        <v/>
      </c>
    </row>
    <row r="2547">
      <c r="A2547" s="22" t="n"/>
      <c r="B2547" s="14" t="n"/>
      <c r="C2547" s="14" t="n"/>
      <c r="D2547" s="14" t="n"/>
      <c r="E2547" s="15" t="n"/>
      <c r="F2547" s="14" t="n"/>
      <c r="G2547" s="22" t="n"/>
      <c r="H2547" s="14" t="n"/>
      <c r="I2547" s="17">
        <f>IF(OR($B2547="",$C2547="",N($D2547)=0),"",IF(OR($B2547="Ajuste para mais",$B2547="Ajuste para menos"),0,$D2547*IF(N($E2547)&lt;&gt;0,$E2547,IF(OR($B2547="Venda",$B2547="Devolução de venda"),IFERROR(INDEX(Produtos!$D$6:$D$505,MATCH($C2547,Produtos!$B$6:$B$505,0)),0),0))))</f>
        <v/>
      </c>
      <c r="J2547" s="17">
        <f>IF(OR($B2547="",$C2547="",N($D2547)=0),"",IF($B2547="Venda",1,IF($B2547="Devolução de venda",-1,0))*$D2547*IFERROR(INDEX(Produtos!$L$6:$L$505,MATCH($C2547,Produtos!$B$6:$B$505,0)),0))</f>
        <v/>
      </c>
      <c r="K2547" s="17">
        <f>IF(I2547="","",IF($B2547="Venda",I2547-J2547,IF($B2547="Devolução de venda",-I2547-J2547,0)))</f>
        <v/>
      </c>
      <c r="L2547" s="20">
        <f>IF($A2547="","",IF($G2547&lt;&gt;"",$G2547,$A2547))</f>
        <v/>
      </c>
      <c r="M2547" s="17">
        <f>IF(I2547="","",IF($B2547="Venda",I2547,IF(OR($B2547="Compra",$B2547="Devolução de venda"),-I2547,0)))</f>
        <v/>
      </c>
    </row>
    <row r="2548">
      <c r="A2548" s="22" t="n"/>
      <c r="B2548" s="14" t="n"/>
      <c r="C2548" s="14" t="n"/>
      <c r="D2548" s="14" t="n"/>
      <c r="E2548" s="15" t="n"/>
      <c r="F2548" s="14" t="n"/>
      <c r="G2548" s="22" t="n"/>
      <c r="H2548" s="14" t="n"/>
      <c r="I2548" s="17">
        <f>IF(OR($B2548="",$C2548="",N($D2548)=0),"",IF(OR($B2548="Ajuste para mais",$B2548="Ajuste para menos"),0,$D2548*IF(N($E2548)&lt;&gt;0,$E2548,IF(OR($B2548="Venda",$B2548="Devolução de venda"),IFERROR(INDEX(Produtos!$D$6:$D$505,MATCH($C2548,Produtos!$B$6:$B$505,0)),0),0))))</f>
        <v/>
      </c>
      <c r="J2548" s="17">
        <f>IF(OR($B2548="",$C2548="",N($D2548)=0),"",IF($B2548="Venda",1,IF($B2548="Devolução de venda",-1,0))*$D2548*IFERROR(INDEX(Produtos!$L$6:$L$505,MATCH($C2548,Produtos!$B$6:$B$505,0)),0))</f>
        <v/>
      </c>
      <c r="K2548" s="17">
        <f>IF(I2548="","",IF($B2548="Venda",I2548-J2548,IF($B2548="Devolução de venda",-I2548-J2548,0)))</f>
        <v/>
      </c>
      <c r="L2548" s="20">
        <f>IF($A2548="","",IF($G2548&lt;&gt;"",$G2548,$A2548))</f>
        <v/>
      </c>
      <c r="M2548" s="17">
        <f>IF(I2548="","",IF($B2548="Venda",I2548,IF(OR($B2548="Compra",$B2548="Devolução de venda"),-I2548,0)))</f>
        <v/>
      </c>
    </row>
    <row r="2549">
      <c r="A2549" s="22" t="n"/>
      <c r="B2549" s="14" t="n"/>
      <c r="C2549" s="14" t="n"/>
      <c r="D2549" s="14" t="n"/>
      <c r="E2549" s="15" t="n"/>
      <c r="F2549" s="14" t="n"/>
      <c r="G2549" s="22" t="n"/>
      <c r="H2549" s="14" t="n"/>
      <c r="I2549" s="17">
        <f>IF(OR($B2549="",$C2549="",N($D2549)=0),"",IF(OR($B2549="Ajuste para mais",$B2549="Ajuste para menos"),0,$D2549*IF(N($E2549)&lt;&gt;0,$E2549,IF(OR($B2549="Venda",$B2549="Devolução de venda"),IFERROR(INDEX(Produtos!$D$6:$D$505,MATCH($C2549,Produtos!$B$6:$B$505,0)),0),0))))</f>
        <v/>
      </c>
      <c r="J2549" s="17">
        <f>IF(OR($B2549="",$C2549="",N($D2549)=0),"",IF($B2549="Venda",1,IF($B2549="Devolução de venda",-1,0))*$D2549*IFERROR(INDEX(Produtos!$L$6:$L$505,MATCH($C2549,Produtos!$B$6:$B$505,0)),0))</f>
        <v/>
      </c>
      <c r="K2549" s="17">
        <f>IF(I2549="","",IF($B2549="Venda",I2549-J2549,IF($B2549="Devolução de venda",-I2549-J2549,0)))</f>
        <v/>
      </c>
      <c r="L2549" s="20">
        <f>IF($A2549="","",IF($G2549&lt;&gt;"",$G2549,$A2549))</f>
        <v/>
      </c>
      <c r="M2549" s="17">
        <f>IF(I2549="","",IF($B2549="Venda",I2549,IF(OR($B2549="Compra",$B2549="Devolução de venda"),-I2549,0)))</f>
        <v/>
      </c>
    </row>
    <row r="2550">
      <c r="A2550" s="22" t="n"/>
      <c r="B2550" s="14" t="n"/>
      <c r="C2550" s="14" t="n"/>
      <c r="D2550" s="14" t="n"/>
      <c r="E2550" s="15" t="n"/>
      <c r="F2550" s="14" t="n"/>
      <c r="G2550" s="22" t="n"/>
      <c r="H2550" s="14" t="n"/>
      <c r="I2550" s="17">
        <f>IF(OR($B2550="",$C2550="",N($D2550)=0),"",IF(OR($B2550="Ajuste para mais",$B2550="Ajuste para menos"),0,$D2550*IF(N($E2550)&lt;&gt;0,$E2550,IF(OR($B2550="Venda",$B2550="Devolução de venda"),IFERROR(INDEX(Produtos!$D$6:$D$505,MATCH($C2550,Produtos!$B$6:$B$505,0)),0),0))))</f>
        <v/>
      </c>
      <c r="J2550" s="17">
        <f>IF(OR($B2550="",$C2550="",N($D2550)=0),"",IF($B2550="Venda",1,IF($B2550="Devolução de venda",-1,0))*$D2550*IFERROR(INDEX(Produtos!$L$6:$L$505,MATCH($C2550,Produtos!$B$6:$B$505,0)),0))</f>
        <v/>
      </c>
      <c r="K2550" s="17">
        <f>IF(I2550="","",IF($B2550="Venda",I2550-J2550,IF($B2550="Devolução de venda",-I2550-J2550,0)))</f>
        <v/>
      </c>
      <c r="L2550" s="20">
        <f>IF($A2550="","",IF($G2550&lt;&gt;"",$G2550,$A2550))</f>
        <v/>
      </c>
      <c r="M2550" s="17">
        <f>IF(I2550="","",IF($B2550="Venda",I2550,IF(OR($B2550="Compra",$B2550="Devolução de venda"),-I2550,0)))</f>
        <v/>
      </c>
    </row>
    <row r="2551">
      <c r="A2551" s="22" t="n"/>
      <c r="B2551" s="14" t="n"/>
      <c r="C2551" s="14" t="n"/>
      <c r="D2551" s="14" t="n"/>
      <c r="E2551" s="15" t="n"/>
      <c r="F2551" s="14" t="n"/>
      <c r="G2551" s="22" t="n"/>
      <c r="H2551" s="14" t="n"/>
      <c r="I2551" s="17">
        <f>IF(OR($B2551="",$C2551="",N($D2551)=0),"",IF(OR($B2551="Ajuste para mais",$B2551="Ajuste para menos"),0,$D2551*IF(N($E2551)&lt;&gt;0,$E2551,IF(OR($B2551="Venda",$B2551="Devolução de venda"),IFERROR(INDEX(Produtos!$D$6:$D$505,MATCH($C2551,Produtos!$B$6:$B$505,0)),0),0))))</f>
        <v/>
      </c>
      <c r="J2551" s="17">
        <f>IF(OR($B2551="",$C2551="",N($D2551)=0),"",IF($B2551="Venda",1,IF($B2551="Devolução de venda",-1,0))*$D2551*IFERROR(INDEX(Produtos!$L$6:$L$505,MATCH($C2551,Produtos!$B$6:$B$505,0)),0))</f>
        <v/>
      </c>
      <c r="K2551" s="17">
        <f>IF(I2551="","",IF($B2551="Venda",I2551-J2551,IF($B2551="Devolução de venda",-I2551-J2551,0)))</f>
        <v/>
      </c>
      <c r="L2551" s="20">
        <f>IF($A2551="","",IF($G2551&lt;&gt;"",$G2551,$A2551))</f>
        <v/>
      </c>
      <c r="M2551" s="17">
        <f>IF(I2551="","",IF($B2551="Venda",I2551,IF(OR($B2551="Compra",$B2551="Devolução de venda"),-I2551,0)))</f>
        <v/>
      </c>
    </row>
    <row r="2552">
      <c r="A2552" s="22" t="n"/>
      <c r="B2552" s="14" t="n"/>
      <c r="C2552" s="14" t="n"/>
      <c r="D2552" s="14" t="n"/>
      <c r="E2552" s="15" t="n"/>
      <c r="F2552" s="14" t="n"/>
      <c r="G2552" s="22" t="n"/>
      <c r="H2552" s="14" t="n"/>
      <c r="I2552" s="17">
        <f>IF(OR($B2552="",$C2552="",N($D2552)=0),"",IF(OR($B2552="Ajuste para mais",$B2552="Ajuste para menos"),0,$D2552*IF(N($E2552)&lt;&gt;0,$E2552,IF(OR($B2552="Venda",$B2552="Devolução de venda"),IFERROR(INDEX(Produtos!$D$6:$D$505,MATCH($C2552,Produtos!$B$6:$B$505,0)),0),0))))</f>
        <v/>
      </c>
      <c r="J2552" s="17">
        <f>IF(OR($B2552="",$C2552="",N($D2552)=0),"",IF($B2552="Venda",1,IF($B2552="Devolução de venda",-1,0))*$D2552*IFERROR(INDEX(Produtos!$L$6:$L$505,MATCH($C2552,Produtos!$B$6:$B$505,0)),0))</f>
        <v/>
      </c>
      <c r="K2552" s="17">
        <f>IF(I2552="","",IF($B2552="Venda",I2552-J2552,IF($B2552="Devolução de venda",-I2552-J2552,0)))</f>
        <v/>
      </c>
      <c r="L2552" s="20">
        <f>IF($A2552="","",IF($G2552&lt;&gt;"",$G2552,$A2552))</f>
        <v/>
      </c>
      <c r="M2552" s="17">
        <f>IF(I2552="","",IF($B2552="Venda",I2552,IF(OR($B2552="Compra",$B2552="Devolução de venda"),-I2552,0)))</f>
        <v/>
      </c>
    </row>
    <row r="2553">
      <c r="A2553" s="22" t="n"/>
      <c r="B2553" s="14" t="n"/>
      <c r="C2553" s="14" t="n"/>
      <c r="D2553" s="14" t="n"/>
      <c r="E2553" s="15" t="n"/>
      <c r="F2553" s="14" t="n"/>
      <c r="G2553" s="22" t="n"/>
      <c r="H2553" s="14" t="n"/>
      <c r="I2553" s="17">
        <f>IF(OR($B2553="",$C2553="",N($D2553)=0),"",IF(OR($B2553="Ajuste para mais",$B2553="Ajuste para menos"),0,$D2553*IF(N($E2553)&lt;&gt;0,$E2553,IF(OR($B2553="Venda",$B2553="Devolução de venda"),IFERROR(INDEX(Produtos!$D$6:$D$505,MATCH($C2553,Produtos!$B$6:$B$505,0)),0),0))))</f>
        <v/>
      </c>
      <c r="J2553" s="17">
        <f>IF(OR($B2553="",$C2553="",N($D2553)=0),"",IF($B2553="Venda",1,IF($B2553="Devolução de venda",-1,0))*$D2553*IFERROR(INDEX(Produtos!$L$6:$L$505,MATCH($C2553,Produtos!$B$6:$B$505,0)),0))</f>
        <v/>
      </c>
      <c r="K2553" s="17">
        <f>IF(I2553="","",IF($B2553="Venda",I2553-J2553,IF($B2553="Devolução de venda",-I2553-J2553,0)))</f>
        <v/>
      </c>
      <c r="L2553" s="20">
        <f>IF($A2553="","",IF($G2553&lt;&gt;"",$G2553,$A2553))</f>
        <v/>
      </c>
      <c r="M2553" s="17">
        <f>IF(I2553="","",IF($B2553="Venda",I2553,IF(OR($B2553="Compra",$B2553="Devolução de venda"),-I2553,0)))</f>
        <v/>
      </c>
    </row>
    <row r="2554">
      <c r="A2554" s="22" t="n"/>
      <c r="B2554" s="14" t="n"/>
      <c r="C2554" s="14" t="n"/>
      <c r="D2554" s="14" t="n"/>
      <c r="E2554" s="15" t="n"/>
      <c r="F2554" s="14" t="n"/>
      <c r="G2554" s="22" t="n"/>
      <c r="H2554" s="14" t="n"/>
      <c r="I2554" s="17">
        <f>IF(OR($B2554="",$C2554="",N($D2554)=0),"",IF(OR($B2554="Ajuste para mais",$B2554="Ajuste para menos"),0,$D2554*IF(N($E2554)&lt;&gt;0,$E2554,IF(OR($B2554="Venda",$B2554="Devolução de venda"),IFERROR(INDEX(Produtos!$D$6:$D$505,MATCH($C2554,Produtos!$B$6:$B$505,0)),0),0))))</f>
        <v/>
      </c>
      <c r="J2554" s="17">
        <f>IF(OR($B2554="",$C2554="",N($D2554)=0),"",IF($B2554="Venda",1,IF($B2554="Devolução de venda",-1,0))*$D2554*IFERROR(INDEX(Produtos!$L$6:$L$505,MATCH($C2554,Produtos!$B$6:$B$505,0)),0))</f>
        <v/>
      </c>
      <c r="K2554" s="17">
        <f>IF(I2554="","",IF($B2554="Venda",I2554-J2554,IF($B2554="Devolução de venda",-I2554-J2554,0)))</f>
        <v/>
      </c>
      <c r="L2554" s="20">
        <f>IF($A2554="","",IF($G2554&lt;&gt;"",$G2554,$A2554))</f>
        <v/>
      </c>
      <c r="M2554" s="17">
        <f>IF(I2554="","",IF($B2554="Venda",I2554,IF(OR($B2554="Compra",$B2554="Devolução de venda"),-I2554,0)))</f>
        <v/>
      </c>
    </row>
    <row r="2555">
      <c r="A2555" s="22" t="n"/>
      <c r="B2555" s="14" t="n"/>
      <c r="C2555" s="14" t="n"/>
      <c r="D2555" s="14" t="n"/>
      <c r="E2555" s="15" t="n"/>
      <c r="F2555" s="14" t="n"/>
      <c r="G2555" s="22" t="n"/>
      <c r="H2555" s="14" t="n"/>
      <c r="I2555" s="17">
        <f>IF(OR($B2555="",$C2555="",N($D2555)=0),"",IF(OR($B2555="Ajuste para mais",$B2555="Ajuste para menos"),0,$D2555*IF(N($E2555)&lt;&gt;0,$E2555,IF(OR($B2555="Venda",$B2555="Devolução de venda"),IFERROR(INDEX(Produtos!$D$6:$D$505,MATCH($C2555,Produtos!$B$6:$B$505,0)),0),0))))</f>
        <v/>
      </c>
      <c r="J2555" s="17">
        <f>IF(OR($B2555="",$C2555="",N($D2555)=0),"",IF($B2555="Venda",1,IF($B2555="Devolução de venda",-1,0))*$D2555*IFERROR(INDEX(Produtos!$L$6:$L$505,MATCH($C2555,Produtos!$B$6:$B$505,0)),0))</f>
        <v/>
      </c>
      <c r="K2555" s="17">
        <f>IF(I2555="","",IF($B2555="Venda",I2555-J2555,IF($B2555="Devolução de venda",-I2555-J2555,0)))</f>
        <v/>
      </c>
      <c r="L2555" s="20">
        <f>IF($A2555="","",IF($G2555&lt;&gt;"",$G2555,$A2555))</f>
        <v/>
      </c>
      <c r="M2555" s="17">
        <f>IF(I2555="","",IF($B2555="Venda",I2555,IF(OR($B2555="Compra",$B2555="Devolução de venda"),-I2555,0)))</f>
        <v/>
      </c>
    </row>
    <row r="2556">
      <c r="A2556" s="22" t="n"/>
      <c r="B2556" s="14" t="n"/>
      <c r="C2556" s="14" t="n"/>
      <c r="D2556" s="14" t="n"/>
      <c r="E2556" s="15" t="n"/>
      <c r="F2556" s="14" t="n"/>
      <c r="G2556" s="22" t="n"/>
      <c r="H2556" s="14" t="n"/>
      <c r="I2556" s="17">
        <f>IF(OR($B2556="",$C2556="",N($D2556)=0),"",IF(OR($B2556="Ajuste para mais",$B2556="Ajuste para menos"),0,$D2556*IF(N($E2556)&lt;&gt;0,$E2556,IF(OR($B2556="Venda",$B2556="Devolução de venda"),IFERROR(INDEX(Produtos!$D$6:$D$505,MATCH($C2556,Produtos!$B$6:$B$505,0)),0),0))))</f>
        <v/>
      </c>
      <c r="J2556" s="17">
        <f>IF(OR($B2556="",$C2556="",N($D2556)=0),"",IF($B2556="Venda",1,IF($B2556="Devolução de venda",-1,0))*$D2556*IFERROR(INDEX(Produtos!$L$6:$L$505,MATCH($C2556,Produtos!$B$6:$B$505,0)),0))</f>
        <v/>
      </c>
      <c r="K2556" s="17">
        <f>IF(I2556="","",IF($B2556="Venda",I2556-J2556,IF($B2556="Devolução de venda",-I2556-J2556,0)))</f>
        <v/>
      </c>
      <c r="L2556" s="20">
        <f>IF($A2556="","",IF($G2556&lt;&gt;"",$G2556,$A2556))</f>
        <v/>
      </c>
      <c r="M2556" s="17">
        <f>IF(I2556="","",IF($B2556="Venda",I2556,IF(OR($B2556="Compra",$B2556="Devolução de venda"),-I2556,0)))</f>
        <v/>
      </c>
    </row>
    <row r="2557">
      <c r="A2557" s="22" t="n"/>
      <c r="B2557" s="14" t="n"/>
      <c r="C2557" s="14" t="n"/>
      <c r="D2557" s="14" t="n"/>
      <c r="E2557" s="15" t="n"/>
      <c r="F2557" s="14" t="n"/>
      <c r="G2557" s="22" t="n"/>
      <c r="H2557" s="14" t="n"/>
      <c r="I2557" s="17">
        <f>IF(OR($B2557="",$C2557="",N($D2557)=0),"",IF(OR($B2557="Ajuste para mais",$B2557="Ajuste para menos"),0,$D2557*IF(N($E2557)&lt;&gt;0,$E2557,IF(OR($B2557="Venda",$B2557="Devolução de venda"),IFERROR(INDEX(Produtos!$D$6:$D$505,MATCH($C2557,Produtos!$B$6:$B$505,0)),0),0))))</f>
        <v/>
      </c>
      <c r="J2557" s="17">
        <f>IF(OR($B2557="",$C2557="",N($D2557)=0),"",IF($B2557="Venda",1,IF($B2557="Devolução de venda",-1,0))*$D2557*IFERROR(INDEX(Produtos!$L$6:$L$505,MATCH($C2557,Produtos!$B$6:$B$505,0)),0))</f>
        <v/>
      </c>
      <c r="K2557" s="17">
        <f>IF(I2557="","",IF($B2557="Venda",I2557-J2557,IF($B2557="Devolução de venda",-I2557-J2557,0)))</f>
        <v/>
      </c>
      <c r="L2557" s="20">
        <f>IF($A2557="","",IF($G2557&lt;&gt;"",$G2557,$A2557))</f>
        <v/>
      </c>
      <c r="M2557" s="17">
        <f>IF(I2557="","",IF($B2557="Venda",I2557,IF(OR($B2557="Compra",$B2557="Devolução de venda"),-I2557,0)))</f>
        <v/>
      </c>
    </row>
    <row r="2558">
      <c r="A2558" s="22" t="n"/>
      <c r="B2558" s="14" t="n"/>
      <c r="C2558" s="14" t="n"/>
      <c r="D2558" s="14" t="n"/>
      <c r="E2558" s="15" t="n"/>
      <c r="F2558" s="14" t="n"/>
      <c r="G2558" s="22" t="n"/>
      <c r="H2558" s="14" t="n"/>
      <c r="I2558" s="17">
        <f>IF(OR($B2558="",$C2558="",N($D2558)=0),"",IF(OR($B2558="Ajuste para mais",$B2558="Ajuste para menos"),0,$D2558*IF(N($E2558)&lt;&gt;0,$E2558,IF(OR($B2558="Venda",$B2558="Devolução de venda"),IFERROR(INDEX(Produtos!$D$6:$D$505,MATCH($C2558,Produtos!$B$6:$B$505,0)),0),0))))</f>
        <v/>
      </c>
      <c r="J2558" s="17">
        <f>IF(OR($B2558="",$C2558="",N($D2558)=0),"",IF($B2558="Venda",1,IF($B2558="Devolução de venda",-1,0))*$D2558*IFERROR(INDEX(Produtos!$L$6:$L$505,MATCH($C2558,Produtos!$B$6:$B$505,0)),0))</f>
        <v/>
      </c>
      <c r="K2558" s="17">
        <f>IF(I2558="","",IF($B2558="Venda",I2558-J2558,IF($B2558="Devolução de venda",-I2558-J2558,0)))</f>
        <v/>
      </c>
      <c r="L2558" s="20">
        <f>IF($A2558="","",IF($G2558&lt;&gt;"",$G2558,$A2558))</f>
        <v/>
      </c>
      <c r="M2558" s="17">
        <f>IF(I2558="","",IF($B2558="Venda",I2558,IF(OR($B2558="Compra",$B2558="Devolução de venda"),-I2558,0)))</f>
        <v/>
      </c>
    </row>
    <row r="2559">
      <c r="A2559" s="22" t="n"/>
      <c r="B2559" s="14" t="n"/>
      <c r="C2559" s="14" t="n"/>
      <c r="D2559" s="14" t="n"/>
      <c r="E2559" s="15" t="n"/>
      <c r="F2559" s="14" t="n"/>
      <c r="G2559" s="22" t="n"/>
      <c r="H2559" s="14" t="n"/>
      <c r="I2559" s="17">
        <f>IF(OR($B2559="",$C2559="",N($D2559)=0),"",IF(OR($B2559="Ajuste para mais",$B2559="Ajuste para menos"),0,$D2559*IF(N($E2559)&lt;&gt;0,$E2559,IF(OR($B2559="Venda",$B2559="Devolução de venda"),IFERROR(INDEX(Produtos!$D$6:$D$505,MATCH($C2559,Produtos!$B$6:$B$505,0)),0),0))))</f>
        <v/>
      </c>
      <c r="J2559" s="17">
        <f>IF(OR($B2559="",$C2559="",N($D2559)=0),"",IF($B2559="Venda",1,IF($B2559="Devolução de venda",-1,0))*$D2559*IFERROR(INDEX(Produtos!$L$6:$L$505,MATCH($C2559,Produtos!$B$6:$B$505,0)),0))</f>
        <v/>
      </c>
      <c r="K2559" s="17">
        <f>IF(I2559="","",IF($B2559="Venda",I2559-J2559,IF($B2559="Devolução de venda",-I2559-J2559,0)))</f>
        <v/>
      </c>
      <c r="L2559" s="20">
        <f>IF($A2559="","",IF($G2559&lt;&gt;"",$G2559,$A2559))</f>
        <v/>
      </c>
      <c r="M2559" s="17">
        <f>IF(I2559="","",IF($B2559="Venda",I2559,IF(OR($B2559="Compra",$B2559="Devolução de venda"),-I2559,0)))</f>
        <v/>
      </c>
    </row>
    <row r="2560">
      <c r="A2560" s="22" t="n"/>
      <c r="B2560" s="14" t="n"/>
      <c r="C2560" s="14" t="n"/>
      <c r="D2560" s="14" t="n"/>
      <c r="E2560" s="15" t="n"/>
      <c r="F2560" s="14" t="n"/>
      <c r="G2560" s="22" t="n"/>
      <c r="H2560" s="14" t="n"/>
      <c r="I2560" s="17">
        <f>IF(OR($B2560="",$C2560="",N($D2560)=0),"",IF(OR($B2560="Ajuste para mais",$B2560="Ajuste para menos"),0,$D2560*IF(N($E2560)&lt;&gt;0,$E2560,IF(OR($B2560="Venda",$B2560="Devolução de venda"),IFERROR(INDEX(Produtos!$D$6:$D$505,MATCH($C2560,Produtos!$B$6:$B$505,0)),0),0))))</f>
        <v/>
      </c>
      <c r="J2560" s="17">
        <f>IF(OR($B2560="",$C2560="",N($D2560)=0),"",IF($B2560="Venda",1,IF($B2560="Devolução de venda",-1,0))*$D2560*IFERROR(INDEX(Produtos!$L$6:$L$505,MATCH($C2560,Produtos!$B$6:$B$505,0)),0))</f>
        <v/>
      </c>
      <c r="K2560" s="17">
        <f>IF(I2560="","",IF($B2560="Venda",I2560-J2560,IF($B2560="Devolução de venda",-I2560-J2560,0)))</f>
        <v/>
      </c>
      <c r="L2560" s="20">
        <f>IF($A2560="","",IF($G2560&lt;&gt;"",$G2560,$A2560))</f>
        <v/>
      </c>
      <c r="M2560" s="17">
        <f>IF(I2560="","",IF($B2560="Venda",I2560,IF(OR($B2560="Compra",$B2560="Devolução de venda"),-I2560,0)))</f>
        <v/>
      </c>
    </row>
    <row r="2561">
      <c r="A2561" s="22" t="n"/>
      <c r="B2561" s="14" t="n"/>
      <c r="C2561" s="14" t="n"/>
      <c r="D2561" s="14" t="n"/>
      <c r="E2561" s="15" t="n"/>
      <c r="F2561" s="14" t="n"/>
      <c r="G2561" s="22" t="n"/>
      <c r="H2561" s="14" t="n"/>
      <c r="I2561" s="17">
        <f>IF(OR($B2561="",$C2561="",N($D2561)=0),"",IF(OR($B2561="Ajuste para mais",$B2561="Ajuste para menos"),0,$D2561*IF(N($E2561)&lt;&gt;0,$E2561,IF(OR($B2561="Venda",$B2561="Devolução de venda"),IFERROR(INDEX(Produtos!$D$6:$D$505,MATCH($C2561,Produtos!$B$6:$B$505,0)),0),0))))</f>
        <v/>
      </c>
      <c r="J2561" s="17">
        <f>IF(OR($B2561="",$C2561="",N($D2561)=0),"",IF($B2561="Venda",1,IF($B2561="Devolução de venda",-1,0))*$D2561*IFERROR(INDEX(Produtos!$L$6:$L$505,MATCH($C2561,Produtos!$B$6:$B$505,0)),0))</f>
        <v/>
      </c>
      <c r="K2561" s="17">
        <f>IF(I2561="","",IF($B2561="Venda",I2561-J2561,IF($B2561="Devolução de venda",-I2561-J2561,0)))</f>
        <v/>
      </c>
      <c r="L2561" s="20">
        <f>IF($A2561="","",IF($G2561&lt;&gt;"",$G2561,$A2561))</f>
        <v/>
      </c>
      <c r="M2561" s="17">
        <f>IF(I2561="","",IF($B2561="Venda",I2561,IF(OR($B2561="Compra",$B2561="Devolução de venda"),-I2561,0)))</f>
        <v/>
      </c>
    </row>
    <row r="2562">
      <c r="A2562" s="22" t="n"/>
      <c r="B2562" s="14" t="n"/>
      <c r="C2562" s="14" t="n"/>
      <c r="D2562" s="14" t="n"/>
      <c r="E2562" s="15" t="n"/>
      <c r="F2562" s="14" t="n"/>
      <c r="G2562" s="22" t="n"/>
      <c r="H2562" s="14" t="n"/>
      <c r="I2562" s="17">
        <f>IF(OR($B2562="",$C2562="",N($D2562)=0),"",IF(OR($B2562="Ajuste para mais",$B2562="Ajuste para menos"),0,$D2562*IF(N($E2562)&lt;&gt;0,$E2562,IF(OR($B2562="Venda",$B2562="Devolução de venda"),IFERROR(INDEX(Produtos!$D$6:$D$505,MATCH($C2562,Produtos!$B$6:$B$505,0)),0),0))))</f>
        <v/>
      </c>
      <c r="J2562" s="17">
        <f>IF(OR($B2562="",$C2562="",N($D2562)=0),"",IF($B2562="Venda",1,IF($B2562="Devolução de venda",-1,0))*$D2562*IFERROR(INDEX(Produtos!$L$6:$L$505,MATCH($C2562,Produtos!$B$6:$B$505,0)),0))</f>
        <v/>
      </c>
      <c r="K2562" s="17">
        <f>IF(I2562="","",IF($B2562="Venda",I2562-J2562,IF($B2562="Devolução de venda",-I2562-J2562,0)))</f>
        <v/>
      </c>
      <c r="L2562" s="20">
        <f>IF($A2562="","",IF($G2562&lt;&gt;"",$G2562,$A2562))</f>
        <v/>
      </c>
      <c r="M2562" s="17">
        <f>IF(I2562="","",IF($B2562="Venda",I2562,IF(OR($B2562="Compra",$B2562="Devolução de venda"),-I2562,0)))</f>
        <v/>
      </c>
    </row>
    <row r="2563">
      <c r="A2563" s="22" t="n"/>
      <c r="B2563" s="14" t="n"/>
      <c r="C2563" s="14" t="n"/>
      <c r="D2563" s="14" t="n"/>
      <c r="E2563" s="15" t="n"/>
      <c r="F2563" s="14" t="n"/>
      <c r="G2563" s="22" t="n"/>
      <c r="H2563" s="14" t="n"/>
      <c r="I2563" s="17">
        <f>IF(OR($B2563="",$C2563="",N($D2563)=0),"",IF(OR($B2563="Ajuste para mais",$B2563="Ajuste para menos"),0,$D2563*IF(N($E2563)&lt;&gt;0,$E2563,IF(OR($B2563="Venda",$B2563="Devolução de venda"),IFERROR(INDEX(Produtos!$D$6:$D$505,MATCH($C2563,Produtos!$B$6:$B$505,0)),0),0))))</f>
        <v/>
      </c>
      <c r="J2563" s="17">
        <f>IF(OR($B2563="",$C2563="",N($D2563)=0),"",IF($B2563="Venda",1,IF($B2563="Devolução de venda",-1,0))*$D2563*IFERROR(INDEX(Produtos!$L$6:$L$505,MATCH($C2563,Produtos!$B$6:$B$505,0)),0))</f>
        <v/>
      </c>
      <c r="K2563" s="17">
        <f>IF(I2563="","",IF($B2563="Venda",I2563-J2563,IF($B2563="Devolução de venda",-I2563-J2563,0)))</f>
        <v/>
      </c>
      <c r="L2563" s="20">
        <f>IF($A2563="","",IF($G2563&lt;&gt;"",$G2563,$A2563))</f>
        <v/>
      </c>
      <c r="M2563" s="17">
        <f>IF(I2563="","",IF($B2563="Venda",I2563,IF(OR($B2563="Compra",$B2563="Devolução de venda"),-I2563,0)))</f>
        <v/>
      </c>
    </row>
    <row r="2564">
      <c r="A2564" s="22" t="n"/>
      <c r="B2564" s="14" t="n"/>
      <c r="C2564" s="14" t="n"/>
      <c r="D2564" s="14" t="n"/>
      <c r="E2564" s="15" t="n"/>
      <c r="F2564" s="14" t="n"/>
      <c r="G2564" s="22" t="n"/>
      <c r="H2564" s="14" t="n"/>
      <c r="I2564" s="17">
        <f>IF(OR($B2564="",$C2564="",N($D2564)=0),"",IF(OR($B2564="Ajuste para mais",$B2564="Ajuste para menos"),0,$D2564*IF(N($E2564)&lt;&gt;0,$E2564,IF(OR($B2564="Venda",$B2564="Devolução de venda"),IFERROR(INDEX(Produtos!$D$6:$D$505,MATCH($C2564,Produtos!$B$6:$B$505,0)),0),0))))</f>
        <v/>
      </c>
      <c r="J2564" s="17">
        <f>IF(OR($B2564="",$C2564="",N($D2564)=0),"",IF($B2564="Venda",1,IF($B2564="Devolução de venda",-1,0))*$D2564*IFERROR(INDEX(Produtos!$L$6:$L$505,MATCH($C2564,Produtos!$B$6:$B$505,0)),0))</f>
        <v/>
      </c>
      <c r="K2564" s="17">
        <f>IF(I2564="","",IF($B2564="Venda",I2564-J2564,IF($B2564="Devolução de venda",-I2564-J2564,0)))</f>
        <v/>
      </c>
      <c r="L2564" s="20">
        <f>IF($A2564="","",IF($G2564&lt;&gt;"",$G2564,$A2564))</f>
        <v/>
      </c>
      <c r="M2564" s="17">
        <f>IF(I2564="","",IF($B2564="Venda",I2564,IF(OR($B2564="Compra",$B2564="Devolução de venda"),-I2564,0)))</f>
        <v/>
      </c>
    </row>
    <row r="2565">
      <c r="A2565" s="22" t="n"/>
      <c r="B2565" s="14" t="n"/>
      <c r="C2565" s="14" t="n"/>
      <c r="D2565" s="14" t="n"/>
      <c r="E2565" s="15" t="n"/>
      <c r="F2565" s="14" t="n"/>
      <c r="G2565" s="22" t="n"/>
      <c r="H2565" s="14" t="n"/>
      <c r="I2565" s="17">
        <f>IF(OR($B2565="",$C2565="",N($D2565)=0),"",IF(OR($B2565="Ajuste para mais",$B2565="Ajuste para menos"),0,$D2565*IF(N($E2565)&lt;&gt;0,$E2565,IF(OR($B2565="Venda",$B2565="Devolução de venda"),IFERROR(INDEX(Produtos!$D$6:$D$505,MATCH($C2565,Produtos!$B$6:$B$505,0)),0),0))))</f>
        <v/>
      </c>
      <c r="J2565" s="17">
        <f>IF(OR($B2565="",$C2565="",N($D2565)=0),"",IF($B2565="Venda",1,IF($B2565="Devolução de venda",-1,0))*$D2565*IFERROR(INDEX(Produtos!$L$6:$L$505,MATCH($C2565,Produtos!$B$6:$B$505,0)),0))</f>
        <v/>
      </c>
      <c r="K2565" s="17">
        <f>IF(I2565="","",IF($B2565="Venda",I2565-J2565,IF($B2565="Devolução de venda",-I2565-J2565,0)))</f>
        <v/>
      </c>
      <c r="L2565" s="20">
        <f>IF($A2565="","",IF($G2565&lt;&gt;"",$G2565,$A2565))</f>
        <v/>
      </c>
      <c r="M2565" s="17">
        <f>IF(I2565="","",IF($B2565="Venda",I2565,IF(OR($B2565="Compra",$B2565="Devolução de venda"),-I2565,0)))</f>
        <v/>
      </c>
    </row>
    <row r="2566">
      <c r="A2566" s="22" t="n"/>
      <c r="B2566" s="14" t="n"/>
      <c r="C2566" s="14" t="n"/>
      <c r="D2566" s="14" t="n"/>
      <c r="E2566" s="15" t="n"/>
      <c r="F2566" s="14" t="n"/>
      <c r="G2566" s="22" t="n"/>
      <c r="H2566" s="14" t="n"/>
      <c r="I2566" s="17">
        <f>IF(OR($B2566="",$C2566="",N($D2566)=0),"",IF(OR($B2566="Ajuste para mais",$B2566="Ajuste para menos"),0,$D2566*IF(N($E2566)&lt;&gt;0,$E2566,IF(OR($B2566="Venda",$B2566="Devolução de venda"),IFERROR(INDEX(Produtos!$D$6:$D$505,MATCH($C2566,Produtos!$B$6:$B$505,0)),0),0))))</f>
        <v/>
      </c>
      <c r="J2566" s="17">
        <f>IF(OR($B2566="",$C2566="",N($D2566)=0),"",IF($B2566="Venda",1,IF($B2566="Devolução de venda",-1,0))*$D2566*IFERROR(INDEX(Produtos!$L$6:$L$505,MATCH($C2566,Produtos!$B$6:$B$505,0)),0))</f>
        <v/>
      </c>
      <c r="K2566" s="17">
        <f>IF(I2566="","",IF($B2566="Venda",I2566-J2566,IF($B2566="Devolução de venda",-I2566-J2566,0)))</f>
        <v/>
      </c>
      <c r="L2566" s="20">
        <f>IF($A2566="","",IF($G2566&lt;&gt;"",$G2566,$A2566))</f>
        <v/>
      </c>
      <c r="M2566" s="17">
        <f>IF(I2566="","",IF($B2566="Venda",I2566,IF(OR($B2566="Compra",$B2566="Devolução de venda"),-I2566,0)))</f>
        <v/>
      </c>
    </row>
    <row r="2567">
      <c r="A2567" s="22" t="n"/>
      <c r="B2567" s="14" t="n"/>
      <c r="C2567" s="14" t="n"/>
      <c r="D2567" s="14" t="n"/>
      <c r="E2567" s="15" t="n"/>
      <c r="F2567" s="14" t="n"/>
      <c r="G2567" s="22" t="n"/>
      <c r="H2567" s="14" t="n"/>
      <c r="I2567" s="17">
        <f>IF(OR($B2567="",$C2567="",N($D2567)=0),"",IF(OR($B2567="Ajuste para mais",$B2567="Ajuste para menos"),0,$D2567*IF(N($E2567)&lt;&gt;0,$E2567,IF(OR($B2567="Venda",$B2567="Devolução de venda"),IFERROR(INDEX(Produtos!$D$6:$D$505,MATCH($C2567,Produtos!$B$6:$B$505,0)),0),0))))</f>
        <v/>
      </c>
      <c r="J2567" s="17">
        <f>IF(OR($B2567="",$C2567="",N($D2567)=0),"",IF($B2567="Venda",1,IF($B2567="Devolução de venda",-1,0))*$D2567*IFERROR(INDEX(Produtos!$L$6:$L$505,MATCH($C2567,Produtos!$B$6:$B$505,0)),0))</f>
        <v/>
      </c>
      <c r="K2567" s="17">
        <f>IF(I2567="","",IF($B2567="Venda",I2567-J2567,IF($B2567="Devolução de venda",-I2567-J2567,0)))</f>
        <v/>
      </c>
      <c r="L2567" s="20">
        <f>IF($A2567="","",IF($G2567&lt;&gt;"",$G2567,$A2567))</f>
        <v/>
      </c>
      <c r="M2567" s="17">
        <f>IF(I2567="","",IF($B2567="Venda",I2567,IF(OR($B2567="Compra",$B2567="Devolução de venda"),-I2567,0)))</f>
        <v/>
      </c>
    </row>
    <row r="2568">
      <c r="A2568" s="22" t="n"/>
      <c r="B2568" s="14" t="n"/>
      <c r="C2568" s="14" t="n"/>
      <c r="D2568" s="14" t="n"/>
      <c r="E2568" s="15" t="n"/>
      <c r="F2568" s="14" t="n"/>
      <c r="G2568" s="22" t="n"/>
      <c r="H2568" s="14" t="n"/>
      <c r="I2568" s="17">
        <f>IF(OR($B2568="",$C2568="",N($D2568)=0),"",IF(OR($B2568="Ajuste para mais",$B2568="Ajuste para menos"),0,$D2568*IF(N($E2568)&lt;&gt;0,$E2568,IF(OR($B2568="Venda",$B2568="Devolução de venda"),IFERROR(INDEX(Produtos!$D$6:$D$505,MATCH($C2568,Produtos!$B$6:$B$505,0)),0),0))))</f>
        <v/>
      </c>
      <c r="J2568" s="17">
        <f>IF(OR($B2568="",$C2568="",N($D2568)=0),"",IF($B2568="Venda",1,IF($B2568="Devolução de venda",-1,0))*$D2568*IFERROR(INDEX(Produtos!$L$6:$L$505,MATCH($C2568,Produtos!$B$6:$B$505,0)),0))</f>
        <v/>
      </c>
      <c r="K2568" s="17">
        <f>IF(I2568="","",IF($B2568="Venda",I2568-J2568,IF($B2568="Devolução de venda",-I2568-J2568,0)))</f>
        <v/>
      </c>
      <c r="L2568" s="20">
        <f>IF($A2568="","",IF($G2568&lt;&gt;"",$G2568,$A2568))</f>
        <v/>
      </c>
      <c r="M2568" s="17">
        <f>IF(I2568="","",IF($B2568="Venda",I2568,IF(OR($B2568="Compra",$B2568="Devolução de venda"),-I2568,0)))</f>
        <v/>
      </c>
    </row>
    <row r="2569">
      <c r="A2569" s="22" t="n"/>
      <c r="B2569" s="14" t="n"/>
      <c r="C2569" s="14" t="n"/>
      <c r="D2569" s="14" t="n"/>
      <c r="E2569" s="15" t="n"/>
      <c r="F2569" s="14" t="n"/>
      <c r="G2569" s="22" t="n"/>
      <c r="H2569" s="14" t="n"/>
      <c r="I2569" s="17">
        <f>IF(OR($B2569="",$C2569="",N($D2569)=0),"",IF(OR($B2569="Ajuste para mais",$B2569="Ajuste para menos"),0,$D2569*IF(N($E2569)&lt;&gt;0,$E2569,IF(OR($B2569="Venda",$B2569="Devolução de venda"),IFERROR(INDEX(Produtos!$D$6:$D$505,MATCH($C2569,Produtos!$B$6:$B$505,0)),0),0))))</f>
        <v/>
      </c>
      <c r="J2569" s="17">
        <f>IF(OR($B2569="",$C2569="",N($D2569)=0),"",IF($B2569="Venda",1,IF($B2569="Devolução de venda",-1,0))*$D2569*IFERROR(INDEX(Produtos!$L$6:$L$505,MATCH($C2569,Produtos!$B$6:$B$505,0)),0))</f>
        <v/>
      </c>
      <c r="K2569" s="17">
        <f>IF(I2569="","",IF($B2569="Venda",I2569-J2569,IF($B2569="Devolução de venda",-I2569-J2569,0)))</f>
        <v/>
      </c>
      <c r="L2569" s="20">
        <f>IF($A2569="","",IF($G2569&lt;&gt;"",$G2569,$A2569))</f>
        <v/>
      </c>
      <c r="M2569" s="17">
        <f>IF(I2569="","",IF($B2569="Venda",I2569,IF(OR($B2569="Compra",$B2569="Devolução de venda"),-I2569,0)))</f>
        <v/>
      </c>
    </row>
    <row r="2570">
      <c r="A2570" s="22" t="n"/>
      <c r="B2570" s="14" t="n"/>
      <c r="C2570" s="14" t="n"/>
      <c r="D2570" s="14" t="n"/>
      <c r="E2570" s="15" t="n"/>
      <c r="F2570" s="14" t="n"/>
      <c r="G2570" s="22" t="n"/>
      <c r="H2570" s="14" t="n"/>
      <c r="I2570" s="17">
        <f>IF(OR($B2570="",$C2570="",N($D2570)=0),"",IF(OR($B2570="Ajuste para mais",$B2570="Ajuste para menos"),0,$D2570*IF(N($E2570)&lt;&gt;0,$E2570,IF(OR($B2570="Venda",$B2570="Devolução de venda"),IFERROR(INDEX(Produtos!$D$6:$D$505,MATCH($C2570,Produtos!$B$6:$B$505,0)),0),0))))</f>
        <v/>
      </c>
      <c r="J2570" s="17">
        <f>IF(OR($B2570="",$C2570="",N($D2570)=0),"",IF($B2570="Venda",1,IF($B2570="Devolução de venda",-1,0))*$D2570*IFERROR(INDEX(Produtos!$L$6:$L$505,MATCH($C2570,Produtos!$B$6:$B$505,0)),0))</f>
        <v/>
      </c>
      <c r="K2570" s="17">
        <f>IF(I2570="","",IF($B2570="Venda",I2570-J2570,IF($B2570="Devolução de venda",-I2570-J2570,0)))</f>
        <v/>
      </c>
      <c r="L2570" s="20">
        <f>IF($A2570="","",IF($G2570&lt;&gt;"",$G2570,$A2570))</f>
        <v/>
      </c>
      <c r="M2570" s="17">
        <f>IF(I2570="","",IF($B2570="Venda",I2570,IF(OR($B2570="Compra",$B2570="Devolução de venda"),-I2570,0)))</f>
        <v/>
      </c>
    </row>
    <row r="2571">
      <c r="A2571" s="22" t="n"/>
      <c r="B2571" s="14" t="n"/>
      <c r="C2571" s="14" t="n"/>
      <c r="D2571" s="14" t="n"/>
      <c r="E2571" s="15" t="n"/>
      <c r="F2571" s="14" t="n"/>
      <c r="G2571" s="22" t="n"/>
      <c r="H2571" s="14" t="n"/>
      <c r="I2571" s="17">
        <f>IF(OR($B2571="",$C2571="",N($D2571)=0),"",IF(OR($B2571="Ajuste para mais",$B2571="Ajuste para menos"),0,$D2571*IF(N($E2571)&lt;&gt;0,$E2571,IF(OR($B2571="Venda",$B2571="Devolução de venda"),IFERROR(INDEX(Produtos!$D$6:$D$505,MATCH($C2571,Produtos!$B$6:$B$505,0)),0),0))))</f>
        <v/>
      </c>
      <c r="J2571" s="17">
        <f>IF(OR($B2571="",$C2571="",N($D2571)=0),"",IF($B2571="Venda",1,IF($B2571="Devolução de venda",-1,0))*$D2571*IFERROR(INDEX(Produtos!$L$6:$L$505,MATCH($C2571,Produtos!$B$6:$B$505,0)),0))</f>
        <v/>
      </c>
      <c r="K2571" s="17">
        <f>IF(I2571="","",IF($B2571="Venda",I2571-J2571,IF($B2571="Devolução de venda",-I2571-J2571,0)))</f>
        <v/>
      </c>
      <c r="L2571" s="20">
        <f>IF($A2571="","",IF($G2571&lt;&gt;"",$G2571,$A2571))</f>
        <v/>
      </c>
      <c r="M2571" s="17">
        <f>IF(I2571="","",IF($B2571="Venda",I2571,IF(OR($B2571="Compra",$B2571="Devolução de venda"),-I2571,0)))</f>
        <v/>
      </c>
    </row>
    <row r="2572">
      <c r="A2572" s="22" t="n"/>
      <c r="B2572" s="14" t="n"/>
      <c r="C2572" s="14" t="n"/>
      <c r="D2572" s="14" t="n"/>
      <c r="E2572" s="15" t="n"/>
      <c r="F2572" s="14" t="n"/>
      <c r="G2572" s="22" t="n"/>
      <c r="H2572" s="14" t="n"/>
      <c r="I2572" s="17">
        <f>IF(OR($B2572="",$C2572="",N($D2572)=0),"",IF(OR($B2572="Ajuste para mais",$B2572="Ajuste para menos"),0,$D2572*IF(N($E2572)&lt;&gt;0,$E2572,IF(OR($B2572="Venda",$B2572="Devolução de venda"),IFERROR(INDEX(Produtos!$D$6:$D$505,MATCH($C2572,Produtos!$B$6:$B$505,0)),0),0))))</f>
        <v/>
      </c>
      <c r="J2572" s="17">
        <f>IF(OR($B2572="",$C2572="",N($D2572)=0),"",IF($B2572="Venda",1,IF($B2572="Devolução de venda",-1,0))*$D2572*IFERROR(INDEX(Produtos!$L$6:$L$505,MATCH($C2572,Produtos!$B$6:$B$505,0)),0))</f>
        <v/>
      </c>
      <c r="K2572" s="17">
        <f>IF(I2572="","",IF($B2572="Venda",I2572-J2572,IF($B2572="Devolução de venda",-I2572-J2572,0)))</f>
        <v/>
      </c>
      <c r="L2572" s="20">
        <f>IF($A2572="","",IF($G2572&lt;&gt;"",$G2572,$A2572))</f>
        <v/>
      </c>
      <c r="M2572" s="17">
        <f>IF(I2572="","",IF($B2572="Venda",I2572,IF(OR($B2572="Compra",$B2572="Devolução de venda"),-I2572,0)))</f>
        <v/>
      </c>
    </row>
    <row r="2573">
      <c r="A2573" s="22" t="n"/>
      <c r="B2573" s="14" t="n"/>
      <c r="C2573" s="14" t="n"/>
      <c r="D2573" s="14" t="n"/>
      <c r="E2573" s="15" t="n"/>
      <c r="F2573" s="14" t="n"/>
      <c r="G2573" s="22" t="n"/>
      <c r="H2573" s="14" t="n"/>
      <c r="I2573" s="17">
        <f>IF(OR($B2573="",$C2573="",N($D2573)=0),"",IF(OR($B2573="Ajuste para mais",$B2573="Ajuste para menos"),0,$D2573*IF(N($E2573)&lt;&gt;0,$E2573,IF(OR($B2573="Venda",$B2573="Devolução de venda"),IFERROR(INDEX(Produtos!$D$6:$D$505,MATCH($C2573,Produtos!$B$6:$B$505,0)),0),0))))</f>
        <v/>
      </c>
      <c r="J2573" s="17">
        <f>IF(OR($B2573="",$C2573="",N($D2573)=0),"",IF($B2573="Venda",1,IF($B2573="Devolução de venda",-1,0))*$D2573*IFERROR(INDEX(Produtos!$L$6:$L$505,MATCH($C2573,Produtos!$B$6:$B$505,0)),0))</f>
        <v/>
      </c>
      <c r="K2573" s="17">
        <f>IF(I2573="","",IF($B2573="Venda",I2573-J2573,IF($B2573="Devolução de venda",-I2573-J2573,0)))</f>
        <v/>
      </c>
      <c r="L2573" s="20">
        <f>IF($A2573="","",IF($G2573&lt;&gt;"",$G2573,$A2573))</f>
        <v/>
      </c>
      <c r="M2573" s="17">
        <f>IF(I2573="","",IF($B2573="Venda",I2573,IF(OR($B2573="Compra",$B2573="Devolução de venda"),-I2573,0)))</f>
        <v/>
      </c>
    </row>
    <row r="2574">
      <c r="A2574" s="22" t="n"/>
      <c r="B2574" s="14" t="n"/>
      <c r="C2574" s="14" t="n"/>
      <c r="D2574" s="14" t="n"/>
      <c r="E2574" s="15" t="n"/>
      <c r="F2574" s="14" t="n"/>
      <c r="G2574" s="22" t="n"/>
      <c r="H2574" s="14" t="n"/>
      <c r="I2574" s="17">
        <f>IF(OR($B2574="",$C2574="",N($D2574)=0),"",IF(OR($B2574="Ajuste para mais",$B2574="Ajuste para menos"),0,$D2574*IF(N($E2574)&lt;&gt;0,$E2574,IF(OR($B2574="Venda",$B2574="Devolução de venda"),IFERROR(INDEX(Produtos!$D$6:$D$505,MATCH($C2574,Produtos!$B$6:$B$505,0)),0),0))))</f>
        <v/>
      </c>
      <c r="J2574" s="17">
        <f>IF(OR($B2574="",$C2574="",N($D2574)=0),"",IF($B2574="Venda",1,IF($B2574="Devolução de venda",-1,0))*$D2574*IFERROR(INDEX(Produtos!$L$6:$L$505,MATCH($C2574,Produtos!$B$6:$B$505,0)),0))</f>
        <v/>
      </c>
      <c r="K2574" s="17">
        <f>IF(I2574="","",IF($B2574="Venda",I2574-J2574,IF($B2574="Devolução de venda",-I2574-J2574,0)))</f>
        <v/>
      </c>
      <c r="L2574" s="20">
        <f>IF($A2574="","",IF($G2574&lt;&gt;"",$G2574,$A2574))</f>
        <v/>
      </c>
      <c r="M2574" s="17">
        <f>IF(I2574="","",IF($B2574="Venda",I2574,IF(OR($B2574="Compra",$B2574="Devolução de venda"),-I2574,0)))</f>
        <v/>
      </c>
    </row>
    <row r="2575">
      <c r="A2575" s="22" t="n"/>
      <c r="B2575" s="14" t="n"/>
      <c r="C2575" s="14" t="n"/>
      <c r="D2575" s="14" t="n"/>
      <c r="E2575" s="15" t="n"/>
      <c r="F2575" s="14" t="n"/>
      <c r="G2575" s="22" t="n"/>
      <c r="H2575" s="14" t="n"/>
      <c r="I2575" s="17">
        <f>IF(OR($B2575="",$C2575="",N($D2575)=0),"",IF(OR($B2575="Ajuste para mais",$B2575="Ajuste para menos"),0,$D2575*IF(N($E2575)&lt;&gt;0,$E2575,IF(OR($B2575="Venda",$B2575="Devolução de venda"),IFERROR(INDEX(Produtos!$D$6:$D$505,MATCH($C2575,Produtos!$B$6:$B$505,0)),0),0))))</f>
        <v/>
      </c>
      <c r="J2575" s="17">
        <f>IF(OR($B2575="",$C2575="",N($D2575)=0),"",IF($B2575="Venda",1,IF($B2575="Devolução de venda",-1,0))*$D2575*IFERROR(INDEX(Produtos!$L$6:$L$505,MATCH($C2575,Produtos!$B$6:$B$505,0)),0))</f>
        <v/>
      </c>
      <c r="K2575" s="17">
        <f>IF(I2575="","",IF($B2575="Venda",I2575-J2575,IF($B2575="Devolução de venda",-I2575-J2575,0)))</f>
        <v/>
      </c>
      <c r="L2575" s="20">
        <f>IF($A2575="","",IF($G2575&lt;&gt;"",$G2575,$A2575))</f>
        <v/>
      </c>
      <c r="M2575" s="17">
        <f>IF(I2575="","",IF($B2575="Venda",I2575,IF(OR($B2575="Compra",$B2575="Devolução de venda"),-I2575,0)))</f>
        <v/>
      </c>
    </row>
    <row r="2576">
      <c r="A2576" s="22" t="n"/>
      <c r="B2576" s="14" t="n"/>
      <c r="C2576" s="14" t="n"/>
      <c r="D2576" s="14" t="n"/>
      <c r="E2576" s="15" t="n"/>
      <c r="F2576" s="14" t="n"/>
      <c r="G2576" s="22" t="n"/>
      <c r="H2576" s="14" t="n"/>
      <c r="I2576" s="17">
        <f>IF(OR($B2576="",$C2576="",N($D2576)=0),"",IF(OR($B2576="Ajuste para mais",$B2576="Ajuste para menos"),0,$D2576*IF(N($E2576)&lt;&gt;0,$E2576,IF(OR($B2576="Venda",$B2576="Devolução de venda"),IFERROR(INDEX(Produtos!$D$6:$D$505,MATCH($C2576,Produtos!$B$6:$B$505,0)),0),0))))</f>
        <v/>
      </c>
      <c r="J2576" s="17">
        <f>IF(OR($B2576="",$C2576="",N($D2576)=0),"",IF($B2576="Venda",1,IF($B2576="Devolução de venda",-1,0))*$D2576*IFERROR(INDEX(Produtos!$L$6:$L$505,MATCH($C2576,Produtos!$B$6:$B$505,0)),0))</f>
        <v/>
      </c>
      <c r="K2576" s="17">
        <f>IF(I2576="","",IF($B2576="Venda",I2576-J2576,IF($B2576="Devolução de venda",-I2576-J2576,0)))</f>
        <v/>
      </c>
      <c r="L2576" s="20">
        <f>IF($A2576="","",IF($G2576&lt;&gt;"",$G2576,$A2576))</f>
        <v/>
      </c>
      <c r="M2576" s="17">
        <f>IF(I2576="","",IF($B2576="Venda",I2576,IF(OR($B2576="Compra",$B2576="Devolução de venda"),-I2576,0)))</f>
        <v/>
      </c>
    </row>
    <row r="2577">
      <c r="A2577" s="22" t="n"/>
      <c r="B2577" s="14" t="n"/>
      <c r="C2577" s="14" t="n"/>
      <c r="D2577" s="14" t="n"/>
      <c r="E2577" s="15" t="n"/>
      <c r="F2577" s="14" t="n"/>
      <c r="G2577" s="22" t="n"/>
      <c r="H2577" s="14" t="n"/>
      <c r="I2577" s="17">
        <f>IF(OR($B2577="",$C2577="",N($D2577)=0),"",IF(OR($B2577="Ajuste para mais",$B2577="Ajuste para menos"),0,$D2577*IF(N($E2577)&lt;&gt;0,$E2577,IF(OR($B2577="Venda",$B2577="Devolução de venda"),IFERROR(INDEX(Produtos!$D$6:$D$505,MATCH($C2577,Produtos!$B$6:$B$505,0)),0),0))))</f>
        <v/>
      </c>
      <c r="J2577" s="17">
        <f>IF(OR($B2577="",$C2577="",N($D2577)=0),"",IF($B2577="Venda",1,IF($B2577="Devolução de venda",-1,0))*$D2577*IFERROR(INDEX(Produtos!$L$6:$L$505,MATCH($C2577,Produtos!$B$6:$B$505,0)),0))</f>
        <v/>
      </c>
      <c r="K2577" s="17">
        <f>IF(I2577="","",IF($B2577="Venda",I2577-J2577,IF($B2577="Devolução de venda",-I2577-J2577,0)))</f>
        <v/>
      </c>
      <c r="L2577" s="20">
        <f>IF($A2577="","",IF($G2577&lt;&gt;"",$G2577,$A2577))</f>
        <v/>
      </c>
      <c r="M2577" s="17">
        <f>IF(I2577="","",IF($B2577="Venda",I2577,IF(OR($B2577="Compra",$B2577="Devolução de venda"),-I2577,0)))</f>
        <v/>
      </c>
    </row>
    <row r="2578">
      <c r="A2578" s="22" t="n"/>
      <c r="B2578" s="14" t="n"/>
      <c r="C2578" s="14" t="n"/>
      <c r="D2578" s="14" t="n"/>
      <c r="E2578" s="15" t="n"/>
      <c r="F2578" s="14" t="n"/>
      <c r="G2578" s="22" t="n"/>
      <c r="H2578" s="14" t="n"/>
      <c r="I2578" s="17">
        <f>IF(OR($B2578="",$C2578="",N($D2578)=0),"",IF(OR($B2578="Ajuste para mais",$B2578="Ajuste para menos"),0,$D2578*IF(N($E2578)&lt;&gt;0,$E2578,IF(OR($B2578="Venda",$B2578="Devolução de venda"),IFERROR(INDEX(Produtos!$D$6:$D$505,MATCH($C2578,Produtos!$B$6:$B$505,0)),0),0))))</f>
        <v/>
      </c>
      <c r="J2578" s="17">
        <f>IF(OR($B2578="",$C2578="",N($D2578)=0),"",IF($B2578="Venda",1,IF($B2578="Devolução de venda",-1,0))*$D2578*IFERROR(INDEX(Produtos!$L$6:$L$505,MATCH($C2578,Produtos!$B$6:$B$505,0)),0))</f>
        <v/>
      </c>
      <c r="K2578" s="17">
        <f>IF(I2578="","",IF($B2578="Venda",I2578-J2578,IF($B2578="Devolução de venda",-I2578-J2578,0)))</f>
        <v/>
      </c>
      <c r="L2578" s="20">
        <f>IF($A2578="","",IF($G2578&lt;&gt;"",$G2578,$A2578))</f>
        <v/>
      </c>
      <c r="M2578" s="17">
        <f>IF(I2578="","",IF($B2578="Venda",I2578,IF(OR($B2578="Compra",$B2578="Devolução de venda"),-I2578,0)))</f>
        <v/>
      </c>
    </row>
    <row r="2579">
      <c r="A2579" s="22" t="n"/>
      <c r="B2579" s="14" t="n"/>
      <c r="C2579" s="14" t="n"/>
      <c r="D2579" s="14" t="n"/>
      <c r="E2579" s="15" t="n"/>
      <c r="F2579" s="14" t="n"/>
      <c r="G2579" s="22" t="n"/>
      <c r="H2579" s="14" t="n"/>
      <c r="I2579" s="17">
        <f>IF(OR($B2579="",$C2579="",N($D2579)=0),"",IF(OR($B2579="Ajuste para mais",$B2579="Ajuste para menos"),0,$D2579*IF(N($E2579)&lt;&gt;0,$E2579,IF(OR($B2579="Venda",$B2579="Devolução de venda"),IFERROR(INDEX(Produtos!$D$6:$D$505,MATCH($C2579,Produtos!$B$6:$B$505,0)),0),0))))</f>
        <v/>
      </c>
      <c r="J2579" s="17">
        <f>IF(OR($B2579="",$C2579="",N($D2579)=0),"",IF($B2579="Venda",1,IF($B2579="Devolução de venda",-1,0))*$D2579*IFERROR(INDEX(Produtos!$L$6:$L$505,MATCH($C2579,Produtos!$B$6:$B$505,0)),0))</f>
        <v/>
      </c>
      <c r="K2579" s="17">
        <f>IF(I2579="","",IF($B2579="Venda",I2579-J2579,IF($B2579="Devolução de venda",-I2579-J2579,0)))</f>
        <v/>
      </c>
      <c r="L2579" s="20">
        <f>IF($A2579="","",IF($G2579&lt;&gt;"",$G2579,$A2579))</f>
        <v/>
      </c>
      <c r="M2579" s="17">
        <f>IF(I2579="","",IF($B2579="Venda",I2579,IF(OR($B2579="Compra",$B2579="Devolução de venda"),-I2579,0)))</f>
        <v/>
      </c>
    </row>
    <row r="2580">
      <c r="A2580" s="22" t="n"/>
      <c r="B2580" s="14" t="n"/>
      <c r="C2580" s="14" t="n"/>
      <c r="D2580" s="14" t="n"/>
      <c r="E2580" s="15" t="n"/>
      <c r="F2580" s="14" t="n"/>
      <c r="G2580" s="22" t="n"/>
      <c r="H2580" s="14" t="n"/>
      <c r="I2580" s="17">
        <f>IF(OR($B2580="",$C2580="",N($D2580)=0),"",IF(OR($B2580="Ajuste para mais",$B2580="Ajuste para menos"),0,$D2580*IF(N($E2580)&lt;&gt;0,$E2580,IF(OR($B2580="Venda",$B2580="Devolução de venda"),IFERROR(INDEX(Produtos!$D$6:$D$505,MATCH($C2580,Produtos!$B$6:$B$505,0)),0),0))))</f>
        <v/>
      </c>
      <c r="J2580" s="17">
        <f>IF(OR($B2580="",$C2580="",N($D2580)=0),"",IF($B2580="Venda",1,IF($B2580="Devolução de venda",-1,0))*$D2580*IFERROR(INDEX(Produtos!$L$6:$L$505,MATCH($C2580,Produtos!$B$6:$B$505,0)),0))</f>
        <v/>
      </c>
      <c r="K2580" s="17">
        <f>IF(I2580="","",IF($B2580="Venda",I2580-J2580,IF($B2580="Devolução de venda",-I2580-J2580,0)))</f>
        <v/>
      </c>
      <c r="L2580" s="20">
        <f>IF($A2580="","",IF($G2580&lt;&gt;"",$G2580,$A2580))</f>
        <v/>
      </c>
      <c r="M2580" s="17">
        <f>IF(I2580="","",IF($B2580="Venda",I2580,IF(OR($B2580="Compra",$B2580="Devolução de venda"),-I2580,0)))</f>
        <v/>
      </c>
    </row>
    <row r="2581">
      <c r="A2581" s="22" t="n"/>
      <c r="B2581" s="14" t="n"/>
      <c r="C2581" s="14" t="n"/>
      <c r="D2581" s="14" t="n"/>
      <c r="E2581" s="15" t="n"/>
      <c r="F2581" s="14" t="n"/>
      <c r="G2581" s="22" t="n"/>
      <c r="H2581" s="14" t="n"/>
      <c r="I2581" s="17">
        <f>IF(OR($B2581="",$C2581="",N($D2581)=0),"",IF(OR($B2581="Ajuste para mais",$B2581="Ajuste para menos"),0,$D2581*IF(N($E2581)&lt;&gt;0,$E2581,IF(OR($B2581="Venda",$B2581="Devolução de venda"),IFERROR(INDEX(Produtos!$D$6:$D$505,MATCH($C2581,Produtos!$B$6:$B$505,0)),0),0))))</f>
        <v/>
      </c>
      <c r="J2581" s="17">
        <f>IF(OR($B2581="",$C2581="",N($D2581)=0),"",IF($B2581="Venda",1,IF($B2581="Devolução de venda",-1,0))*$D2581*IFERROR(INDEX(Produtos!$L$6:$L$505,MATCH($C2581,Produtos!$B$6:$B$505,0)),0))</f>
        <v/>
      </c>
      <c r="K2581" s="17">
        <f>IF(I2581="","",IF($B2581="Venda",I2581-J2581,IF($B2581="Devolução de venda",-I2581-J2581,0)))</f>
        <v/>
      </c>
      <c r="L2581" s="20">
        <f>IF($A2581="","",IF($G2581&lt;&gt;"",$G2581,$A2581))</f>
        <v/>
      </c>
      <c r="M2581" s="17">
        <f>IF(I2581="","",IF($B2581="Venda",I2581,IF(OR($B2581="Compra",$B2581="Devolução de venda"),-I2581,0)))</f>
        <v/>
      </c>
    </row>
    <row r="2582">
      <c r="A2582" s="22" t="n"/>
      <c r="B2582" s="14" t="n"/>
      <c r="C2582" s="14" t="n"/>
      <c r="D2582" s="14" t="n"/>
      <c r="E2582" s="15" t="n"/>
      <c r="F2582" s="14" t="n"/>
      <c r="G2582" s="22" t="n"/>
      <c r="H2582" s="14" t="n"/>
      <c r="I2582" s="17">
        <f>IF(OR($B2582="",$C2582="",N($D2582)=0),"",IF(OR($B2582="Ajuste para mais",$B2582="Ajuste para menos"),0,$D2582*IF(N($E2582)&lt;&gt;0,$E2582,IF(OR($B2582="Venda",$B2582="Devolução de venda"),IFERROR(INDEX(Produtos!$D$6:$D$505,MATCH($C2582,Produtos!$B$6:$B$505,0)),0),0))))</f>
        <v/>
      </c>
      <c r="J2582" s="17">
        <f>IF(OR($B2582="",$C2582="",N($D2582)=0),"",IF($B2582="Venda",1,IF($B2582="Devolução de venda",-1,0))*$D2582*IFERROR(INDEX(Produtos!$L$6:$L$505,MATCH($C2582,Produtos!$B$6:$B$505,0)),0))</f>
        <v/>
      </c>
      <c r="K2582" s="17">
        <f>IF(I2582="","",IF($B2582="Venda",I2582-J2582,IF($B2582="Devolução de venda",-I2582-J2582,0)))</f>
        <v/>
      </c>
      <c r="L2582" s="20">
        <f>IF($A2582="","",IF($G2582&lt;&gt;"",$G2582,$A2582))</f>
        <v/>
      </c>
      <c r="M2582" s="17">
        <f>IF(I2582="","",IF($B2582="Venda",I2582,IF(OR($B2582="Compra",$B2582="Devolução de venda"),-I2582,0)))</f>
        <v/>
      </c>
    </row>
    <row r="2583">
      <c r="A2583" s="22" t="n"/>
      <c r="B2583" s="14" t="n"/>
      <c r="C2583" s="14" t="n"/>
      <c r="D2583" s="14" t="n"/>
      <c r="E2583" s="15" t="n"/>
      <c r="F2583" s="14" t="n"/>
      <c r="G2583" s="22" t="n"/>
      <c r="H2583" s="14" t="n"/>
      <c r="I2583" s="17">
        <f>IF(OR($B2583="",$C2583="",N($D2583)=0),"",IF(OR($B2583="Ajuste para mais",$B2583="Ajuste para menos"),0,$D2583*IF(N($E2583)&lt;&gt;0,$E2583,IF(OR($B2583="Venda",$B2583="Devolução de venda"),IFERROR(INDEX(Produtos!$D$6:$D$505,MATCH($C2583,Produtos!$B$6:$B$505,0)),0),0))))</f>
        <v/>
      </c>
      <c r="J2583" s="17">
        <f>IF(OR($B2583="",$C2583="",N($D2583)=0),"",IF($B2583="Venda",1,IF($B2583="Devolução de venda",-1,0))*$D2583*IFERROR(INDEX(Produtos!$L$6:$L$505,MATCH($C2583,Produtos!$B$6:$B$505,0)),0))</f>
        <v/>
      </c>
      <c r="K2583" s="17">
        <f>IF(I2583="","",IF($B2583="Venda",I2583-J2583,IF($B2583="Devolução de venda",-I2583-J2583,0)))</f>
        <v/>
      </c>
      <c r="L2583" s="20">
        <f>IF($A2583="","",IF($G2583&lt;&gt;"",$G2583,$A2583))</f>
        <v/>
      </c>
      <c r="M2583" s="17">
        <f>IF(I2583="","",IF($B2583="Venda",I2583,IF(OR($B2583="Compra",$B2583="Devolução de venda"),-I2583,0)))</f>
        <v/>
      </c>
    </row>
    <row r="2584">
      <c r="A2584" s="22" t="n"/>
      <c r="B2584" s="14" t="n"/>
      <c r="C2584" s="14" t="n"/>
      <c r="D2584" s="14" t="n"/>
      <c r="E2584" s="15" t="n"/>
      <c r="F2584" s="14" t="n"/>
      <c r="G2584" s="22" t="n"/>
      <c r="H2584" s="14" t="n"/>
      <c r="I2584" s="17">
        <f>IF(OR($B2584="",$C2584="",N($D2584)=0),"",IF(OR($B2584="Ajuste para mais",$B2584="Ajuste para menos"),0,$D2584*IF(N($E2584)&lt;&gt;0,$E2584,IF(OR($B2584="Venda",$B2584="Devolução de venda"),IFERROR(INDEX(Produtos!$D$6:$D$505,MATCH($C2584,Produtos!$B$6:$B$505,0)),0),0))))</f>
        <v/>
      </c>
      <c r="J2584" s="17">
        <f>IF(OR($B2584="",$C2584="",N($D2584)=0),"",IF($B2584="Venda",1,IF($B2584="Devolução de venda",-1,0))*$D2584*IFERROR(INDEX(Produtos!$L$6:$L$505,MATCH($C2584,Produtos!$B$6:$B$505,0)),0))</f>
        <v/>
      </c>
      <c r="K2584" s="17">
        <f>IF(I2584="","",IF($B2584="Venda",I2584-J2584,IF($B2584="Devolução de venda",-I2584-J2584,0)))</f>
        <v/>
      </c>
      <c r="L2584" s="20">
        <f>IF($A2584="","",IF($G2584&lt;&gt;"",$G2584,$A2584))</f>
        <v/>
      </c>
      <c r="M2584" s="17">
        <f>IF(I2584="","",IF($B2584="Venda",I2584,IF(OR($B2584="Compra",$B2584="Devolução de venda"),-I2584,0)))</f>
        <v/>
      </c>
    </row>
    <row r="2585">
      <c r="A2585" s="22" t="n"/>
      <c r="B2585" s="14" t="n"/>
      <c r="C2585" s="14" t="n"/>
      <c r="D2585" s="14" t="n"/>
      <c r="E2585" s="15" t="n"/>
      <c r="F2585" s="14" t="n"/>
      <c r="G2585" s="22" t="n"/>
      <c r="H2585" s="14" t="n"/>
      <c r="I2585" s="17">
        <f>IF(OR($B2585="",$C2585="",N($D2585)=0),"",IF(OR($B2585="Ajuste para mais",$B2585="Ajuste para menos"),0,$D2585*IF(N($E2585)&lt;&gt;0,$E2585,IF(OR($B2585="Venda",$B2585="Devolução de venda"),IFERROR(INDEX(Produtos!$D$6:$D$505,MATCH($C2585,Produtos!$B$6:$B$505,0)),0),0))))</f>
        <v/>
      </c>
      <c r="J2585" s="17">
        <f>IF(OR($B2585="",$C2585="",N($D2585)=0),"",IF($B2585="Venda",1,IF($B2585="Devolução de venda",-1,0))*$D2585*IFERROR(INDEX(Produtos!$L$6:$L$505,MATCH($C2585,Produtos!$B$6:$B$505,0)),0))</f>
        <v/>
      </c>
      <c r="K2585" s="17">
        <f>IF(I2585="","",IF($B2585="Venda",I2585-J2585,IF($B2585="Devolução de venda",-I2585-J2585,0)))</f>
        <v/>
      </c>
      <c r="L2585" s="20">
        <f>IF($A2585="","",IF($G2585&lt;&gt;"",$G2585,$A2585))</f>
        <v/>
      </c>
      <c r="M2585" s="17">
        <f>IF(I2585="","",IF($B2585="Venda",I2585,IF(OR($B2585="Compra",$B2585="Devolução de venda"),-I2585,0)))</f>
        <v/>
      </c>
    </row>
    <row r="2586">
      <c r="A2586" s="22" t="n"/>
      <c r="B2586" s="14" t="n"/>
      <c r="C2586" s="14" t="n"/>
      <c r="D2586" s="14" t="n"/>
      <c r="E2586" s="15" t="n"/>
      <c r="F2586" s="14" t="n"/>
      <c r="G2586" s="22" t="n"/>
      <c r="H2586" s="14" t="n"/>
      <c r="I2586" s="17">
        <f>IF(OR($B2586="",$C2586="",N($D2586)=0),"",IF(OR($B2586="Ajuste para mais",$B2586="Ajuste para menos"),0,$D2586*IF(N($E2586)&lt;&gt;0,$E2586,IF(OR($B2586="Venda",$B2586="Devolução de venda"),IFERROR(INDEX(Produtos!$D$6:$D$505,MATCH($C2586,Produtos!$B$6:$B$505,0)),0),0))))</f>
        <v/>
      </c>
      <c r="J2586" s="17">
        <f>IF(OR($B2586="",$C2586="",N($D2586)=0),"",IF($B2586="Venda",1,IF($B2586="Devolução de venda",-1,0))*$D2586*IFERROR(INDEX(Produtos!$L$6:$L$505,MATCH($C2586,Produtos!$B$6:$B$505,0)),0))</f>
        <v/>
      </c>
      <c r="K2586" s="17">
        <f>IF(I2586="","",IF($B2586="Venda",I2586-J2586,IF($B2586="Devolução de venda",-I2586-J2586,0)))</f>
        <v/>
      </c>
      <c r="L2586" s="20">
        <f>IF($A2586="","",IF($G2586&lt;&gt;"",$G2586,$A2586))</f>
        <v/>
      </c>
      <c r="M2586" s="17">
        <f>IF(I2586="","",IF($B2586="Venda",I2586,IF(OR($B2586="Compra",$B2586="Devolução de venda"),-I2586,0)))</f>
        <v/>
      </c>
    </row>
    <row r="2587">
      <c r="A2587" s="22" t="n"/>
      <c r="B2587" s="14" t="n"/>
      <c r="C2587" s="14" t="n"/>
      <c r="D2587" s="14" t="n"/>
      <c r="E2587" s="15" t="n"/>
      <c r="F2587" s="14" t="n"/>
      <c r="G2587" s="22" t="n"/>
      <c r="H2587" s="14" t="n"/>
      <c r="I2587" s="17">
        <f>IF(OR($B2587="",$C2587="",N($D2587)=0),"",IF(OR($B2587="Ajuste para mais",$B2587="Ajuste para menos"),0,$D2587*IF(N($E2587)&lt;&gt;0,$E2587,IF(OR($B2587="Venda",$B2587="Devolução de venda"),IFERROR(INDEX(Produtos!$D$6:$D$505,MATCH($C2587,Produtos!$B$6:$B$505,0)),0),0))))</f>
        <v/>
      </c>
      <c r="J2587" s="17">
        <f>IF(OR($B2587="",$C2587="",N($D2587)=0),"",IF($B2587="Venda",1,IF($B2587="Devolução de venda",-1,0))*$D2587*IFERROR(INDEX(Produtos!$L$6:$L$505,MATCH($C2587,Produtos!$B$6:$B$505,0)),0))</f>
        <v/>
      </c>
      <c r="K2587" s="17">
        <f>IF(I2587="","",IF($B2587="Venda",I2587-J2587,IF($B2587="Devolução de venda",-I2587-J2587,0)))</f>
        <v/>
      </c>
      <c r="L2587" s="20">
        <f>IF($A2587="","",IF($G2587&lt;&gt;"",$G2587,$A2587))</f>
        <v/>
      </c>
      <c r="M2587" s="17">
        <f>IF(I2587="","",IF($B2587="Venda",I2587,IF(OR($B2587="Compra",$B2587="Devolução de venda"),-I2587,0)))</f>
        <v/>
      </c>
    </row>
    <row r="2588">
      <c r="A2588" s="22" t="n"/>
      <c r="B2588" s="14" t="n"/>
      <c r="C2588" s="14" t="n"/>
      <c r="D2588" s="14" t="n"/>
      <c r="E2588" s="15" t="n"/>
      <c r="F2588" s="14" t="n"/>
      <c r="G2588" s="22" t="n"/>
      <c r="H2588" s="14" t="n"/>
      <c r="I2588" s="17">
        <f>IF(OR($B2588="",$C2588="",N($D2588)=0),"",IF(OR($B2588="Ajuste para mais",$B2588="Ajuste para menos"),0,$D2588*IF(N($E2588)&lt;&gt;0,$E2588,IF(OR($B2588="Venda",$B2588="Devolução de venda"),IFERROR(INDEX(Produtos!$D$6:$D$505,MATCH($C2588,Produtos!$B$6:$B$505,0)),0),0))))</f>
        <v/>
      </c>
      <c r="J2588" s="17">
        <f>IF(OR($B2588="",$C2588="",N($D2588)=0),"",IF($B2588="Venda",1,IF($B2588="Devolução de venda",-1,0))*$D2588*IFERROR(INDEX(Produtos!$L$6:$L$505,MATCH($C2588,Produtos!$B$6:$B$505,0)),0))</f>
        <v/>
      </c>
      <c r="K2588" s="17">
        <f>IF(I2588="","",IF($B2588="Venda",I2588-J2588,IF($B2588="Devolução de venda",-I2588-J2588,0)))</f>
        <v/>
      </c>
      <c r="L2588" s="20">
        <f>IF($A2588="","",IF($G2588&lt;&gt;"",$G2588,$A2588))</f>
        <v/>
      </c>
      <c r="M2588" s="17">
        <f>IF(I2588="","",IF($B2588="Venda",I2588,IF(OR($B2588="Compra",$B2588="Devolução de venda"),-I2588,0)))</f>
        <v/>
      </c>
    </row>
    <row r="2589">
      <c r="A2589" s="22" t="n"/>
      <c r="B2589" s="14" t="n"/>
      <c r="C2589" s="14" t="n"/>
      <c r="D2589" s="14" t="n"/>
      <c r="E2589" s="15" t="n"/>
      <c r="F2589" s="14" t="n"/>
      <c r="G2589" s="22" t="n"/>
      <c r="H2589" s="14" t="n"/>
      <c r="I2589" s="17">
        <f>IF(OR($B2589="",$C2589="",N($D2589)=0),"",IF(OR($B2589="Ajuste para mais",$B2589="Ajuste para menos"),0,$D2589*IF(N($E2589)&lt;&gt;0,$E2589,IF(OR($B2589="Venda",$B2589="Devolução de venda"),IFERROR(INDEX(Produtos!$D$6:$D$505,MATCH($C2589,Produtos!$B$6:$B$505,0)),0),0))))</f>
        <v/>
      </c>
      <c r="J2589" s="17">
        <f>IF(OR($B2589="",$C2589="",N($D2589)=0),"",IF($B2589="Venda",1,IF($B2589="Devolução de venda",-1,0))*$D2589*IFERROR(INDEX(Produtos!$L$6:$L$505,MATCH($C2589,Produtos!$B$6:$B$505,0)),0))</f>
        <v/>
      </c>
      <c r="K2589" s="17">
        <f>IF(I2589="","",IF($B2589="Venda",I2589-J2589,IF($B2589="Devolução de venda",-I2589-J2589,0)))</f>
        <v/>
      </c>
      <c r="L2589" s="20">
        <f>IF($A2589="","",IF($G2589&lt;&gt;"",$G2589,$A2589))</f>
        <v/>
      </c>
      <c r="M2589" s="17">
        <f>IF(I2589="","",IF($B2589="Venda",I2589,IF(OR($B2589="Compra",$B2589="Devolução de venda"),-I2589,0)))</f>
        <v/>
      </c>
    </row>
    <row r="2590">
      <c r="A2590" s="22" t="n"/>
      <c r="B2590" s="14" t="n"/>
      <c r="C2590" s="14" t="n"/>
      <c r="D2590" s="14" t="n"/>
      <c r="E2590" s="15" t="n"/>
      <c r="F2590" s="14" t="n"/>
      <c r="G2590" s="22" t="n"/>
      <c r="H2590" s="14" t="n"/>
      <c r="I2590" s="17">
        <f>IF(OR($B2590="",$C2590="",N($D2590)=0),"",IF(OR($B2590="Ajuste para mais",$B2590="Ajuste para menos"),0,$D2590*IF(N($E2590)&lt;&gt;0,$E2590,IF(OR($B2590="Venda",$B2590="Devolução de venda"),IFERROR(INDEX(Produtos!$D$6:$D$505,MATCH($C2590,Produtos!$B$6:$B$505,0)),0),0))))</f>
        <v/>
      </c>
      <c r="J2590" s="17">
        <f>IF(OR($B2590="",$C2590="",N($D2590)=0),"",IF($B2590="Venda",1,IF($B2590="Devolução de venda",-1,0))*$D2590*IFERROR(INDEX(Produtos!$L$6:$L$505,MATCH($C2590,Produtos!$B$6:$B$505,0)),0))</f>
        <v/>
      </c>
      <c r="K2590" s="17">
        <f>IF(I2590="","",IF($B2590="Venda",I2590-J2590,IF($B2590="Devolução de venda",-I2590-J2590,0)))</f>
        <v/>
      </c>
      <c r="L2590" s="20">
        <f>IF($A2590="","",IF($G2590&lt;&gt;"",$G2590,$A2590))</f>
        <v/>
      </c>
      <c r="M2590" s="17">
        <f>IF(I2590="","",IF($B2590="Venda",I2590,IF(OR($B2590="Compra",$B2590="Devolução de venda"),-I2590,0)))</f>
        <v/>
      </c>
    </row>
    <row r="2591">
      <c r="A2591" s="22" t="n"/>
      <c r="B2591" s="14" t="n"/>
      <c r="C2591" s="14" t="n"/>
      <c r="D2591" s="14" t="n"/>
      <c r="E2591" s="15" t="n"/>
      <c r="F2591" s="14" t="n"/>
      <c r="G2591" s="22" t="n"/>
      <c r="H2591" s="14" t="n"/>
      <c r="I2591" s="17">
        <f>IF(OR($B2591="",$C2591="",N($D2591)=0),"",IF(OR($B2591="Ajuste para mais",$B2591="Ajuste para menos"),0,$D2591*IF(N($E2591)&lt;&gt;0,$E2591,IF(OR($B2591="Venda",$B2591="Devolução de venda"),IFERROR(INDEX(Produtos!$D$6:$D$505,MATCH($C2591,Produtos!$B$6:$B$505,0)),0),0))))</f>
        <v/>
      </c>
      <c r="J2591" s="17">
        <f>IF(OR($B2591="",$C2591="",N($D2591)=0),"",IF($B2591="Venda",1,IF($B2591="Devolução de venda",-1,0))*$D2591*IFERROR(INDEX(Produtos!$L$6:$L$505,MATCH($C2591,Produtos!$B$6:$B$505,0)),0))</f>
        <v/>
      </c>
      <c r="K2591" s="17">
        <f>IF(I2591="","",IF($B2591="Venda",I2591-J2591,IF($B2591="Devolução de venda",-I2591-J2591,0)))</f>
        <v/>
      </c>
      <c r="L2591" s="20">
        <f>IF($A2591="","",IF($G2591&lt;&gt;"",$G2591,$A2591))</f>
        <v/>
      </c>
      <c r="M2591" s="17">
        <f>IF(I2591="","",IF($B2591="Venda",I2591,IF(OR($B2591="Compra",$B2591="Devolução de venda"),-I2591,0)))</f>
        <v/>
      </c>
    </row>
    <row r="2592">
      <c r="A2592" s="22" t="n"/>
      <c r="B2592" s="14" t="n"/>
      <c r="C2592" s="14" t="n"/>
      <c r="D2592" s="14" t="n"/>
      <c r="E2592" s="15" t="n"/>
      <c r="F2592" s="14" t="n"/>
      <c r="G2592" s="22" t="n"/>
      <c r="H2592" s="14" t="n"/>
      <c r="I2592" s="17">
        <f>IF(OR($B2592="",$C2592="",N($D2592)=0),"",IF(OR($B2592="Ajuste para mais",$B2592="Ajuste para menos"),0,$D2592*IF(N($E2592)&lt;&gt;0,$E2592,IF(OR($B2592="Venda",$B2592="Devolução de venda"),IFERROR(INDEX(Produtos!$D$6:$D$505,MATCH($C2592,Produtos!$B$6:$B$505,0)),0),0))))</f>
        <v/>
      </c>
      <c r="J2592" s="17">
        <f>IF(OR($B2592="",$C2592="",N($D2592)=0),"",IF($B2592="Venda",1,IF($B2592="Devolução de venda",-1,0))*$D2592*IFERROR(INDEX(Produtos!$L$6:$L$505,MATCH($C2592,Produtos!$B$6:$B$505,0)),0))</f>
        <v/>
      </c>
      <c r="K2592" s="17">
        <f>IF(I2592="","",IF($B2592="Venda",I2592-J2592,IF($B2592="Devolução de venda",-I2592-J2592,0)))</f>
        <v/>
      </c>
      <c r="L2592" s="20">
        <f>IF($A2592="","",IF($G2592&lt;&gt;"",$G2592,$A2592))</f>
        <v/>
      </c>
      <c r="M2592" s="17">
        <f>IF(I2592="","",IF($B2592="Venda",I2592,IF(OR($B2592="Compra",$B2592="Devolução de venda"),-I2592,0)))</f>
        <v/>
      </c>
    </row>
    <row r="2593">
      <c r="A2593" s="22" t="n"/>
      <c r="B2593" s="14" t="n"/>
      <c r="C2593" s="14" t="n"/>
      <c r="D2593" s="14" t="n"/>
      <c r="E2593" s="15" t="n"/>
      <c r="F2593" s="14" t="n"/>
      <c r="G2593" s="22" t="n"/>
      <c r="H2593" s="14" t="n"/>
      <c r="I2593" s="17">
        <f>IF(OR($B2593="",$C2593="",N($D2593)=0),"",IF(OR($B2593="Ajuste para mais",$B2593="Ajuste para menos"),0,$D2593*IF(N($E2593)&lt;&gt;0,$E2593,IF(OR($B2593="Venda",$B2593="Devolução de venda"),IFERROR(INDEX(Produtos!$D$6:$D$505,MATCH($C2593,Produtos!$B$6:$B$505,0)),0),0))))</f>
        <v/>
      </c>
      <c r="J2593" s="17">
        <f>IF(OR($B2593="",$C2593="",N($D2593)=0),"",IF($B2593="Venda",1,IF($B2593="Devolução de venda",-1,0))*$D2593*IFERROR(INDEX(Produtos!$L$6:$L$505,MATCH($C2593,Produtos!$B$6:$B$505,0)),0))</f>
        <v/>
      </c>
      <c r="K2593" s="17">
        <f>IF(I2593="","",IF($B2593="Venda",I2593-J2593,IF($B2593="Devolução de venda",-I2593-J2593,0)))</f>
        <v/>
      </c>
      <c r="L2593" s="20">
        <f>IF($A2593="","",IF($G2593&lt;&gt;"",$G2593,$A2593))</f>
        <v/>
      </c>
      <c r="M2593" s="17">
        <f>IF(I2593="","",IF($B2593="Venda",I2593,IF(OR($B2593="Compra",$B2593="Devolução de venda"),-I2593,0)))</f>
        <v/>
      </c>
    </row>
    <row r="2594">
      <c r="A2594" s="22" t="n"/>
      <c r="B2594" s="14" t="n"/>
      <c r="C2594" s="14" t="n"/>
      <c r="D2594" s="14" t="n"/>
      <c r="E2594" s="15" t="n"/>
      <c r="F2594" s="14" t="n"/>
      <c r="G2594" s="22" t="n"/>
      <c r="H2594" s="14" t="n"/>
      <c r="I2594" s="17">
        <f>IF(OR($B2594="",$C2594="",N($D2594)=0),"",IF(OR($B2594="Ajuste para mais",$B2594="Ajuste para menos"),0,$D2594*IF(N($E2594)&lt;&gt;0,$E2594,IF(OR($B2594="Venda",$B2594="Devolução de venda"),IFERROR(INDEX(Produtos!$D$6:$D$505,MATCH($C2594,Produtos!$B$6:$B$505,0)),0),0))))</f>
        <v/>
      </c>
      <c r="J2594" s="17">
        <f>IF(OR($B2594="",$C2594="",N($D2594)=0),"",IF($B2594="Venda",1,IF($B2594="Devolução de venda",-1,0))*$D2594*IFERROR(INDEX(Produtos!$L$6:$L$505,MATCH($C2594,Produtos!$B$6:$B$505,0)),0))</f>
        <v/>
      </c>
      <c r="K2594" s="17">
        <f>IF(I2594="","",IF($B2594="Venda",I2594-J2594,IF($B2594="Devolução de venda",-I2594-J2594,0)))</f>
        <v/>
      </c>
      <c r="L2594" s="20">
        <f>IF($A2594="","",IF($G2594&lt;&gt;"",$G2594,$A2594))</f>
        <v/>
      </c>
      <c r="M2594" s="17">
        <f>IF(I2594="","",IF($B2594="Venda",I2594,IF(OR($B2594="Compra",$B2594="Devolução de venda"),-I2594,0)))</f>
        <v/>
      </c>
    </row>
    <row r="2595">
      <c r="A2595" s="22" t="n"/>
      <c r="B2595" s="14" t="n"/>
      <c r="C2595" s="14" t="n"/>
      <c r="D2595" s="14" t="n"/>
      <c r="E2595" s="15" t="n"/>
      <c r="F2595" s="14" t="n"/>
      <c r="G2595" s="22" t="n"/>
      <c r="H2595" s="14" t="n"/>
      <c r="I2595" s="17">
        <f>IF(OR($B2595="",$C2595="",N($D2595)=0),"",IF(OR($B2595="Ajuste para mais",$B2595="Ajuste para menos"),0,$D2595*IF(N($E2595)&lt;&gt;0,$E2595,IF(OR($B2595="Venda",$B2595="Devolução de venda"),IFERROR(INDEX(Produtos!$D$6:$D$505,MATCH($C2595,Produtos!$B$6:$B$505,0)),0),0))))</f>
        <v/>
      </c>
      <c r="J2595" s="17">
        <f>IF(OR($B2595="",$C2595="",N($D2595)=0),"",IF($B2595="Venda",1,IF($B2595="Devolução de venda",-1,0))*$D2595*IFERROR(INDEX(Produtos!$L$6:$L$505,MATCH($C2595,Produtos!$B$6:$B$505,0)),0))</f>
        <v/>
      </c>
      <c r="K2595" s="17">
        <f>IF(I2595="","",IF($B2595="Venda",I2595-J2595,IF($B2595="Devolução de venda",-I2595-J2595,0)))</f>
        <v/>
      </c>
      <c r="L2595" s="20">
        <f>IF($A2595="","",IF($G2595&lt;&gt;"",$G2595,$A2595))</f>
        <v/>
      </c>
      <c r="M2595" s="17">
        <f>IF(I2595="","",IF($B2595="Venda",I2595,IF(OR($B2595="Compra",$B2595="Devolução de venda"),-I2595,0)))</f>
        <v/>
      </c>
    </row>
    <row r="2596">
      <c r="A2596" s="22" t="n"/>
      <c r="B2596" s="14" t="n"/>
      <c r="C2596" s="14" t="n"/>
      <c r="D2596" s="14" t="n"/>
      <c r="E2596" s="15" t="n"/>
      <c r="F2596" s="14" t="n"/>
      <c r="G2596" s="22" t="n"/>
      <c r="H2596" s="14" t="n"/>
      <c r="I2596" s="17">
        <f>IF(OR($B2596="",$C2596="",N($D2596)=0),"",IF(OR($B2596="Ajuste para mais",$B2596="Ajuste para menos"),0,$D2596*IF(N($E2596)&lt;&gt;0,$E2596,IF(OR($B2596="Venda",$B2596="Devolução de venda"),IFERROR(INDEX(Produtos!$D$6:$D$505,MATCH($C2596,Produtos!$B$6:$B$505,0)),0),0))))</f>
        <v/>
      </c>
      <c r="J2596" s="17">
        <f>IF(OR($B2596="",$C2596="",N($D2596)=0),"",IF($B2596="Venda",1,IF($B2596="Devolução de venda",-1,0))*$D2596*IFERROR(INDEX(Produtos!$L$6:$L$505,MATCH($C2596,Produtos!$B$6:$B$505,0)),0))</f>
        <v/>
      </c>
      <c r="K2596" s="17">
        <f>IF(I2596="","",IF($B2596="Venda",I2596-J2596,IF($B2596="Devolução de venda",-I2596-J2596,0)))</f>
        <v/>
      </c>
      <c r="L2596" s="20">
        <f>IF($A2596="","",IF($G2596&lt;&gt;"",$G2596,$A2596))</f>
        <v/>
      </c>
      <c r="M2596" s="17">
        <f>IF(I2596="","",IF($B2596="Venda",I2596,IF(OR($B2596="Compra",$B2596="Devolução de venda"),-I2596,0)))</f>
        <v/>
      </c>
    </row>
    <row r="2597">
      <c r="A2597" s="22" t="n"/>
      <c r="B2597" s="14" t="n"/>
      <c r="C2597" s="14" t="n"/>
      <c r="D2597" s="14" t="n"/>
      <c r="E2597" s="15" t="n"/>
      <c r="F2597" s="14" t="n"/>
      <c r="G2597" s="22" t="n"/>
      <c r="H2597" s="14" t="n"/>
      <c r="I2597" s="17">
        <f>IF(OR($B2597="",$C2597="",N($D2597)=0),"",IF(OR($B2597="Ajuste para mais",$B2597="Ajuste para menos"),0,$D2597*IF(N($E2597)&lt;&gt;0,$E2597,IF(OR($B2597="Venda",$B2597="Devolução de venda"),IFERROR(INDEX(Produtos!$D$6:$D$505,MATCH($C2597,Produtos!$B$6:$B$505,0)),0),0))))</f>
        <v/>
      </c>
      <c r="J2597" s="17">
        <f>IF(OR($B2597="",$C2597="",N($D2597)=0),"",IF($B2597="Venda",1,IF($B2597="Devolução de venda",-1,0))*$D2597*IFERROR(INDEX(Produtos!$L$6:$L$505,MATCH($C2597,Produtos!$B$6:$B$505,0)),0))</f>
        <v/>
      </c>
      <c r="K2597" s="17">
        <f>IF(I2597="","",IF($B2597="Venda",I2597-J2597,IF($B2597="Devolução de venda",-I2597-J2597,0)))</f>
        <v/>
      </c>
      <c r="L2597" s="20">
        <f>IF($A2597="","",IF($G2597&lt;&gt;"",$G2597,$A2597))</f>
        <v/>
      </c>
      <c r="M2597" s="17">
        <f>IF(I2597="","",IF($B2597="Venda",I2597,IF(OR($B2597="Compra",$B2597="Devolução de venda"),-I2597,0)))</f>
        <v/>
      </c>
    </row>
    <row r="2598">
      <c r="A2598" s="22" t="n"/>
      <c r="B2598" s="14" t="n"/>
      <c r="C2598" s="14" t="n"/>
      <c r="D2598" s="14" t="n"/>
      <c r="E2598" s="15" t="n"/>
      <c r="F2598" s="14" t="n"/>
      <c r="G2598" s="22" t="n"/>
      <c r="H2598" s="14" t="n"/>
      <c r="I2598" s="17">
        <f>IF(OR($B2598="",$C2598="",N($D2598)=0),"",IF(OR($B2598="Ajuste para mais",$B2598="Ajuste para menos"),0,$D2598*IF(N($E2598)&lt;&gt;0,$E2598,IF(OR($B2598="Venda",$B2598="Devolução de venda"),IFERROR(INDEX(Produtos!$D$6:$D$505,MATCH($C2598,Produtos!$B$6:$B$505,0)),0),0))))</f>
        <v/>
      </c>
      <c r="J2598" s="17">
        <f>IF(OR($B2598="",$C2598="",N($D2598)=0),"",IF($B2598="Venda",1,IF($B2598="Devolução de venda",-1,0))*$D2598*IFERROR(INDEX(Produtos!$L$6:$L$505,MATCH($C2598,Produtos!$B$6:$B$505,0)),0))</f>
        <v/>
      </c>
      <c r="K2598" s="17">
        <f>IF(I2598="","",IF($B2598="Venda",I2598-J2598,IF($B2598="Devolução de venda",-I2598-J2598,0)))</f>
        <v/>
      </c>
      <c r="L2598" s="20">
        <f>IF($A2598="","",IF($G2598&lt;&gt;"",$G2598,$A2598))</f>
        <v/>
      </c>
      <c r="M2598" s="17">
        <f>IF(I2598="","",IF($B2598="Venda",I2598,IF(OR($B2598="Compra",$B2598="Devolução de venda"),-I2598,0)))</f>
        <v/>
      </c>
    </row>
    <row r="2599">
      <c r="A2599" s="22" t="n"/>
      <c r="B2599" s="14" t="n"/>
      <c r="C2599" s="14" t="n"/>
      <c r="D2599" s="14" t="n"/>
      <c r="E2599" s="15" t="n"/>
      <c r="F2599" s="14" t="n"/>
      <c r="G2599" s="22" t="n"/>
      <c r="H2599" s="14" t="n"/>
      <c r="I2599" s="17">
        <f>IF(OR($B2599="",$C2599="",N($D2599)=0),"",IF(OR($B2599="Ajuste para mais",$B2599="Ajuste para menos"),0,$D2599*IF(N($E2599)&lt;&gt;0,$E2599,IF(OR($B2599="Venda",$B2599="Devolução de venda"),IFERROR(INDEX(Produtos!$D$6:$D$505,MATCH($C2599,Produtos!$B$6:$B$505,0)),0),0))))</f>
        <v/>
      </c>
      <c r="J2599" s="17">
        <f>IF(OR($B2599="",$C2599="",N($D2599)=0),"",IF($B2599="Venda",1,IF($B2599="Devolução de venda",-1,0))*$D2599*IFERROR(INDEX(Produtos!$L$6:$L$505,MATCH($C2599,Produtos!$B$6:$B$505,0)),0))</f>
        <v/>
      </c>
      <c r="K2599" s="17">
        <f>IF(I2599="","",IF($B2599="Venda",I2599-J2599,IF($B2599="Devolução de venda",-I2599-J2599,0)))</f>
        <v/>
      </c>
      <c r="L2599" s="20">
        <f>IF($A2599="","",IF($G2599&lt;&gt;"",$G2599,$A2599))</f>
        <v/>
      </c>
      <c r="M2599" s="17">
        <f>IF(I2599="","",IF($B2599="Venda",I2599,IF(OR($B2599="Compra",$B2599="Devolução de venda"),-I2599,0)))</f>
        <v/>
      </c>
    </row>
    <row r="2600">
      <c r="A2600" s="22" t="n"/>
      <c r="B2600" s="14" t="n"/>
      <c r="C2600" s="14" t="n"/>
      <c r="D2600" s="14" t="n"/>
      <c r="E2600" s="15" t="n"/>
      <c r="F2600" s="14" t="n"/>
      <c r="G2600" s="22" t="n"/>
      <c r="H2600" s="14" t="n"/>
      <c r="I2600" s="17">
        <f>IF(OR($B2600="",$C2600="",N($D2600)=0),"",IF(OR($B2600="Ajuste para mais",$B2600="Ajuste para menos"),0,$D2600*IF(N($E2600)&lt;&gt;0,$E2600,IF(OR($B2600="Venda",$B2600="Devolução de venda"),IFERROR(INDEX(Produtos!$D$6:$D$505,MATCH($C2600,Produtos!$B$6:$B$505,0)),0),0))))</f>
        <v/>
      </c>
      <c r="J2600" s="17">
        <f>IF(OR($B2600="",$C2600="",N($D2600)=0),"",IF($B2600="Venda",1,IF($B2600="Devolução de venda",-1,0))*$D2600*IFERROR(INDEX(Produtos!$L$6:$L$505,MATCH($C2600,Produtos!$B$6:$B$505,0)),0))</f>
        <v/>
      </c>
      <c r="K2600" s="17">
        <f>IF(I2600="","",IF($B2600="Venda",I2600-J2600,IF($B2600="Devolução de venda",-I2600-J2600,0)))</f>
        <v/>
      </c>
      <c r="L2600" s="20">
        <f>IF($A2600="","",IF($G2600&lt;&gt;"",$G2600,$A2600))</f>
        <v/>
      </c>
      <c r="M2600" s="17">
        <f>IF(I2600="","",IF($B2600="Venda",I2600,IF(OR($B2600="Compra",$B2600="Devolução de venda"),-I2600,0)))</f>
        <v/>
      </c>
    </row>
    <row r="2601">
      <c r="A2601" s="22" t="n"/>
      <c r="B2601" s="14" t="n"/>
      <c r="C2601" s="14" t="n"/>
      <c r="D2601" s="14" t="n"/>
      <c r="E2601" s="15" t="n"/>
      <c r="F2601" s="14" t="n"/>
      <c r="G2601" s="22" t="n"/>
      <c r="H2601" s="14" t="n"/>
      <c r="I2601" s="17">
        <f>IF(OR($B2601="",$C2601="",N($D2601)=0),"",IF(OR($B2601="Ajuste para mais",$B2601="Ajuste para menos"),0,$D2601*IF(N($E2601)&lt;&gt;0,$E2601,IF(OR($B2601="Venda",$B2601="Devolução de venda"),IFERROR(INDEX(Produtos!$D$6:$D$505,MATCH($C2601,Produtos!$B$6:$B$505,0)),0),0))))</f>
        <v/>
      </c>
      <c r="J2601" s="17">
        <f>IF(OR($B2601="",$C2601="",N($D2601)=0),"",IF($B2601="Venda",1,IF($B2601="Devolução de venda",-1,0))*$D2601*IFERROR(INDEX(Produtos!$L$6:$L$505,MATCH($C2601,Produtos!$B$6:$B$505,0)),0))</f>
        <v/>
      </c>
      <c r="K2601" s="17">
        <f>IF(I2601="","",IF($B2601="Venda",I2601-J2601,IF($B2601="Devolução de venda",-I2601-J2601,0)))</f>
        <v/>
      </c>
      <c r="L2601" s="20">
        <f>IF($A2601="","",IF($G2601&lt;&gt;"",$G2601,$A2601))</f>
        <v/>
      </c>
      <c r="M2601" s="17">
        <f>IF(I2601="","",IF($B2601="Venda",I2601,IF(OR($B2601="Compra",$B2601="Devolução de venda"),-I2601,0)))</f>
        <v/>
      </c>
    </row>
    <row r="2602">
      <c r="A2602" s="22" t="n"/>
      <c r="B2602" s="14" t="n"/>
      <c r="C2602" s="14" t="n"/>
      <c r="D2602" s="14" t="n"/>
      <c r="E2602" s="15" t="n"/>
      <c r="F2602" s="14" t="n"/>
      <c r="G2602" s="22" t="n"/>
      <c r="H2602" s="14" t="n"/>
      <c r="I2602" s="17">
        <f>IF(OR($B2602="",$C2602="",N($D2602)=0),"",IF(OR($B2602="Ajuste para mais",$B2602="Ajuste para menos"),0,$D2602*IF(N($E2602)&lt;&gt;0,$E2602,IF(OR($B2602="Venda",$B2602="Devolução de venda"),IFERROR(INDEX(Produtos!$D$6:$D$505,MATCH($C2602,Produtos!$B$6:$B$505,0)),0),0))))</f>
        <v/>
      </c>
      <c r="J2602" s="17">
        <f>IF(OR($B2602="",$C2602="",N($D2602)=0),"",IF($B2602="Venda",1,IF($B2602="Devolução de venda",-1,0))*$D2602*IFERROR(INDEX(Produtos!$L$6:$L$505,MATCH($C2602,Produtos!$B$6:$B$505,0)),0))</f>
        <v/>
      </c>
      <c r="K2602" s="17">
        <f>IF(I2602="","",IF($B2602="Venda",I2602-J2602,IF($B2602="Devolução de venda",-I2602-J2602,0)))</f>
        <v/>
      </c>
      <c r="L2602" s="20">
        <f>IF($A2602="","",IF($G2602&lt;&gt;"",$G2602,$A2602))</f>
        <v/>
      </c>
      <c r="M2602" s="17">
        <f>IF(I2602="","",IF($B2602="Venda",I2602,IF(OR($B2602="Compra",$B2602="Devolução de venda"),-I2602,0)))</f>
        <v/>
      </c>
    </row>
    <row r="2603">
      <c r="A2603" s="22" t="n"/>
      <c r="B2603" s="14" t="n"/>
      <c r="C2603" s="14" t="n"/>
      <c r="D2603" s="14" t="n"/>
      <c r="E2603" s="15" t="n"/>
      <c r="F2603" s="14" t="n"/>
      <c r="G2603" s="22" t="n"/>
      <c r="H2603" s="14" t="n"/>
      <c r="I2603" s="17">
        <f>IF(OR($B2603="",$C2603="",N($D2603)=0),"",IF(OR($B2603="Ajuste para mais",$B2603="Ajuste para menos"),0,$D2603*IF(N($E2603)&lt;&gt;0,$E2603,IF(OR($B2603="Venda",$B2603="Devolução de venda"),IFERROR(INDEX(Produtos!$D$6:$D$505,MATCH($C2603,Produtos!$B$6:$B$505,0)),0),0))))</f>
        <v/>
      </c>
      <c r="J2603" s="17">
        <f>IF(OR($B2603="",$C2603="",N($D2603)=0),"",IF($B2603="Venda",1,IF($B2603="Devolução de venda",-1,0))*$D2603*IFERROR(INDEX(Produtos!$L$6:$L$505,MATCH($C2603,Produtos!$B$6:$B$505,0)),0))</f>
        <v/>
      </c>
      <c r="K2603" s="17">
        <f>IF(I2603="","",IF($B2603="Venda",I2603-J2603,IF($B2603="Devolução de venda",-I2603-J2603,0)))</f>
        <v/>
      </c>
      <c r="L2603" s="20">
        <f>IF($A2603="","",IF($G2603&lt;&gt;"",$G2603,$A2603))</f>
        <v/>
      </c>
      <c r="M2603" s="17">
        <f>IF(I2603="","",IF($B2603="Venda",I2603,IF(OR($B2603="Compra",$B2603="Devolução de venda"),-I2603,0)))</f>
        <v/>
      </c>
    </row>
    <row r="2604">
      <c r="A2604" s="22" t="n"/>
      <c r="B2604" s="14" t="n"/>
      <c r="C2604" s="14" t="n"/>
      <c r="D2604" s="14" t="n"/>
      <c r="E2604" s="15" t="n"/>
      <c r="F2604" s="14" t="n"/>
      <c r="G2604" s="22" t="n"/>
      <c r="H2604" s="14" t="n"/>
      <c r="I2604" s="17">
        <f>IF(OR($B2604="",$C2604="",N($D2604)=0),"",IF(OR($B2604="Ajuste para mais",$B2604="Ajuste para menos"),0,$D2604*IF(N($E2604)&lt;&gt;0,$E2604,IF(OR($B2604="Venda",$B2604="Devolução de venda"),IFERROR(INDEX(Produtos!$D$6:$D$505,MATCH($C2604,Produtos!$B$6:$B$505,0)),0),0))))</f>
        <v/>
      </c>
      <c r="J2604" s="17">
        <f>IF(OR($B2604="",$C2604="",N($D2604)=0),"",IF($B2604="Venda",1,IF($B2604="Devolução de venda",-1,0))*$D2604*IFERROR(INDEX(Produtos!$L$6:$L$505,MATCH($C2604,Produtos!$B$6:$B$505,0)),0))</f>
        <v/>
      </c>
      <c r="K2604" s="17">
        <f>IF(I2604="","",IF($B2604="Venda",I2604-J2604,IF($B2604="Devolução de venda",-I2604-J2604,0)))</f>
        <v/>
      </c>
      <c r="L2604" s="20">
        <f>IF($A2604="","",IF($G2604&lt;&gt;"",$G2604,$A2604))</f>
        <v/>
      </c>
      <c r="M2604" s="17">
        <f>IF(I2604="","",IF($B2604="Venda",I2604,IF(OR($B2604="Compra",$B2604="Devolução de venda"),-I2604,0)))</f>
        <v/>
      </c>
    </row>
    <row r="2605">
      <c r="A2605" s="22" t="n"/>
      <c r="B2605" s="14" t="n"/>
      <c r="C2605" s="14" t="n"/>
      <c r="D2605" s="14" t="n"/>
      <c r="E2605" s="15" t="n"/>
      <c r="F2605" s="14" t="n"/>
      <c r="G2605" s="22" t="n"/>
      <c r="H2605" s="14" t="n"/>
      <c r="I2605" s="17">
        <f>IF(OR($B2605="",$C2605="",N($D2605)=0),"",IF(OR($B2605="Ajuste para mais",$B2605="Ajuste para menos"),0,$D2605*IF(N($E2605)&lt;&gt;0,$E2605,IF(OR($B2605="Venda",$B2605="Devolução de venda"),IFERROR(INDEX(Produtos!$D$6:$D$505,MATCH($C2605,Produtos!$B$6:$B$505,0)),0),0))))</f>
        <v/>
      </c>
      <c r="J2605" s="17">
        <f>IF(OR($B2605="",$C2605="",N($D2605)=0),"",IF($B2605="Venda",1,IF($B2605="Devolução de venda",-1,0))*$D2605*IFERROR(INDEX(Produtos!$L$6:$L$505,MATCH($C2605,Produtos!$B$6:$B$505,0)),0))</f>
        <v/>
      </c>
      <c r="K2605" s="17">
        <f>IF(I2605="","",IF($B2605="Venda",I2605-J2605,IF($B2605="Devolução de venda",-I2605-J2605,0)))</f>
        <v/>
      </c>
      <c r="L2605" s="20">
        <f>IF($A2605="","",IF($G2605&lt;&gt;"",$G2605,$A2605))</f>
        <v/>
      </c>
      <c r="M2605" s="17">
        <f>IF(I2605="","",IF($B2605="Venda",I2605,IF(OR($B2605="Compra",$B2605="Devolução de venda"),-I2605,0)))</f>
        <v/>
      </c>
    </row>
    <row r="2606">
      <c r="A2606" s="22" t="n"/>
      <c r="B2606" s="14" t="n"/>
      <c r="C2606" s="14" t="n"/>
      <c r="D2606" s="14" t="n"/>
      <c r="E2606" s="15" t="n"/>
      <c r="F2606" s="14" t="n"/>
      <c r="G2606" s="22" t="n"/>
      <c r="H2606" s="14" t="n"/>
      <c r="I2606" s="17">
        <f>IF(OR($B2606="",$C2606="",N($D2606)=0),"",IF(OR($B2606="Ajuste para mais",$B2606="Ajuste para menos"),0,$D2606*IF(N($E2606)&lt;&gt;0,$E2606,IF(OR($B2606="Venda",$B2606="Devolução de venda"),IFERROR(INDEX(Produtos!$D$6:$D$505,MATCH($C2606,Produtos!$B$6:$B$505,0)),0),0))))</f>
        <v/>
      </c>
      <c r="J2606" s="17">
        <f>IF(OR($B2606="",$C2606="",N($D2606)=0),"",IF($B2606="Venda",1,IF($B2606="Devolução de venda",-1,0))*$D2606*IFERROR(INDEX(Produtos!$L$6:$L$505,MATCH($C2606,Produtos!$B$6:$B$505,0)),0))</f>
        <v/>
      </c>
      <c r="K2606" s="17">
        <f>IF(I2606="","",IF($B2606="Venda",I2606-J2606,IF($B2606="Devolução de venda",-I2606-J2606,0)))</f>
        <v/>
      </c>
      <c r="L2606" s="20">
        <f>IF($A2606="","",IF($G2606&lt;&gt;"",$G2606,$A2606))</f>
        <v/>
      </c>
      <c r="M2606" s="17">
        <f>IF(I2606="","",IF($B2606="Venda",I2606,IF(OR($B2606="Compra",$B2606="Devolução de venda"),-I2606,0)))</f>
        <v/>
      </c>
    </row>
    <row r="2607">
      <c r="A2607" s="22" t="n"/>
      <c r="B2607" s="14" t="n"/>
      <c r="C2607" s="14" t="n"/>
      <c r="D2607" s="14" t="n"/>
      <c r="E2607" s="15" t="n"/>
      <c r="F2607" s="14" t="n"/>
      <c r="G2607" s="22" t="n"/>
      <c r="H2607" s="14" t="n"/>
      <c r="I2607" s="17">
        <f>IF(OR($B2607="",$C2607="",N($D2607)=0),"",IF(OR($B2607="Ajuste para mais",$B2607="Ajuste para menos"),0,$D2607*IF(N($E2607)&lt;&gt;0,$E2607,IF(OR($B2607="Venda",$B2607="Devolução de venda"),IFERROR(INDEX(Produtos!$D$6:$D$505,MATCH($C2607,Produtos!$B$6:$B$505,0)),0),0))))</f>
        <v/>
      </c>
      <c r="J2607" s="17">
        <f>IF(OR($B2607="",$C2607="",N($D2607)=0),"",IF($B2607="Venda",1,IF($B2607="Devolução de venda",-1,0))*$D2607*IFERROR(INDEX(Produtos!$L$6:$L$505,MATCH($C2607,Produtos!$B$6:$B$505,0)),0))</f>
        <v/>
      </c>
      <c r="K2607" s="17">
        <f>IF(I2607="","",IF($B2607="Venda",I2607-J2607,IF($B2607="Devolução de venda",-I2607-J2607,0)))</f>
        <v/>
      </c>
      <c r="L2607" s="20">
        <f>IF($A2607="","",IF($G2607&lt;&gt;"",$G2607,$A2607))</f>
        <v/>
      </c>
      <c r="M2607" s="17">
        <f>IF(I2607="","",IF($B2607="Venda",I2607,IF(OR($B2607="Compra",$B2607="Devolução de venda"),-I2607,0)))</f>
        <v/>
      </c>
    </row>
    <row r="2608">
      <c r="A2608" s="22" t="n"/>
      <c r="B2608" s="14" t="n"/>
      <c r="C2608" s="14" t="n"/>
      <c r="D2608" s="14" t="n"/>
      <c r="E2608" s="15" t="n"/>
      <c r="F2608" s="14" t="n"/>
      <c r="G2608" s="22" t="n"/>
      <c r="H2608" s="14" t="n"/>
      <c r="I2608" s="17">
        <f>IF(OR($B2608="",$C2608="",N($D2608)=0),"",IF(OR($B2608="Ajuste para mais",$B2608="Ajuste para menos"),0,$D2608*IF(N($E2608)&lt;&gt;0,$E2608,IF(OR($B2608="Venda",$B2608="Devolução de venda"),IFERROR(INDEX(Produtos!$D$6:$D$505,MATCH($C2608,Produtos!$B$6:$B$505,0)),0),0))))</f>
        <v/>
      </c>
      <c r="J2608" s="17">
        <f>IF(OR($B2608="",$C2608="",N($D2608)=0),"",IF($B2608="Venda",1,IF($B2608="Devolução de venda",-1,0))*$D2608*IFERROR(INDEX(Produtos!$L$6:$L$505,MATCH($C2608,Produtos!$B$6:$B$505,0)),0))</f>
        <v/>
      </c>
      <c r="K2608" s="17">
        <f>IF(I2608="","",IF($B2608="Venda",I2608-J2608,IF($B2608="Devolução de venda",-I2608-J2608,0)))</f>
        <v/>
      </c>
      <c r="L2608" s="20">
        <f>IF($A2608="","",IF($G2608&lt;&gt;"",$G2608,$A2608))</f>
        <v/>
      </c>
      <c r="M2608" s="17">
        <f>IF(I2608="","",IF($B2608="Venda",I2608,IF(OR($B2608="Compra",$B2608="Devolução de venda"),-I2608,0)))</f>
        <v/>
      </c>
    </row>
    <row r="2609">
      <c r="A2609" s="22" t="n"/>
      <c r="B2609" s="14" t="n"/>
      <c r="C2609" s="14" t="n"/>
      <c r="D2609" s="14" t="n"/>
      <c r="E2609" s="15" t="n"/>
      <c r="F2609" s="14" t="n"/>
      <c r="G2609" s="22" t="n"/>
      <c r="H2609" s="14" t="n"/>
      <c r="I2609" s="17">
        <f>IF(OR($B2609="",$C2609="",N($D2609)=0),"",IF(OR($B2609="Ajuste para mais",$B2609="Ajuste para menos"),0,$D2609*IF(N($E2609)&lt;&gt;0,$E2609,IF(OR($B2609="Venda",$B2609="Devolução de venda"),IFERROR(INDEX(Produtos!$D$6:$D$505,MATCH($C2609,Produtos!$B$6:$B$505,0)),0),0))))</f>
        <v/>
      </c>
      <c r="J2609" s="17">
        <f>IF(OR($B2609="",$C2609="",N($D2609)=0),"",IF($B2609="Venda",1,IF($B2609="Devolução de venda",-1,0))*$D2609*IFERROR(INDEX(Produtos!$L$6:$L$505,MATCH($C2609,Produtos!$B$6:$B$505,0)),0))</f>
        <v/>
      </c>
      <c r="K2609" s="17">
        <f>IF(I2609="","",IF($B2609="Venda",I2609-J2609,IF($B2609="Devolução de venda",-I2609-J2609,0)))</f>
        <v/>
      </c>
      <c r="L2609" s="20">
        <f>IF($A2609="","",IF($G2609&lt;&gt;"",$G2609,$A2609))</f>
        <v/>
      </c>
      <c r="M2609" s="17">
        <f>IF(I2609="","",IF($B2609="Venda",I2609,IF(OR($B2609="Compra",$B2609="Devolução de venda"),-I2609,0)))</f>
        <v/>
      </c>
    </row>
    <row r="2610">
      <c r="A2610" s="22" t="n"/>
      <c r="B2610" s="14" t="n"/>
      <c r="C2610" s="14" t="n"/>
      <c r="D2610" s="14" t="n"/>
      <c r="E2610" s="15" t="n"/>
      <c r="F2610" s="14" t="n"/>
      <c r="G2610" s="22" t="n"/>
      <c r="H2610" s="14" t="n"/>
      <c r="I2610" s="17">
        <f>IF(OR($B2610="",$C2610="",N($D2610)=0),"",IF(OR($B2610="Ajuste para mais",$B2610="Ajuste para menos"),0,$D2610*IF(N($E2610)&lt;&gt;0,$E2610,IF(OR($B2610="Venda",$B2610="Devolução de venda"),IFERROR(INDEX(Produtos!$D$6:$D$505,MATCH($C2610,Produtos!$B$6:$B$505,0)),0),0))))</f>
        <v/>
      </c>
      <c r="J2610" s="17">
        <f>IF(OR($B2610="",$C2610="",N($D2610)=0),"",IF($B2610="Venda",1,IF($B2610="Devolução de venda",-1,0))*$D2610*IFERROR(INDEX(Produtos!$L$6:$L$505,MATCH($C2610,Produtos!$B$6:$B$505,0)),0))</f>
        <v/>
      </c>
      <c r="K2610" s="17">
        <f>IF(I2610="","",IF($B2610="Venda",I2610-J2610,IF($B2610="Devolução de venda",-I2610-J2610,0)))</f>
        <v/>
      </c>
      <c r="L2610" s="20">
        <f>IF($A2610="","",IF($G2610&lt;&gt;"",$G2610,$A2610))</f>
        <v/>
      </c>
      <c r="M2610" s="17">
        <f>IF(I2610="","",IF($B2610="Venda",I2610,IF(OR($B2610="Compra",$B2610="Devolução de venda"),-I2610,0)))</f>
        <v/>
      </c>
    </row>
    <row r="2611">
      <c r="A2611" s="22" t="n"/>
      <c r="B2611" s="14" t="n"/>
      <c r="C2611" s="14" t="n"/>
      <c r="D2611" s="14" t="n"/>
      <c r="E2611" s="15" t="n"/>
      <c r="F2611" s="14" t="n"/>
      <c r="G2611" s="22" t="n"/>
      <c r="H2611" s="14" t="n"/>
      <c r="I2611" s="17">
        <f>IF(OR($B2611="",$C2611="",N($D2611)=0),"",IF(OR($B2611="Ajuste para mais",$B2611="Ajuste para menos"),0,$D2611*IF(N($E2611)&lt;&gt;0,$E2611,IF(OR($B2611="Venda",$B2611="Devolução de venda"),IFERROR(INDEX(Produtos!$D$6:$D$505,MATCH($C2611,Produtos!$B$6:$B$505,0)),0),0))))</f>
        <v/>
      </c>
      <c r="J2611" s="17">
        <f>IF(OR($B2611="",$C2611="",N($D2611)=0),"",IF($B2611="Venda",1,IF($B2611="Devolução de venda",-1,0))*$D2611*IFERROR(INDEX(Produtos!$L$6:$L$505,MATCH($C2611,Produtos!$B$6:$B$505,0)),0))</f>
        <v/>
      </c>
      <c r="K2611" s="17">
        <f>IF(I2611="","",IF($B2611="Venda",I2611-J2611,IF($B2611="Devolução de venda",-I2611-J2611,0)))</f>
        <v/>
      </c>
      <c r="L2611" s="20">
        <f>IF($A2611="","",IF($G2611&lt;&gt;"",$G2611,$A2611))</f>
        <v/>
      </c>
      <c r="M2611" s="17">
        <f>IF(I2611="","",IF($B2611="Venda",I2611,IF(OR($B2611="Compra",$B2611="Devolução de venda"),-I2611,0)))</f>
        <v/>
      </c>
    </row>
    <row r="2612">
      <c r="A2612" s="22" t="n"/>
      <c r="B2612" s="14" t="n"/>
      <c r="C2612" s="14" t="n"/>
      <c r="D2612" s="14" t="n"/>
      <c r="E2612" s="15" t="n"/>
      <c r="F2612" s="14" t="n"/>
      <c r="G2612" s="22" t="n"/>
      <c r="H2612" s="14" t="n"/>
      <c r="I2612" s="17">
        <f>IF(OR($B2612="",$C2612="",N($D2612)=0),"",IF(OR($B2612="Ajuste para mais",$B2612="Ajuste para menos"),0,$D2612*IF(N($E2612)&lt;&gt;0,$E2612,IF(OR($B2612="Venda",$B2612="Devolução de venda"),IFERROR(INDEX(Produtos!$D$6:$D$505,MATCH($C2612,Produtos!$B$6:$B$505,0)),0),0))))</f>
        <v/>
      </c>
      <c r="J2612" s="17">
        <f>IF(OR($B2612="",$C2612="",N($D2612)=0),"",IF($B2612="Venda",1,IF($B2612="Devolução de venda",-1,0))*$D2612*IFERROR(INDEX(Produtos!$L$6:$L$505,MATCH($C2612,Produtos!$B$6:$B$505,0)),0))</f>
        <v/>
      </c>
      <c r="K2612" s="17">
        <f>IF(I2612="","",IF($B2612="Venda",I2612-J2612,IF($B2612="Devolução de venda",-I2612-J2612,0)))</f>
        <v/>
      </c>
      <c r="L2612" s="20">
        <f>IF($A2612="","",IF($G2612&lt;&gt;"",$G2612,$A2612))</f>
        <v/>
      </c>
      <c r="M2612" s="17">
        <f>IF(I2612="","",IF($B2612="Venda",I2612,IF(OR($B2612="Compra",$B2612="Devolução de venda"),-I2612,0)))</f>
        <v/>
      </c>
    </row>
    <row r="2613">
      <c r="A2613" s="22" t="n"/>
      <c r="B2613" s="14" t="n"/>
      <c r="C2613" s="14" t="n"/>
      <c r="D2613" s="14" t="n"/>
      <c r="E2613" s="15" t="n"/>
      <c r="F2613" s="14" t="n"/>
      <c r="G2613" s="22" t="n"/>
      <c r="H2613" s="14" t="n"/>
      <c r="I2613" s="17">
        <f>IF(OR($B2613="",$C2613="",N($D2613)=0),"",IF(OR($B2613="Ajuste para mais",$B2613="Ajuste para menos"),0,$D2613*IF(N($E2613)&lt;&gt;0,$E2613,IF(OR($B2613="Venda",$B2613="Devolução de venda"),IFERROR(INDEX(Produtos!$D$6:$D$505,MATCH($C2613,Produtos!$B$6:$B$505,0)),0),0))))</f>
        <v/>
      </c>
      <c r="J2613" s="17">
        <f>IF(OR($B2613="",$C2613="",N($D2613)=0),"",IF($B2613="Venda",1,IF($B2613="Devolução de venda",-1,0))*$D2613*IFERROR(INDEX(Produtos!$L$6:$L$505,MATCH($C2613,Produtos!$B$6:$B$505,0)),0))</f>
        <v/>
      </c>
      <c r="K2613" s="17">
        <f>IF(I2613="","",IF($B2613="Venda",I2613-J2613,IF($B2613="Devolução de venda",-I2613-J2613,0)))</f>
        <v/>
      </c>
      <c r="L2613" s="20">
        <f>IF($A2613="","",IF($G2613&lt;&gt;"",$G2613,$A2613))</f>
        <v/>
      </c>
      <c r="M2613" s="17">
        <f>IF(I2613="","",IF($B2613="Venda",I2613,IF(OR($B2613="Compra",$B2613="Devolução de venda"),-I2613,0)))</f>
        <v/>
      </c>
    </row>
    <row r="2614">
      <c r="A2614" s="22" t="n"/>
      <c r="B2614" s="14" t="n"/>
      <c r="C2614" s="14" t="n"/>
      <c r="D2614" s="14" t="n"/>
      <c r="E2614" s="15" t="n"/>
      <c r="F2614" s="14" t="n"/>
      <c r="G2614" s="22" t="n"/>
      <c r="H2614" s="14" t="n"/>
      <c r="I2614" s="17">
        <f>IF(OR($B2614="",$C2614="",N($D2614)=0),"",IF(OR($B2614="Ajuste para mais",$B2614="Ajuste para menos"),0,$D2614*IF(N($E2614)&lt;&gt;0,$E2614,IF(OR($B2614="Venda",$B2614="Devolução de venda"),IFERROR(INDEX(Produtos!$D$6:$D$505,MATCH($C2614,Produtos!$B$6:$B$505,0)),0),0))))</f>
        <v/>
      </c>
      <c r="J2614" s="17">
        <f>IF(OR($B2614="",$C2614="",N($D2614)=0),"",IF($B2614="Venda",1,IF($B2614="Devolução de venda",-1,0))*$D2614*IFERROR(INDEX(Produtos!$L$6:$L$505,MATCH($C2614,Produtos!$B$6:$B$505,0)),0))</f>
        <v/>
      </c>
      <c r="K2614" s="17">
        <f>IF(I2614="","",IF($B2614="Venda",I2614-J2614,IF($B2614="Devolução de venda",-I2614-J2614,0)))</f>
        <v/>
      </c>
      <c r="L2614" s="20">
        <f>IF($A2614="","",IF($G2614&lt;&gt;"",$G2614,$A2614))</f>
        <v/>
      </c>
      <c r="M2614" s="17">
        <f>IF(I2614="","",IF($B2614="Venda",I2614,IF(OR($B2614="Compra",$B2614="Devolução de venda"),-I2614,0)))</f>
        <v/>
      </c>
    </row>
    <row r="2615">
      <c r="A2615" s="22" t="n"/>
      <c r="B2615" s="14" t="n"/>
      <c r="C2615" s="14" t="n"/>
      <c r="D2615" s="14" t="n"/>
      <c r="E2615" s="15" t="n"/>
      <c r="F2615" s="14" t="n"/>
      <c r="G2615" s="22" t="n"/>
      <c r="H2615" s="14" t="n"/>
      <c r="I2615" s="17">
        <f>IF(OR($B2615="",$C2615="",N($D2615)=0),"",IF(OR($B2615="Ajuste para mais",$B2615="Ajuste para menos"),0,$D2615*IF(N($E2615)&lt;&gt;0,$E2615,IF(OR($B2615="Venda",$B2615="Devolução de venda"),IFERROR(INDEX(Produtos!$D$6:$D$505,MATCH($C2615,Produtos!$B$6:$B$505,0)),0),0))))</f>
        <v/>
      </c>
      <c r="J2615" s="17">
        <f>IF(OR($B2615="",$C2615="",N($D2615)=0),"",IF($B2615="Venda",1,IF($B2615="Devolução de venda",-1,0))*$D2615*IFERROR(INDEX(Produtos!$L$6:$L$505,MATCH($C2615,Produtos!$B$6:$B$505,0)),0))</f>
        <v/>
      </c>
      <c r="K2615" s="17">
        <f>IF(I2615="","",IF($B2615="Venda",I2615-J2615,IF($B2615="Devolução de venda",-I2615-J2615,0)))</f>
        <v/>
      </c>
      <c r="L2615" s="20">
        <f>IF($A2615="","",IF($G2615&lt;&gt;"",$G2615,$A2615))</f>
        <v/>
      </c>
      <c r="M2615" s="17">
        <f>IF(I2615="","",IF($B2615="Venda",I2615,IF(OR($B2615="Compra",$B2615="Devolução de venda"),-I2615,0)))</f>
        <v/>
      </c>
    </row>
    <row r="2616">
      <c r="A2616" s="22" t="n"/>
      <c r="B2616" s="14" t="n"/>
      <c r="C2616" s="14" t="n"/>
      <c r="D2616" s="14" t="n"/>
      <c r="E2616" s="15" t="n"/>
      <c r="F2616" s="14" t="n"/>
      <c r="G2616" s="22" t="n"/>
      <c r="H2616" s="14" t="n"/>
      <c r="I2616" s="17">
        <f>IF(OR($B2616="",$C2616="",N($D2616)=0),"",IF(OR($B2616="Ajuste para mais",$B2616="Ajuste para menos"),0,$D2616*IF(N($E2616)&lt;&gt;0,$E2616,IF(OR($B2616="Venda",$B2616="Devolução de venda"),IFERROR(INDEX(Produtos!$D$6:$D$505,MATCH($C2616,Produtos!$B$6:$B$505,0)),0),0))))</f>
        <v/>
      </c>
      <c r="J2616" s="17">
        <f>IF(OR($B2616="",$C2616="",N($D2616)=0),"",IF($B2616="Venda",1,IF($B2616="Devolução de venda",-1,0))*$D2616*IFERROR(INDEX(Produtos!$L$6:$L$505,MATCH($C2616,Produtos!$B$6:$B$505,0)),0))</f>
        <v/>
      </c>
      <c r="K2616" s="17">
        <f>IF(I2616="","",IF($B2616="Venda",I2616-J2616,IF($B2616="Devolução de venda",-I2616-J2616,0)))</f>
        <v/>
      </c>
      <c r="L2616" s="20">
        <f>IF($A2616="","",IF($G2616&lt;&gt;"",$G2616,$A2616))</f>
        <v/>
      </c>
      <c r="M2616" s="17">
        <f>IF(I2616="","",IF($B2616="Venda",I2616,IF(OR($B2616="Compra",$B2616="Devolução de venda"),-I2616,0)))</f>
        <v/>
      </c>
    </row>
    <row r="2617">
      <c r="A2617" s="22" t="n"/>
      <c r="B2617" s="14" t="n"/>
      <c r="C2617" s="14" t="n"/>
      <c r="D2617" s="14" t="n"/>
      <c r="E2617" s="15" t="n"/>
      <c r="F2617" s="14" t="n"/>
      <c r="G2617" s="22" t="n"/>
      <c r="H2617" s="14" t="n"/>
      <c r="I2617" s="17">
        <f>IF(OR($B2617="",$C2617="",N($D2617)=0),"",IF(OR($B2617="Ajuste para mais",$B2617="Ajuste para menos"),0,$D2617*IF(N($E2617)&lt;&gt;0,$E2617,IF(OR($B2617="Venda",$B2617="Devolução de venda"),IFERROR(INDEX(Produtos!$D$6:$D$505,MATCH($C2617,Produtos!$B$6:$B$505,0)),0),0))))</f>
        <v/>
      </c>
      <c r="J2617" s="17">
        <f>IF(OR($B2617="",$C2617="",N($D2617)=0),"",IF($B2617="Venda",1,IF($B2617="Devolução de venda",-1,0))*$D2617*IFERROR(INDEX(Produtos!$L$6:$L$505,MATCH($C2617,Produtos!$B$6:$B$505,0)),0))</f>
        <v/>
      </c>
      <c r="K2617" s="17">
        <f>IF(I2617="","",IF($B2617="Venda",I2617-J2617,IF($B2617="Devolução de venda",-I2617-J2617,0)))</f>
        <v/>
      </c>
      <c r="L2617" s="20">
        <f>IF($A2617="","",IF($G2617&lt;&gt;"",$G2617,$A2617))</f>
        <v/>
      </c>
      <c r="M2617" s="17">
        <f>IF(I2617="","",IF($B2617="Venda",I2617,IF(OR($B2617="Compra",$B2617="Devolução de venda"),-I2617,0)))</f>
        <v/>
      </c>
    </row>
    <row r="2618">
      <c r="A2618" s="22" t="n"/>
      <c r="B2618" s="14" t="n"/>
      <c r="C2618" s="14" t="n"/>
      <c r="D2618" s="14" t="n"/>
      <c r="E2618" s="15" t="n"/>
      <c r="F2618" s="14" t="n"/>
      <c r="G2618" s="22" t="n"/>
      <c r="H2618" s="14" t="n"/>
      <c r="I2618" s="17">
        <f>IF(OR($B2618="",$C2618="",N($D2618)=0),"",IF(OR($B2618="Ajuste para mais",$B2618="Ajuste para menos"),0,$D2618*IF(N($E2618)&lt;&gt;0,$E2618,IF(OR($B2618="Venda",$B2618="Devolução de venda"),IFERROR(INDEX(Produtos!$D$6:$D$505,MATCH($C2618,Produtos!$B$6:$B$505,0)),0),0))))</f>
        <v/>
      </c>
      <c r="J2618" s="17">
        <f>IF(OR($B2618="",$C2618="",N($D2618)=0),"",IF($B2618="Venda",1,IF($B2618="Devolução de venda",-1,0))*$D2618*IFERROR(INDEX(Produtos!$L$6:$L$505,MATCH($C2618,Produtos!$B$6:$B$505,0)),0))</f>
        <v/>
      </c>
      <c r="K2618" s="17">
        <f>IF(I2618="","",IF($B2618="Venda",I2618-J2618,IF($B2618="Devolução de venda",-I2618-J2618,0)))</f>
        <v/>
      </c>
      <c r="L2618" s="20">
        <f>IF($A2618="","",IF($G2618&lt;&gt;"",$G2618,$A2618))</f>
        <v/>
      </c>
      <c r="M2618" s="17">
        <f>IF(I2618="","",IF($B2618="Venda",I2618,IF(OR($B2618="Compra",$B2618="Devolução de venda"),-I2618,0)))</f>
        <v/>
      </c>
    </row>
    <row r="2619">
      <c r="A2619" s="22" t="n"/>
      <c r="B2619" s="14" t="n"/>
      <c r="C2619" s="14" t="n"/>
      <c r="D2619" s="14" t="n"/>
      <c r="E2619" s="15" t="n"/>
      <c r="F2619" s="14" t="n"/>
      <c r="G2619" s="22" t="n"/>
      <c r="H2619" s="14" t="n"/>
      <c r="I2619" s="17">
        <f>IF(OR($B2619="",$C2619="",N($D2619)=0),"",IF(OR($B2619="Ajuste para mais",$B2619="Ajuste para menos"),0,$D2619*IF(N($E2619)&lt;&gt;0,$E2619,IF(OR($B2619="Venda",$B2619="Devolução de venda"),IFERROR(INDEX(Produtos!$D$6:$D$505,MATCH($C2619,Produtos!$B$6:$B$505,0)),0),0))))</f>
        <v/>
      </c>
      <c r="J2619" s="17">
        <f>IF(OR($B2619="",$C2619="",N($D2619)=0),"",IF($B2619="Venda",1,IF($B2619="Devolução de venda",-1,0))*$D2619*IFERROR(INDEX(Produtos!$L$6:$L$505,MATCH($C2619,Produtos!$B$6:$B$505,0)),0))</f>
        <v/>
      </c>
      <c r="K2619" s="17">
        <f>IF(I2619="","",IF($B2619="Venda",I2619-J2619,IF($B2619="Devolução de venda",-I2619-J2619,0)))</f>
        <v/>
      </c>
      <c r="L2619" s="20">
        <f>IF($A2619="","",IF($G2619&lt;&gt;"",$G2619,$A2619))</f>
        <v/>
      </c>
      <c r="M2619" s="17">
        <f>IF(I2619="","",IF($B2619="Venda",I2619,IF(OR($B2619="Compra",$B2619="Devolução de venda"),-I2619,0)))</f>
        <v/>
      </c>
    </row>
    <row r="2620">
      <c r="A2620" s="22" t="n"/>
      <c r="B2620" s="14" t="n"/>
      <c r="C2620" s="14" t="n"/>
      <c r="D2620" s="14" t="n"/>
      <c r="E2620" s="15" t="n"/>
      <c r="F2620" s="14" t="n"/>
      <c r="G2620" s="22" t="n"/>
      <c r="H2620" s="14" t="n"/>
      <c r="I2620" s="17">
        <f>IF(OR($B2620="",$C2620="",N($D2620)=0),"",IF(OR($B2620="Ajuste para mais",$B2620="Ajuste para menos"),0,$D2620*IF(N($E2620)&lt;&gt;0,$E2620,IF(OR($B2620="Venda",$B2620="Devolução de venda"),IFERROR(INDEX(Produtos!$D$6:$D$505,MATCH($C2620,Produtos!$B$6:$B$505,0)),0),0))))</f>
        <v/>
      </c>
      <c r="J2620" s="17">
        <f>IF(OR($B2620="",$C2620="",N($D2620)=0),"",IF($B2620="Venda",1,IF($B2620="Devolução de venda",-1,0))*$D2620*IFERROR(INDEX(Produtos!$L$6:$L$505,MATCH($C2620,Produtos!$B$6:$B$505,0)),0))</f>
        <v/>
      </c>
      <c r="K2620" s="17">
        <f>IF(I2620="","",IF($B2620="Venda",I2620-J2620,IF($B2620="Devolução de venda",-I2620-J2620,0)))</f>
        <v/>
      </c>
      <c r="L2620" s="20">
        <f>IF($A2620="","",IF($G2620&lt;&gt;"",$G2620,$A2620))</f>
        <v/>
      </c>
      <c r="M2620" s="17">
        <f>IF(I2620="","",IF($B2620="Venda",I2620,IF(OR($B2620="Compra",$B2620="Devolução de venda"),-I2620,0)))</f>
        <v/>
      </c>
    </row>
    <row r="2621">
      <c r="A2621" s="22" t="n"/>
      <c r="B2621" s="14" t="n"/>
      <c r="C2621" s="14" t="n"/>
      <c r="D2621" s="14" t="n"/>
      <c r="E2621" s="15" t="n"/>
      <c r="F2621" s="14" t="n"/>
      <c r="G2621" s="22" t="n"/>
      <c r="H2621" s="14" t="n"/>
      <c r="I2621" s="17">
        <f>IF(OR($B2621="",$C2621="",N($D2621)=0),"",IF(OR($B2621="Ajuste para mais",$B2621="Ajuste para menos"),0,$D2621*IF(N($E2621)&lt;&gt;0,$E2621,IF(OR($B2621="Venda",$B2621="Devolução de venda"),IFERROR(INDEX(Produtos!$D$6:$D$505,MATCH($C2621,Produtos!$B$6:$B$505,0)),0),0))))</f>
        <v/>
      </c>
      <c r="J2621" s="17">
        <f>IF(OR($B2621="",$C2621="",N($D2621)=0),"",IF($B2621="Venda",1,IF($B2621="Devolução de venda",-1,0))*$D2621*IFERROR(INDEX(Produtos!$L$6:$L$505,MATCH($C2621,Produtos!$B$6:$B$505,0)),0))</f>
        <v/>
      </c>
      <c r="K2621" s="17">
        <f>IF(I2621="","",IF($B2621="Venda",I2621-J2621,IF($B2621="Devolução de venda",-I2621-J2621,0)))</f>
        <v/>
      </c>
      <c r="L2621" s="20">
        <f>IF($A2621="","",IF($G2621&lt;&gt;"",$G2621,$A2621))</f>
        <v/>
      </c>
      <c r="M2621" s="17">
        <f>IF(I2621="","",IF($B2621="Venda",I2621,IF(OR($B2621="Compra",$B2621="Devolução de venda"),-I2621,0)))</f>
        <v/>
      </c>
    </row>
    <row r="2622">
      <c r="A2622" s="22" t="n"/>
      <c r="B2622" s="14" t="n"/>
      <c r="C2622" s="14" t="n"/>
      <c r="D2622" s="14" t="n"/>
      <c r="E2622" s="15" t="n"/>
      <c r="F2622" s="14" t="n"/>
      <c r="G2622" s="22" t="n"/>
      <c r="H2622" s="14" t="n"/>
      <c r="I2622" s="17">
        <f>IF(OR($B2622="",$C2622="",N($D2622)=0),"",IF(OR($B2622="Ajuste para mais",$B2622="Ajuste para menos"),0,$D2622*IF(N($E2622)&lt;&gt;0,$E2622,IF(OR($B2622="Venda",$B2622="Devolução de venda"),IFERROR(INDEX(Produtos!$D$6:$D$505,MATCH($C2622,Produtos!$B$6:$B$505,0)),0),0))))</f>
        <v/>
      </c>
      <c r="J2622" s="17">
        <f>IF(OR($B2622="",$C2622="",N($D2622)=0),"",IF($B2622="Venda",1,IF($B2622="Devolução de venda",-1,0))*$D2622*IFERROR(INDEX(Produtos!$L$6:$L$505,MATCH($C2622,Produtos!$B$6:$B$505,0)),0))</f>
        <v/>
      </c>
      <c r="K2622" s="17">
        <f>IF(I2622="","",IF($B2622="Venda",I2622-J2622,IF($B2622="Devolução de venda",-I2622-J2622,0)))</f>
        <v/>
      </c>
      <c r="L2622" s="20">
        <f>IF($A2622="","",IF($G2622&lt;&gt;"",$G2622,$A2622))</f>
        <v/>
      </c>
      <c r="M2622" s="17">
        <f>IF(I2622="","",IF($B2622="Venda",I2622,IF(OR($B2622="Compra",$B2622="Devolução de venda"),-I2622,0)))</f>
        <v/>
      </c>
    </row>
    <row r="2623">
      <c r="A2623" s="22" t="n"/>
      <c r="B2623" s="14" t="n"/>
      <c r="C2623" s="14" t="n"/>
      <c r="D2623" s="14" t="n"/>
      <c r="E2623" s="15" t="n"/>
      <c r="F2623" s="14" t="n"/>
      <c r="G2623" s="22" t="n"/>
      <c r="H2623" s="14" t="n"/>
      <c r="I2623" s="17">
        <f>IF(OR($B2623="",$C2623="",N($D2623)=0),"",IF(OR($B2623="Ajuste para mais",$B2623="Ajuste para menos"),0,$D2623*IF(N($E2623)&lt;&gt;0,$E2623,IF(OR($B2623="Venda",$B2623="Devolução de venda"),IFERROR(INDEX(Produtos!$D$6:$D$505,MATCH($C2623,Produtos!$B$6:$B$505,0)),0),0))))</f>
        <v/>
      </c>
      <c r="J2623" s="17">
        <f>IF(OR($B2623="",$C2623="",N($D2623)=0),"",IF($B2623="Venda",1,IF($B2623="Devolução de venda",-1,0))*$D2623*IFERROR(INDEX(Produtos!$L$6:$L$505,MATCH($C2623,Produtos!$B$6:$B$505,0)),0))</f>
        <v/>
      </c>
      <c r="K2623" s="17">
        <f>IF(I2623="","",IF($B2623="Venda",I2623-J2623,IF($B2623="Devolução de venda",-I2623-J2623,0)))</f>
        <v/>
      </c>
      <c r="L2623" s="20">
        <f>IF($A2623="","",IF($G2623&lt;&gt;"",$G2623,$A2623))</f>
        <v/>
      </c>
      <c r="M2623" s="17">
        <f>IF(I2623="","",IF($B2623="Venda",I2623,IF(OR($B2623="Compra",$B2623="Devolução de venda"),-I2623,0)))</f>
        <v/>
      </c>
    </row>
    <row r="2624">
      <c r="A2624" s="22" t="n"/>
      <c r="B2624" s="14" t="n"/>
      <c r="C2624" s="14" t="n"/>
      <c r="D2624" s="14" t="n"/>
      <c r="E2624" s="15" t="n"/>
      <c r="F2624" s="14" t="n"/>
      <c r="G2624" s="22" t="n"/>
      <c r="H2624" s="14" t="n"/>
      <c r="I2624" s="17">
        <f>IF(OR($B2624="",$C2624="",N($D2624)=0),"",IF(OR($B2624="Ajuste para mais",$B2624="Ajuste para menos"),0,$D2624*IF(N($E2624)&lt;&gt;0,$E2624,IF(OR($B2624="Venda",$B2624="Devolução de venda"),IFERROR(INDEX(Produtos!$D$6:$D$505,MATCH($C2624,Produtos!$B$6:$B$505,0)),0),0))))</f>
        <v/>
      </c>
      <c r="J2624" s="17">
        <f>IF(OR($B2624="",$C2624="",N($D2624)=0),"",IF($B2624="Venda",1,IF($B2624="Devolução de venda",-1,0))*$D2624*IFERROR(INDEX(Produtos!$L$6:$L$505,MATCH($C2624,Produtos!$B$6:$B$505,0)),0))</f>
        <v/>
      </c>
      <c r="K2624" s="17">
        <f>IF(I2624="","",IF($B2624="Venda",I2624-J2624,IF($B2624="Devolução de venda",-I2624-J2624,0)))</f>
        <v/>
      </c>
      <c r="L2624" s="20">
        <f>IF($A2624="","",IF($G2624&lt;&gt;"",$G2624,$A2624))</f>
        <v/>
      </c>
      <c r="M2624" s="17">
        <f>IF(I2624="","",IF($B2624="Venda",I2624,IF(OR($B2624="Compra",$B2624="Devolução de venda"),-I2624,0)))</f>
        <v/>
      </c>
    </row>
    <row r="2625">
      <c r="A2625" s="22" t="n"/>
      <c r="B2625" s="14" t="n"/>
      <c r="C2625" s="14" t="n"/>
      <c r="D2625" s="14" t="n"/>
      <c r="E2625" s="15" t="n"/>
      <c r="F2625" s="14" t="n"/>
      <c r="G2625" s="22" t="n"/>
      <c r="H2625" s="14" t="n"/>
      <c r="I2625" s="17">
        <f>IF(OR($B2625="",$C2625="",N($D2625)=0),"",IF(OR($B2625="Ajuste para mais",$B2625="Ajuste para menos"),0,$D2625*IF(N($E2625)&lt;&gt;0,$E2625,IF(OR($B2625="Venda",$B2625="Devolução de venda"),IFERROR(INDEX(Produtos!$D$6:$D$505,MATCH($C2625,Produtos!$B$6:$B$505,0)),0),0))))</f>
        <v/>
      </c>
      <c r="J2625" s="17">
        <f>IF(OR($B2625="",$C2625="",N($D2625)=0),"",IF($B2625="Venda",1,IF($B2625="Devolução de venda",-1,0))*$D2625*IFERROR(INDEX(Produtos!$L$6:$L$505,MATCH($C2625,Produtos!$B$6:$B$505,0)),0))</f>
        <v/>
      </c>
      <c r="K2625" s="17">
        <f>IF(I2625="","",IF($B2625="Venda",I2625-J2625,IF($B2625="Devolução de venda",-I2625-J2625,0)))</f>
        <v/>
      </c>
      <c r="L2625" s="20">
        <f>IF($A2625="","",IF($G2625&lt;&gt;"",$G2625,$A2625))</f>
        <v/>
      </c>
      <c r="M2625" s="17">
        <f>IF(I2625="","",IF($B2625="Venda",I2625,IF(OR($B2625="Compra",$B2625="Devolução de venda"),-I2625,0)))</f>
        <v/>
      </c>
    </row>
    <row r="2626">
      <c r="A2626" s="22" t="n"/>
      <c r="B2626" s="14" t="n"/>
      <c r="C2626" s="14" t="n"/>
      <c r="D2626" s="14" t="n"/>
      <c r="E2626" s="15" t="n"/>
      <c r="F2626" s="14" t="n"/>
      <c r="G2626" s="22" t="n"/>
      <c r="H2626" s="14" t="n"/>
      <c r="I2626" s="17">
        <f>IF(OR($B2626="",$C2626="",N($D2626)=0),"",IF(OR($B2626="Ajuste para mais",$B2626="Ajuste para menos"),0,$D2626*IF(N($E2626)&lt;&gt;0,$E2626,IF(OR($B2626="Venda",$B2626="Devolução de venda"),IFERROR(INDEX(Produtos!$D$6:$D$505,MATCH($C2626,Produtos!$B$6:$B$505,0)),0),0))))</f>
        <v/>
      </c>
      <c r="J2626" s="17">
        <f>IF(OR($B2626="",$C2626="",N($D2626)=0),"",IF($B2626="Venda",1,IF($B2626="Devolução de venda",-1,0))*$D2626*IFERROR(INDEX(Produtos!$L$6:$L$505,MATCH($C2626,Produtos!$B$6:$B$505,0)),0))</f>
        <v/>
      </c>
      <c r="K2626" s="17">
        <f>IF(I2626="","",IF($B2626="Venda",I2626-J2626,IF($B2626="Devolução de venda",-I2626-J2626,0)))</f>
        <v/>
      </c>
      <c r="L2626" s="20">
        <f>IF($A2626="","",IF($G2626&lt;&gt;"",$G2626,$A2626))</f>
        <v/>
      </c>
      <c r="M2626" s="17">
        <f>IF(I2626="","",IF($B2626="Venda",I2626,IF(OR($B2626="Compra",$B2626="Devolução de venda"),-I2626,0)))</f>
        <v/>
      </c>
    </row>
    <row r="2627">
      <c r="A2627" s="22" t="n"/>
      <c r="B2627" s="14" t="n"/>
      <c r="C2627" s="14" t="n"/>
      <c r="D2627" s="14" t="n"/>
      <c r="E2627" s="15" t="n"/>
      <c r="F2627" s="14" t="n"/>
      <c r="G2627" s="22" t="n"/>
      <c r="H2627" s="14" t="n"/>
      <c r="I2627" s="17">
        <f>IF(OR($B2627="",$C2627="",N($D2627)=0),"",IF(OR($B2627="Ajuste para mais",$B2627="Ajuste para menos"),0,$D2627*IF(N($E2627)&lt;&gt;0,$E2627,IF(OR($B2627="Venda",$B2627="Devolução de venda"),IFERROR(INDEX(Produtos!$D$6:$D$505,MATCH($C2627,Produtos!$B$6:$B$505,0)),0),0))))</f>
        <v/>
      </c>
      <c r="J2627" s="17">
        <f>IF(OR($B2627="",$C2627="",N($D2627)=0),"",IF($B2627="Venda",1,IF($B2627="Devolução de venda",-1,0))*$D2627*IFERROR(INDEX(Produtos!$L$6:$L$505,MATCH($C2627,Produtos!$B$6:$B$505,0)),0))</f>
        <v/>
      </c>
      <c r="K2627" s="17">
        <f>IF(I2627="","",IF($B2627="Venda",I2627-J2627,IF($B2627="Devolução de venda",-I2627-J2627,0)))</f>
        <v/>
      </c>
      <c r="L2627" s="20">
        <f>IF($A2627="","",IF($G2627&lt;&gt;"",$G2627,$A2627))</f>
        <v/>
      </c>
      <c r="M2627" s="17">
        <f>IF(I2627="","",IF($B2627="Venda",I2627,IF(OR($B2627="Compra",$B2627="Devolução de venda"),-I2627,0)))</f>
        <v/>
      </c>
    </row>
    <row r="2628">
      <c r="A2628" s="22" t="n"/>
      <c r="B2628" s="14" t="n"/>
      <c r="C2628" s="14" t="n"/>
      <c r="D2628" s="14" t="n"/>
      <c r="E2628" s="15" t="n"/>
      <c r="F2628" s="14" t="n"/>
      <c r="G2628" s="22" t="n"/>
      <c r="H2628" s="14" t="n"/>
      <c r="I2628" s="17">
        <f>IF(OR($B2628="",$C2628="",N($D2628)=0),"",IF(OR($B2628="Ajuste para mais",$B2628="Ajuste para menos"),0,$D2628*IF(N($E2628)&lt;&gt;0,$E2628,IF(OR($B2628="Venda",$B2628="Devolução de venda"),IFERROR(INDEX(Produtos!$D$6:$D$505,MATCH($C2628,Produtos!$B$6:$B$505,0)),0),0))))</f>
        <v/>
      </c>
      <c r="J2628" s="17">
        <f>IF(OR($B2628="",$C2628="",N($D2628)=0),"",IF($B2628="Venda",1,IF($B2628="Devolução de venda",-1,0))*$D2628*IFERROR(INDEX(Produtos!$L$6:$L$505,MATCH($C2628,Produtos!$B$6:$B$505,0)),0))</f>
        <v/>
      </c>
      <c r="K2628" s="17">
        <f>IF(I2628="","",IF($B2628="Venda",I2628-J2628,IF($B2628="Devolução de venda",-I2628-J2628,0)))</f>
        <v/>
      </c>
      <c r="L2628" s="20">
        <f>IF($A2628="","",IF($G2628&lt;&gt;"",$G2628,$A2628))</f>
        <v/>
      </c>
      <c r="M2628" s="17">
        <f>IF(I2628="","",IF($B2628="Venda",I2628,IF(OR($B2628="Compra",$B2628="Devolução de venda"),-I2628,0)))</f>
        <v/>
      </c>
    </row>
    <row r="2629">
      <c r="A2629" s="22" t="n"/>
      <c r="B2629" s="14" t="n"/>
      <c r="C2629" s="14" t="n"/>
      <c r="D2629" s="14" t="n"/>
      <c r="E2629" s="15" t="n"/>
      <c r="F2629" s="14" t="n"/>
      <c r="G2629" s="22" t="n"/>
      <c r="H2629" s="14" t="n"/>
      <c r="I2629" s="17">
        <f>IF(OR($B2629="",$C2629="",N($D2629)=0),"",IF(OR($B2629="Ajuste para mais",$B2629="Ajuste para menos"),0,$D2629*IF(N($E2629)&lt;&gt;0,$E2629,IF(OR($B2629="Venda",$B2629="Devolução de venda"),IFERROR(INDEX(Produtos!$D$6:$D$505,MATCH($C2629,Produtos!$B$6:$B$505,0)),0),0))))</f>
        <v/>
      </c>
      <c r="J2629" s="17">
        <f>IF(OR($B2629="",$C2629="",N($D2629)=0),"",IF($B2629="Venda",1,IF($B2629="Devolução de venda",-1,0))*$D2629*IFERROR(INDEX(Produtos!$L$6:$L$505,MATCH($C2629,Produtos!$B$6:$B$505,0)),0))</f>
        <v/>
      </c>
      <c r="K2629" s="17">
        <f>IF(I2629="","",IF($B2629="Venda",I2629-J2629,IF($B2629="Devolução de venda",-I2629-J2629,0)))</f>
        <v/>
      </c>
      <c r="L2629" s="20">
        <f>IF($A2629="","",IF($G2629&lt;&gt;"",$G2629,$A2629))</f>
        <v/>
      </c>
      <c r="M2629" s="17">
        <f>IF(I2629="","",IF($B2629="Venda",I2629,IF(OR($B2629="Compra",$B2629="Devolução de venda"),-I2629,0)))</f>
        <v/>
      </c>
    </row>
    <row r="2630">
      <c r="A2630" s="22" t="n"/>
      <c r="B2630" s="14" t="n"/>
      <c r="C2630" s="14" t="n"/>
      <c r="D2630" s="14" t="n"/>
      <c r="E2630" s="15" t="n"/>
      <c r="F2630" s="14" t="n"/>
      <c r="G2630" s="22" t="n"/>
      <c r="H2630" s="14" t="n"/>
      <c r="I2630" s="17">
        <f>IF(OR($B2630="",$C2630="",N($D2630)=0),"",IF(OR($B2630="Ajuste para mais",$B2630="Ajuste para menos"),0,$D2630*IF(N($E2630)&lt;&gt;0,$E2630,IF(OR($B2630="Venda",$B2630="Devolução de venda"),IFERROR(INDEX(Produtos!$D$6:$D$505,MATCH($C2630,Produtos!$B$6:$B$505,0)),0),0))))</f>
        <v/>
      </c>
      <c r="J2630" s="17">
        <f>IF(OR($B2630="",$C2630="",N($D2630)=0),"",IF($B2630="Venda",1,IF($B2630="Devolução de venda",-1,0))*$D2630*IFERROR(INDEX(Produtos!$L$6:$L$505,MATCH($C2630,Produtos!$B$6:$B$505,0)),0))</f>
        <v/>
      </c>
      <c r="K2630" s="17">
        <f>IF(I2630="","",IF($B2630="Venda",I2630-J2630,IF($B2630="Devolução de venda",-I2630-J2630,0)))</f>
        <v/>
      </c>
      <c r="L2630" s="20">
        <f>IF($A2630="","",IF($G2630&lt;&gt;"",$G2630,$A2630))</f>
        <v/>
      </c>
      <c r="M2630" s="17">
        <f>IF(I2630="","",IF($B2630="Venda",I2630,IF(OR($B2630="Compra",$B2630="Devolução de venda"),-I2630,0)))</f>
        <v/>
      </c>
    </row>
    <row r="2631">
      <c r="A2631" s="22" t="n"/>
      <c r="B2631" s="14" t="n"/>
      <c r="C2631" s="14" t="n"/>
      <c r="D2631" s="14" t="n"/>
      <c r="E2631" s="15" t="n"/>
      <c r="F2631" s="14" t="n"/>
      <c r="G2631" s="22" t="n"/>
      <c r="H2631" s="14" t="n"/>
      <c r="I2631" s="17">
        <f>IF(OR($B2631="",$C2631="",N($D2631)=0),"",IF(OR($B2631="Ajuste para mais",$B2631="Ajuste para menos"),0,$D2631*IF(N($E2631)&lt;&gt;0,$E2631,IF(OR($B2631="Venda",$B2631="Devolução de venda"),IFERROR(INDEX(Produtos!$D$6:$D$505,MATCH($C2631,Produtos!$B$6:$B$505,0)),0),0))))</f>
        <v/>
      </c>
      <c r="J2631" s="17">
        <f>IF(OR($B2631="",$C2631="",N($D2631)=0),"",IF($B2631="Venda",1,IF($B2631="Devolução de venda",-1,0))*$D2631*IFERROR(INDEX(Produtos!$L$6:$L$505,MATCH($C2631,Produtos!$B$6:$B$505,0)),0))</f>
        <v/>
      </c>
      <c r="K2631" s="17">
        <f>IF(I2631="","",IF($B2631="Venda",I2631-J2631,IF($B2631="Devolução de venda",-I2631-J2631,0)))</f>
        <v/>
      </c>
      <c r="L2631" s="20">
        <f>IF($A2631="","",IF($G2631&lt;&gt;"",$G2631,$A2631))</f>
        <v/>
      </c>
      <c r="M2631" s="17">
        <f>IF(I2631="","",IF($B2631="Venda",I2631,IF(OR($B2631="Compra",$B2631="Devolução de venda"),-I2631,0)))</f>
        <v/>
      </c>
    </row>
    <row r="2632">
      <c r="A2632" s="22" t="n"/>
      <c r="B2632" s="14" t="n"/>
      <c r="C2632" s="14" t="n"/>
      <c r="D2632" s="14" t="n"/>
      <c r="E2632" s="15" t="n"/>
      <c r="F2632" s="14" t="n"/>
      <c r="G2632" s="22" t="n"/>
      <c r="H2632" s="14" t="n"/>
      <c r="I2632" s="17">
        <f>IF(OR($B2632="",$C2632="",N($D2632)=0),"",IF(OR($B2632="Ajuste para mais",$B2632="Ajuste para menos"),0,$D2632*IF(N($E2632)&lt;&gt;0,$E2632,IF(OR($B2632="Venda",$B2632="Devolução de venda"),IFERROR(INDEX(Produtos!$D$6:$D$505,MATCH($C2632,Produtos!$B$6:$B$505,0)),0),0))))</f>
        <v/>
      </c>
      <c r="J2632" s="17">
        <f>IF(OR($B2632="",$C2632="",N($D2632)=0),"",IF($B2632="Venda",1,IF($B2632="Devolução de venda",-1,0))*$D2632*IFERROR(INDEX(Produtos!$L$6:$L$505,MATCH($C2632,Produtos!$B$6:$B$505,0)),0))</f>
        <v/>
      </c>
      <c r="K2632" s="17">
        <f>IF(I2632="","",IF($B2632="Venda",I2632-J2632,IF($B2632="Devolução de venda",-I2632-J2632,0)))</f>
        <v/>
      </c>
      <c r="L2632" s="20">
        <f>IF($A2632="","",IF($G2632&lt;&gt;"",$G2632,$A2632))</f>
        <v/>
      </c>
      <c r="M2632" s="17">
        <f>IF(I2632="","",IF($B2632="Venda",I2632,IF(OR($B2632="Compra",$B2632="Devolução de venda"),-I2632,0)))</f>
        <v/>
      </c>
    </row>
    <row r="2633">
      <c r="A2633" s="22" t="n"/>
      <c r="B2633" s="14" t="n"/>
      <c r="C2633" s="14" t="n"/>
      <c r="D2633" s="14" t="n"/>
      <c r="E2633" s="15" t="n"/>
      <c r="F2633" s="14" t="n"/>
      <c r="G2633" s="22" t="n"/>
      <c r="H2633" s="14" t="n"/>
      <c r="I2633" s="17">
        <f>IF(OR($B2633="",$C2633="",N($D2633)=0),"",IF(OR($B2633="Ajuste para mais",$B2633="Ajuste para menos"),0,$D2633*IF(N($E2633)&lt;&gt;0,$E2633,IF(OR($B2633="Venda",$B2633="Devolução de venda"),IFERROR(INDEX(Produtos!$D$6:$D$505,MATCH($C2633,Produtos!$B$6:$B$505,0)),0),0))))</f>
        <v/>
      </c>
      <c r="J2633" s="17">
        <f>IF(OR($B2633="",$C2633="",N($D2633)=0),"",IF($B2633="Venda",1,IF($B2633="Devolução de venda",-1,0))*$D2633*IFERROR(INDEX(Produtos!$L$6:$L$505,MATCH($C2633,Produtos!$B$6:$B$505,0)),0))</f>
        <v/>
      </c>
      <c r="K2633" s="17">
        <f>IF(I2633="","",IF($B2633="Venda",I2633-J2633,IF($B2633="Devolução de venda",-I2633-J2633,0)))</f>
        <v/>
      </c>
      <c r="L2633" s="20">
        <f>IF($A2633="","",IF($G2633&lt;&gt;"",$G2633,$A2633))</f>
        <v/>
      </c>
      <c r="M2633" s="17">
        <f>IF(I2633="","",IF($B2633="Venda",I2633,IF(OR($B2633="Compra",$B2633="Devolução de venda"),-I2633,0)))</f>
        <v/>
      </c>
    </row>
    <row r="2634">
      <c r="A2634" s="22" t="n"/>
      <c r="B2634" s="14" t="n"/>
      <c r="C2634" s="14" t="n"/>
      <c r="D2634" s="14" t="n"/>
      <c r="E2634" s="15" t="n"/>
      <c r="F2634" s="14" t="n"/>
      <c r="G2634" s="22" t="n"/>
      <c r="H2634" s="14" t="n"/>
      <c r="I2634" s="17">
        <f>IF(OR($B2634="",$C2634="",N($D2634)=0),"",IF(OR($B2634="Ajuste para mais",$B2634="Ajuste para menos"),0,$D2634*IF(N($E2634)&lt;&gt;0,$E2634,IF(OR($B2634="Venda",$B2634="Devolução de venda"),IFERROR(INDEX(Produtos!$D$6:$D$505,MATCH($C2634,Produtos!$B$6:$B$505,0)),0),0))))</f>
        <v/>
      </c>
      <c r="J2634" s="17">
        <f>IF(OR($B2634="",$C2634="",N($D2634)=0),"",IF($B2634="Venda",1,IF($B2634="Devolução de venda",-1,0))*$D2634*IFERROR(INDEX(Produtos!$L$6:$L$505,MATCH($C2634,Produtos!$B$6:$B$505,0)),0))</f>
        <v/>
      </c>
      <c r="K2634" s="17">
        <f>IF(I2634="","",IF($B2634="Venda",I2634-J2634,IF($B2634="Devolução de venda",-I2634-J2634,0)))</f>
        <v/>
      </c>
      <c r="L2634" s="20">
        <f>IF($A2634="","",IF($G2634&lt;&gt;"",$G2634,$A2634))</f>
        <v/>
      </c>
      <c r="M2634" s="17">
        <f>IF(I2634="","",IF($B2634="Venda",I2634,IF(OR($B2634="Compra",$B2634="Devolução de venda"),-I2634,0)))</f>
        <v/>
      </c>
    </row>
    <row r="2635">
      <c r="A2635" s="22" t="n"/>
      <c r="B2635" s="14" t="n"/>
      <c r="C2635" s="14" t="n"/>
      <c r="D2635" s="14" t="n"/>
      <c r="E2635" s="15" t="n"/>
      <c r="F2635" s="14" t="n"/>
      <c r="G2635" s="22" t="n"/>
      <c r="H2635" s="14" t="n"/>
      <c r="I2635" s="17">
        <f>IF(OR($B2635="",$C2635="",N($D2635)=0),"",IF(OR($B2635="Ajuste para mais",$B2635="Ajuste para menos"),0,$D2635*IF(N($E2635)&lt;&gt;0,$E2635,IF(OR($B2635="Venda",$B2635="Devolução de venda"),IFERROR(INDEX(Produtos!$D$6:$D$505,MATCH($C2635,Produtos!$B$6:$B$505,0)),0),0))))</f>
        <v/>
      </c>
      <c r="J2635" s="17">
        <f>IF(OR($B2635="",$C2635="",N($D2635)=0),"",IF($B2635="Venda",1,IF($B2635="Devolução de venda",-1,0))*$D2635*IFERROR(INDEX(Produtos!$L$6:$L$505,MATCH($C2635,Produtos!$B$6:$B$505,0)),0))</f>
        <v/>
      </c>
      <c r="K2635" s="17">
        <f>IF(I2635="","",IF($B2635="Venda",I2635-J2635,IF($B2635="Devolução de venda",-I2635-J2635,0)))</f>
        <v/>
      </c>
      <c r="L2635" s="20">
        <f>IF($A2635="","",IF($G2635&lt;&gt;"",$G2635,$A2635))</f>
        <v/>
      </c>
      <c r="M2635" s="17">
        <f>IF(I2635="","",IF($B2635="Venda",I2635,IF(OR($B2635="Compra",$B2635="Devolução de venda"),-I2635,0)))</f>
        <v/>
      </c>
    </row>
    <row r="2636">
      <c r="A2636" s="22" t="n"/>
      <c r="B2636" s="14" t="n"/>
      <c r="C2636" s="14" t="n"/>
      <c r="D2636" s="14" t="n"/>
      <c r="E2636" s="15" t="n"/>
      <c r="F2636" s="14" t="n"/>
      <c r="G2636" s="22" t="n"/>
      <c r="H2636" s="14" t="n"/>
      <c r="I2636" s="17">
        <f>IF(OR($B2636="",$C2636="",N($D2636)=0),"",IF(OR($B2636="Ajuste para mais",$B2636="Ajuste para menos"),0,$D2636*IF(N($E2636)&lt;&gt;0,$E2636,IF(OR($B2636="Venda",$B2636="Devolução de venda"),IFERROR(INDEX(Produtos!$D$6:$D$505,MATCH($C2636,Produtos!$B$6:$B$505,0)),0),0))))</f>
        <v/>
      </c>
      <c r="J2636" s="17">
        <f>IF(OR($B2636="",$C2636="",N($D2636)=0),"",IF($B2636="Venda",1,IF($B2636="Devolução de venda",-1,0))*$D2636*IFERROR(INDEX(Produtos!$L$6:$L$505,MATCH($C2636,Produtos!$B$6:$B$505,0)),0))</f>
        <v/>
      </c>
      <c r="K2636" s="17">
        <f>IF(I2636="","",IF($B2636="Venda",I2636-J2636,IF($B2636="Devolução de venda",-I2636-J2636,0)))</f>
        <v/>
      </c>
      <c r="L2636" s="20">
        <f>IF($A2636="","",IF($G2636&lt;&gt;"",$G2636,$A2636))</f>
        <v/>
      </c>
      <c r="M2636" s="17">
        <f>IF(I2636="","",IF($B2636="Venda",I2636,IF(OR($B2636="Compra",$B2636="Devolução de venda"),-I2636,0)))</f>
        <v/>
      </c>
    </row>
    <row r="2637">
      <c r="A2637" s="22" t="n"/>
      <c r="B2637" s="14" t="n"/>
      <c r="C2637" s="14" t="n"/>
      <c r="D2637" s="14" t="n"/>
      <c r="E2637" s="15" t="n"/>
      <c r="F2637" s="14" t="n"/>
      <c r="G2637" s="22" t="n"/>
      <c r="H2637" s="14" t="n"/>
      <c r="I2637" s="17">
        <f>IF(OR($B2637="",$C2637="",N($D2637)=0),"",IF(OR($B2637="Ajuste para mais",$B2637="Ajuste para menos"),0,$D2637*IF(N($E2637)&lt;&gt;0,$E2637,IF(OR($B2637="Venda",$B2637="Devolução de venda"),IFERROR(INDEX(Produtos!$D$6:$D$505,MATCH($C2637,Produtos!$B$6:$B$505,0)),0),0))))</f>
        <v/>
      </c>
      <c r="J2637" s="17">
        <f>IF(OR($B2637="",$C2637="",N($D2637)=0),"",IF($B2637="Venda",1,IF($B2637="Devolução de venda",-1,0))*$D2637*IFERROR(INDEX(Produtos!$L$6:$L$505,MATCH($C2637,Produtos!$B$6:$B$505,0)),0))</f>
        <v/>
      </c>
      <c r="K2637" s="17">
        <f>IF(I2637="","",IF($B2637="Venda",I2637-J2637,IF($B2637="Devolução de venda",-I2637-J2637,0)))</f>
        <v/>
      </c>
      <c r="L2637" s="20">
        <f>IF($A2637="","",IF($G2637&lt;&gt;"",$G2637,$A2637))</f>
        <v/>
      </c>
      <c r="M2637" s="17">
        <f>IF(I2637="","",IF($B2637="Venda",I2637,IF(OR($B2637="Compra",$B2637="Devolução de venda"),-I2637,0)))</f>
        <v/>
      </c>
    </row>
    <row r="2638">
      <c r="A2638" s="22" t="n"/>
      <c r="B2638" s="14" t="n"/>
      <c r="C2638" s="14" t="n"/>
      <c r="D2638" s="14" t="n"/>
      <c r="E2638" s="15" t="n"/>
      <c r="F2638" s="14" t="n"/>
      <c r="G2638" s="22" t="n"/>
      <c r="H2638" s="14" t="n"/>
      <c r="I2638" s="17">
        <f>IF(OR($B2638="",$C2638="",N($D2638)=0),"",IF(OR($B2638="Ajuste para mais",$B2638="Ajuste para menos"),0,$D2638*IF(N($E2638)&lt;&gt;0,$E2638,IF(OR($B2638="Venda",$B2638="Devolução de venda"),IFERROR(INDEX(Produtos!$D$6:$D$505,MATCH($C2638,Produtos!$B$6:$B$505,0)),0),0))))</f>
        <v/>
      </c>
      <c r="J2638" s="17">
        <f>IF(OR($B2638="",$C2638="",N($D2638)=0),"",IF($B2638="Venda",1,IF($B2638="Devolução de venda",-1,0))*$D2638*IFERROR(INDEX(Produtos!$L$6:$L$505,MATCH($C2638,Produtos!$B$6:$B$505,0)),0))</f>
        <v/>
      </c>
      <c r="K2638" s="17">
        <f>IF(I2638="","",IF($B2638="Venda",I2638-J2638,IF($B2638="Devolução de venda",-I2638-J2638,0)))</f>
        <v/>
      </c>
      <c r="L2638" s="20">
        <f>IF($A2638="","",IF($G2638&lt;&gt;"",$G2638,$A2638))</f>
        <v/>
      </c>
      <c r="M2638" s="17">
        <f>IF(I2638="","",IF($B2638="Venda",I2638,IF(OR($B2638="Compra",$B2638="Devolução de venda"),-I2638,0)))</f>
        <v/>
      </c>
    </row>
    <row r="2639">
      <c r="A2639" s="22" t="n"/>
      <c r="B2639" s="14" t="n"/>
      <c r="C2639" s="14" t="n"/>
      <c r="D2639" s="14" t="n"/>
      <c r="E2639" s="15" t="n"/>
      <c r="F2639" s="14" t="n"/>
      <c r="G2639" s="22" t="n"/>
      <c r="H2639" s="14" t="n"/>
      <c r="I2639" s="17">
        <f>IF(OR($B2639="",$C2639="",N($D2639)=0),"",IF(OR($B2639="Ajuste para mais",$B2639="Ajuste para menos"),0,$D2639*IF(N($E2639)&lt;&gt;0,$E2639,IF(OR($B2639="Venda",$B2639="Devolução de venda"),IFERROR(INDEX(Produtos!$D$6:$D$505,MATCH($C2639,Produtos!$B$6:$B$505,0)),0),0))))</f>
        <v/>
      </c>
      <c r="J2639" s="17">
        <f>IF(OR($B2639="",$C2639="",N($D2639)=0),"",IF($B2639="Venda",1,IF($B2639="Devolução de venda",-1,0))*$D2639*IFERROR(INDEX(Produtos!$L$6:$L$505,MATCH($C2639,Produtos!$B$6:$B$505,0)),0))</f>
        <v/>
      </c>
      <c r="K2639" s="17">
        <f>IF(I2639="","",IF($B2639="Venda",I2639-J2639,IF($B2639="Devolução de venda",-I2639-J2639,0)))</f>
        <v/>
      </c>
      <c r="L2639" s="20">
        <f>IF($A2639="","",IF($G2639&lt;&gt;"",$G2639,$A2639))</f>
        <v/>
      </c>
      <c r="M2639" s="17">
        <f>IF(I2639="","",IF($B2639="Venda",I2639,IF(OR($B2639="Compra",$B2639="Devolução de venda"),-I2639,0)))</f>
        <v/>
      </c>
    </row>
    <row r="2640">
      <c r="A2640" s="22" t="n"/>
      <c r="B2640" s="14" t="n"/>
      <c r="C2640" s="14" t="n"/>
      <c r="D2640" s="14" t="n"/>
      <c r="E2640" s="15" t="n"/>
      <c r="F2640" s="14" t="n"/>
      <c r="G2640" s="22" t="n"/>
      <c r="H2640" s="14" t="n"/>
      <c r="I2640" s="17">
        <f>IF(OR($B2640="",$C2640="",N($D2640)=0),"",IF(OR($B2640="Ajuste para mais",$B2640="Ajuste para menos"),0,$D2640*IF(N($E2640)&lt;&gt;0,$E2640,IF(OR($B2640="Venda",$B2640="Devolução de venda"),IFERROR(INDEX(Produtos!$D$6:$D$505,MATCH($C2640,Produtos!$B$6:$B$505,0)),0),0))))</f>
        <v/>
      </c>
      <c r="J2640" s="17">
        <f>IF(OR($B2640="",$C2640="",N($D2640)=0),"",IF($B2640="Venda",1,IF($B2640="Devolução de venda",-1,0))*$D2640*IFERROR(INDEX(Produtos!$L$6:$L$505,MATCH($C2640,Produtos!$B$6:$B$505,0)),0))</f>
        <v/>
      </c>
      <c r="K2640" s="17">
        <f>IF(I2640="","",IF($B2640="Venda",I2640-J2640,IF($B2640="Devolução de venda",-I2640-J2640,0)))</f>
        <v/>
      </c>
      <c r="L2640" s="20">
        <f>IF($A2640="","",IF($G2640&lt;&gt;"",$G2640,$A2640))</f>
        <v/>
      </c>
      <c r="M2640" s="17">
        <f>IF(I2640="","",IF($B2640="Venda",I2640,IF(OR($B2640="Compra",$B2640="Devolução de venda"),-I2640,0)))</f>
        <v/>
      </c>
    </row>
    <row r="2641">
      <c r="A2641" s="22" t="n"/>
      <c r="B2641" s="14" t="n"/>
      <c r="C2641" s="14" t="n"/>
      <c r="D2641" s="14" t="n"/>
      <c r="E2641" s="15" t="n"/>
      <c r="F2641" s="14" t="n"/>
      <c r="G2641" s="22" t="n"/>
      <c r="H2641" s="14" t="n"/>
      <c r="I2641" s="17">
        <f>IF(OR($B2641="",$C2641="",N($D2641)=0),"",IF(OR($B2641="Ajuste para mais",$B2641="Ajuste para menos"),0,$D2641*IF(N($E2641)&lt;&gt;0,$E2641,IF(OR($B2641="Venda",$B2641="Devolução de venda"),IFERROR(INDEX(Produtos!$D$6:$D$505,MATCH($C2641,Produtos!$B$6:$B$505,0)),0),0))))</f>
        <v/>
      </c>
      <c r="J2641" s="17">
        <f>IF(OR($B2641="",$C2641="",N($D2641)=0),"",IF($B2641="Venda",1,IF($B2641="Devolução de venda",-1,0))*$D2641*IFERROR(INDEX(Produtos!$L$6:$L$505,MATCH($C2641,Produtos!$B$6:$B$505,0)),0))</f>
        <v/>
      </c>
      <c r="K2641" s="17">
        <f>IF(I2641="","",IF($B2641="Venda",I2641-J2641,IF($B2641="Devolução de venda",-I2641-J2641,0)))</f>
        <v/>
      </c>
      <c r="L2641" s="20">
        <f>IF($A2641="","",IF($G2641&lt;&gt;"",$G2641,$A2641))</f>
        <v/>
      </c>
      <c r="M2641" s="17">
        <f>IF(I2641="","",IF($B2641="Venda",I2641,IF(OR($B2641="Compra",$B2641="Devolução de venda"),-I2641,0)))</f>
        <v/>
      </c>
    </row>
    <row r="2642">
      <c r="A2642" s="22" t="n"/>
      <c r="B2642" s="14" t="n"/>
      <c r="C2642" s="14" t="n"/>
      <c r="D2642" s="14" t="n"/>
      <c r="E2642" s="15" t="n"/>
      <c r="F2642" s="14" t="n"/>
      <c r="G2642" s="22" t="n"/>
      <c r="H2642" s="14" t="n"/>
      <c r="I2642" s="17">
        <f>IF(OR($B2642="",$C2642="",N($D2642)=0),"",IF(OR($B2642="Ajuste para mais",$B2642="Ajuste para menos"),0,$D2642*IF(N($E2642)&lt;&gt;0,$E2642,IF(OR($B2642="Venda",$B2642="Devolução de venda"),IFERROR(INDEX(Produtos!$D$6:$D$505,MATCH($C2642,Produtos!$B$6:$B$505,0)),0),0))))</f>
        <v/>
      </c>
      <c r="J2642" s="17">
        <f>IF(OR($B2642="",$C2642="",N($D2642)=0),"",IF($B2642="Venda",1,IF($B2642="Devolução de venda",-1,0))*$D2642*IFERROR(INDEX(Produtos!$L$6:$L$505,MATCH($C2642,Produtos!$B$6:$B$505,0)),0))</f>
        <v/>
      </c>
      <c r="K2642" s="17">
        <f>IF(I2642="","",IF($B2642="Venda",I2642-J2642,IF($B2642="Devolução de venda",-I2642-J2642,0)))</f>
        <v/>
      </c>
      <c r="L2642" s="20">
        <f>IF($A2642="","",IF($G2642&lt;&gt;"",$G2642,$A2642))</f>
        <v/>
      </c>
      <c r="M2642" s="17">
        <f>IF(I2642="","",IF($B2642="Venda",I2642,IF(OR($B2642="Compra",$B2642="Devolução de venda"),-I2642,0)))</f>
        <v/>
      </c>
    </row>
    <row r="2643">
      <c r="A2643" s="22" t="n"/>
      <c r="B2643" s="14" t="n"/>
      <c r="C2643" s="14" t="n"/>
      <c r="D2643" s="14" t="n"/>
      <c r="E2643" s="15" t="n"/>
      <c r="F2643" s="14" t="n"/>
      <c r="G2643" s="22" t="n"/>
      <c r="H2643" s="14" t="n"/>
      <c r="I2643" s="17">
        <f>IF(OR($B2643="",$C2643="",N($D2643)=0),"",IF(OR($B2643="Ajuste para mais",$B2643="Ajuste para menos"),0,$D2643*IF(N($E2643)&lt;&gt;0,$E2643,IF(OR($B2643="Venda",$B2643="Devolução de venda"),IFERROR(INDEX(Produtos!$D$6:$D$505,MATCH($C2643,Produtos!$B$6:$B$505,0)),0),0))))</f>
        <v/>
      </c>
      <c r="J2643" s="17">
        <f>IF(OR($B2643="",$C2643="",N($D2643)=0),"",IF($B2643="Venda",1,IF($B2643="Devolução de venda",-1,0))*$D2643*IFERROR(INDEX(Produtos!$L$6:$L$505,MATCH($C2643,Produtos!$B$6:$B$505,0)),0))</f>
        <v/>
      </c>
      <c r="K2643" s="17">
        <f>IF(I2643="","",IF($B2643="Venda",I2643-J2643,IF($B2643="Devolução de venda",-I2643-J2643,0)))</f>
        <v/>
      </c>
      <c r="L2643" s="20">
        <f>IF($A2643="","",IF($G2643&lt;&gt;"",$G2643,$A2643))</f>
        <v/>
      </c>
      <c r="M2643" s="17">
        <f>IF(I2643="","",IF($B2643="Venda",I2643,IF(OR($B2643="Compra",$B2643="Devolução de venda"),-I2643,0)))</f>
        <v/>
      </c>
    </row>
    <row r="2644">
      <c r="A2644" s="22" t="n"/>
      <c r="B2644" s="14" t="n"/>
      <c r="C2644" s="14" t="n"/>
      <c r="D2644" s="14" t="n"/>
      <c r="E2644" s="15" t="n"/>
      <c r="F2644" s="14" t="n"/>
      <c r="G2644" s="22" t="n"/>
      <c r="H2644" s="14" t="n"/>
      <c r="I2644" s="17">
        <f>IF(OR($B2644="",$C2644="",N($D2644)=0),"",IF(OR($B2644="Ajuste para mais",$B2644="Ajuste para menos"),0,$D2644*IF(N($E2644)&lt;&gt;0,$E2644,IF(OR($B2644="Venda",$B2644="Devolução de venda"),IFERROR(INDEX(Produtos!$D$6:$D$505,MATCH($C2644,Produtos!$B$6:$B$505,0)),0),0))))</f>
        <v/>
      </c>
      <c r="J2644" s="17">
        <f>IF(OR($B2644="",$C2644="",N($D2644)=0),"",IF($B2644="Venda",1,IF($B2644="Devolução de venda",-1,0))*$D2644*IFERROR(INDEX(Produtos!$L$6:$L$505,MATCH($C2644,Produtos!$B$6:$B$505,0)),0))</f>
        <v/>
      </c>
      <c r="K2644" s="17">
        <f>IF(I2644="","",IF($B2644="Venda",I2644-J2644,IF($B2644="Devolução de venda",-I2644-J2644,0)))</f>
        <v/>
      </c>
      <c r="L2644" s="20">
        <f>IF($A2644="","",IF($G2644&lt;&gt;"",$G2644,$A2644))</f>
        <v/>
      </c>
      <c r="M2644" s="17">
        <f>IF(I2644="","",IF($B2644="Venda",I2644,IF(OR($B2644="Compra",$B2644="Devolução de venda"),-I2644,0)))</f>
        <v/>
      </c>
    </row>
    <row r="2645">
      <c r="A2645" s="22" t="n"/>
      <c r="B2645" s="14" t="n"/>
      <c r="C2645" s="14" t="n"/>
      <c r="D2645" s="14" t="n"/>
      <c r="E2645" s="15" t="n"/>
      <c r="F2645" s="14" t="n"/>
      <c r="G2645" s="22" t="n"/>
      <c r="H2645" s="14" t="n"/>
      <c r="I2645" s="17">
        <f>IF(OR($B2645="",$C2645="",N($D2645)=0),"",IF(OR($B2645="Ajuste para mais",$B2645="Ajuste para menos"),0,$D2645*IF(N($E2645)&lt;&gt;0,$E2645,IF(OR($B2645="Venda",$B2645="Devolução de venda"),IFERROR(INDEX(Produtos!$D$6:$D$505,MATCH($C2645,Produtos!$B$6:$B$505,0)),0),0))))</f>
        <v/>
      </c>
      <c r="J2645" s="17">
        <f>IF(OR($B2645="",$C2645="",N($D2645)=0),"",IF($B2645="Venda",1,IF($B2645="Devolução de venda",-1,0))*$D2645*IFERROR(INDEX(Produtos!$L$6:$L$505,MATCH($C2645,Produtos!$B$6:$B$505,0)),0))</f>
        <v/>
      </c>
      <c r="K2645" s="17">
        <f>IF(I2645="","",IF($B2645="Venda",I2645-J2645,IF($B2645="Devolução de venda",-I2645-J2645,0)))</f>
        <v/>
      </c>
      <c r="L2645" s="20">
        <f>IF($A2645="","",IF($G2645&lt;&gt;"",$G2645,$A2645))</f>
        <v/>
      </c>
      <c r="M2645" s="17">
        <f>IF(I2645="","",IF($B2645="Venda",I2645,IF(OR($B2645="Compra",$B2645="Devolução de venda"),-I2645,0)))</f>
        <v/>
      </c>
    </row>
    <row r="2646">
      <c r="A2646" s="22" t="n"/>
      <c r="B2646" s="14" t="n"/>
      <c r="C2646" s="14" t="n"/>
      <c r="D2646" s="14" t="n"/>
      <c r="E2646" s="15" t="n"/>
      <c r="F2646" s="14" t="n"/>
      <c r="G2646" s="22" t="n"/>
      <c r="H2646" s="14" t="n"/>
      <c r="I2646" s="17">
        <f>IF(OR($B2646="",$C2646="",N($D2646)=0),"",IF(OR($B2646="Ajuste para mais",$B2646="Ajuste para menos"),0,$D2646*IF(N($E2646)&lt;&gt;0,$E2646,IF(OR($B2646="Venda",$B2646="Devolução de venda"),IFERROR(INDEX(Produtos!$D$6:$D$505,MATCH($C2646,Produtos!$B$6:$B$505,0)),0),0))))</f>
        <v/>
      </c>
      <c r="J2646" s="17">
        <f>IF(OR($B2646="",$C2646="",N($D2646)=0),"",IF($B2646="Venda",1,IF($B2646="Devolução de venda",-1,0))*$D2646*IFERROR(INDEX(Produtos!$L$6:$L$505,MATCH($C2646,Produtos!$B$6:$B$505,0)),0))</f>
        <v/>
      </c>
      <c r="K2646" s="17">
        <f>IF(I2646="","",IF($B2646="Venda",I2646-J2646,IF($B2646="Devolução de venda",-I2646-J2646,0)))</f>
        <v/>
      </c>
      <c r="L2646" s="20">
        <f>IF($A2646="","",IF($G2646&lt;&gt;"",$G2646,$A2646))</f>
        <v/>
      </c>
      <c r="M2646" s="17">
        <f>IF(I2646="","",IF($B2646="Venda",I2646,IF(OR($B2646="Compra",$B2646="Devolução de venda"),-I2646,0)))</f>
        <v/>
      </c>
    </row>
    <row r="2647">
      <c r="A2647" s="22" t="n"/>
      <c r="B2647" s="14" t="n"/>
      <c r="C2647" s="14" t="n"/>
      <c r="D2647" s="14" t="n"/>
      <c r="E2647" s="15" t="n"/>
      <c r="F2647" s="14" t="n"/>
      <c r="G2647" s="22" t="n"/>
      <c r="H2647" s="14" t="n"/>
      <c r="I2647" s="17">
        <f>IF(OR($B2647="",$C2647="",N($D2647)=0),"",IF(OR($B2647="Ajuste para mais",$B2647="Ajuste para menos"),0,$D2647*IF(N($E2647)&lt;&gt;0,$E2647,IF(OR($B2647="Venda",$B2647="Devolução de venda"),IFERROR(INDEX(Produtos!$D$6:$D$505,MATCH($C2647,Produtos!$B$6:$B$505,0)),0),0))))</f>
        <v/>
      </c>
      <c r="J2647" s="17">
        <f>IF(OR($B2647="",$C2647="",N($D2647)=0),"",IF($B2647="Venda",1,IF($B2647="Devolução de venda",-1,0))*$D2647*IFERROR(INDEX(Produtos!$L$6:$L$505,MATCH($C2647,Produtos!$B$6:$B$505,0)),0))</f>
        <v/>
      </c>
      <c r="K2647" s="17">
        <f>IF(I2647="","",IF($B2647="Venda",I2647-J2647,IF($B2647="Devolução de venda",-I2647-J2647,0)))</f>
        <v/>
      </c>
      <c r="L2647" s="20">
        <f>IF($A2647="","",IF($G2647&lt;&gt;"",$G2647,$A2647))</f>
        <v/>
      </c>
      <c r="M2647" s="17">
        <f>IF(I2647="","",IF($B2647="Venda",I2647,IF(OR($B2647="Compra",$B2647="Devolução de venda"),-I2647,0)))</f>
        <v/>
      </c>
    </row>
    <row r="2648">
      <c r="A2648" s="22" t="n"/>
      <c r="B2648" s="14" t="n"/>
      <c r="C2648" s="14" t="n"/>
      <c r="D2648" s="14" t="n"/>
      <c r="E2648" s="15" t="n"/>
      <c r="F2648" s="14" t="n"/>
      <c r="G2648" s="22" t="n"/>
      <c r="H2648" s="14" t="n"/>
      <c r="I2648" s="17">
        <f>IF(OR($B2648="",$C2648="",N($D2648)=0),"",IF(OR($B2648="Ajuste para mais",$B2648="Ajuste para menos"),0,$D2648*IF(N($E2648)&lt;&gt;0,$E2648,IF(OR($B2648="Venda",$B2648="Devolução de venda"),IFERROR(INDEX(Produtos!$D$6:$D$505,MATCH($C2648,Produtos!$B$6:$B$505,0)),0),0))))</f>
        <v/>
      </c>
      <c r="J2648" s="17">
        <f>IF(OR($B2648="",$C2648="",N($D2648)=0),"",IF($B2648="Venda",1,IF($B2648="Devolução de venda",-1,0))*$D2648*IFERROR(INDEX(Produtos!$L$6:$L$505,MATCH($C2648,Produtos!$B$6:$B$505,0)),0))</f>
        <v/>
      </c>
      <c r="K2648" s="17">
        <f>IF(I2648="","",IF($B2648="Venda",I2648-J2648,IF($B2648="Devolução de venda",-I2648-J2648,0)))</f>
        <v/>
      </c>
      <c r="L2648" s="20">
        <f>IF($A2648="","",IF($G2648&lt;&gt;"",$G2648,$A2648))</f>
        <v/>
      </c>
      <c r="M2648" s="17">
        <f>IF(I2648="","",IF($B2648="Venda",I2648,IF(OR($B2648="Compra",$B2648="Devolução de venda"),-I2648,0)))</f>
        <v/>
      </c>
    </row>
    <row r="2649">
      <c r="A2649" s="22" t="n"/>
      <c r="B2649" s="14" t="n"/>
      <c r="C2649" s="14" t="n"/>
      <c r="D2649" s="14" t="n"/>
      <c r="E2649" s="15" t="n"/>
      <c r="F2649" s="14" t="n"/>
      <c r="G2649" s="22" t="n"/>
      <c r="H2649" s="14" t="n"/>
      <c r="I2649" s="17">
        <f>IF(OR($B2649="",$C2649="",N($D2649)=0),"",IF(OR($B2649="Ajuste para mais",$B2649="Ajuste para menos"),0,$D2649*IF(N($E2649)&lt;&gt;0,$E2649,IF(OR($B2649="Venda",$B2649="Devolução de venda"),IFERROR(INDEX(Produtos!$D$6:$D$505,MATCH($C2649,Produtos!$B$6:$B$505,0)),0),0))))</f>
        <v/>
      </c>
      <c r="J2649" s="17">
        <f>IF(OR($B2649="",$C2649="",N($D2649)=0),"",IF($B2649="Venda",1,IF($B2649="Devolução de venda",-1,0))*$D2649*IFERROR(INDEX(Produtos!$L$6:$L$505,MATCH($C2649,Produtos!$B$6:$B$505,0)),0))</f>
        <v/>
      </c>
      <c r="K2649" s="17">
        <f>IF(I2649="","",IF($B2649="Venda",I2649-J2649,IF($B2649="Devolução de venda",-I2649-J2649,0)))</f>
        <v/>
      </c>
      <c r="L2649" s="20">
        <f>IF($A2649="","",IF($G2649&lt;&gt;"",$G2649,$A2649))</f>
        <v/>
      </c>
      <c r="M2649" s="17">
        <f>IF(I2649="","",IF($B2649="Venda",I2649,IF(OR($B2649="Compra",$B2649="Devolução de venda"),-I2649,0)))</f>
        <v/>
      </c>
    </row>
    <row r="2650">
      <c r="A2650" s="22" t="n"/>
      <c r="B2650" s="14" t="n"/>
      <c r="C2650" s="14" t="n"/>
      <c r="D2650" s="14" t="n"/>
      <c r="E2650" s="15" t="n"/>
      <c r="F2650" s="14" t="n"/>
      <c r="G2650" s="22" t="n"/>
      <c r="H2650" s="14" t="n"/>
      <c r="I2650" s="17">
        <f>IF(OR($B2650="",$C2650="",N($D2650)=0),"",IF(OR($B2650="Ajuste para mais",$B2650="Ajuste para menos"),0,$D2650*IF(N($E2650)&lt;&gt;0,$E2650,IF(OR($B2650="Venda",$B2650="Devolução de venda"),IFERROR(INDEX(Produtos!$D$6:$D$505,MATCH($C2650,Produtos!$B$6:$B$505,0)),0),0))))</f>
        <v/>
      </c>
      <c r="J2650" s="17">
        <f>IF(OR($B2650="",$C2650="",N($D2650)=0),"",IF($B2650="Venda",1,IF($B2650="Devolução de venda",-1,0))*$D2650*IFERROR(INDEX(Produtos!$L$6:$L$505,MATCH($C2650,Produtos!$B$6:$B$505,0)),0))</f>
        <v/>
      </c>
      <c r="K2650" s="17">
        <f>IF(I2650="","",IF($B2650="Venda",I2650-J2650,IF($B2650="Devolução de venda",-I2650-J2650,0)))</f>
        <v/>
      </c>
      <c r="L2650" s="20">
        <f>IF($A2650="","",IF($G2650&lt;&gt;"",$G2650,$A2650))</f>
        <v/>
      </c>
      <c r="M2650" s="17">
        <f>IF(I2650="","",IF($B2650="Venda",I2650,IF(OR($B2650="Compra",$B2650="Devolução de venda"),-I2650,0)))</f>
        <v/>
      </c>
    </row>
    <row r="2651">
      <c r="A2651" s="22" t="n"/>
      <c r="B2651" s="14" t="n"/>
      <c r="C2651" s="14" t="n"/>
      <c r="D2651" s="14" t="n"/>
      <c r="E2651" s="15" t="n"/>
      <c r="F2651" s="14" t="n"/>
      <c r="G2651" s="22" t="n"/>
      <c r="H2651" s="14" t="n"/>
      <c r="I2651" s="17">
        <f>IF(OR($B2651="",$C2651="",N($D2651)=0),"",IF(OR($B2651="Ajuste para mais",$B2651="Ajuste para menos"),0,$D2651*IF(N($E2651)&lt;&gt;0,$E2651,IF(OR($B2651="Venda",$B2651="Devolução de venda"),IFERROR(INDEX(Produtos!$D$6:$D$505,MATCH($C2651,Produtos!$B$6:$B$505,0)),0),0))))</f>
        <v/>
      </c>
      <c r="J2651" s="17">
        <f>IF(OR($B2651="",$C2651="",N($D2651)=0),"",IF($B2651="Venda",1,IF($B2651="Devolução de venda",-1,0))*$D2651*IFERROR(INDEX(Produtos!$L$6:$L$505,MATCH($C2651,Produtos!$B$6:$B$505,0)),0))</f>
        <v/>
      </c>
      <c r="K2651" s="17">
        <f>IF(I2651="","",IF($B2651="Venda",I2651-J2651,IF($B2651="Devolução de venda",-I2651-J2651,0)))</f>
        <v/>
      </c>
      <c r="L2651" s="20">
        <f>IF($A2651="","",IF($G2651&lt;&gt;"",$G2651,$A2651))</f>
        <v/>
      </c>
      <c r="M2651" s="17">
        <f>IF(I2651="","",IF($B2651="Venda",I2651,IF(OR($B2651="Compra",$B2651="Devolução de venda"),-I2651,0)))</f>
        <v/>
      </c>
    </row>
    <row r="2652">
      <c r="A2652" s="22" t="n"/>
      <c r="B2652" s="14" t="n"/>
      <c r="C2652" s="14" t="n"/>
      <c r="D2652" s="14" t="n"/>
      <c r="E2652" s="15" t="n"/>
      <c r="F2652" s="14" t="n"/>
      <c r="G2652" s="22" t="n"/>
      <c r="H2652" s="14" t="n"/>
      <c r="I2652" s="17">
        <f>IF(OR($B2652="",$C2652="",N($D2652)=0),"",IF(OR($B2652="Ajuste para mais",$B2652="Ajuste para menos"),0,$D2652*IF(N($E2652)&lt;&gt;0,$E2652,IF(OR($B2652="Venda",$B2652="Devolução de venda"),IFERROR(INDEX(Produtos!$D$6:$D$505,MATCH($C2652,Produtos!$B$6:$B$505,0)),0),0))))</f>
        <v/>
      </c>
      <c r="J2652" s="17">
        <f>IF(OR($B2652="",$C2652="",N($D2652)=0),"",IF($B2652="Venda",1,IF($B2652="Devolução de venda",-1,0))*$D2652*IFERROR(INDEX(Produtos!$L$6:$L$505,MATCH($C2652,Produtos!$B$6:$B$505,0)),0))</f>
        <v/>
      </c>
      <c r="K2652" s="17">
        <f>IF(I2652="","",IF($B2652="Venda",I2652-J2652,IF($B2652="Devolução de venda",-I2652-J2652,0)))</f>
        <v/>
      </c>
      <c r="L2652" s="20">
        <f>IF($A2652="","",IF($G2652&lt;&gt;"",$G2652,$A2652))</f>
        <v/>
      </c>
      <c r="M2652" s="17">
        <f>IF(I2652="","",IF($B2652="Venda",I2652,IF(OR($B2652="Compra",$B2652="Devolução de venda"),-I2652,0)))</f>
        <v/>
      </c>
    </row>
    <row r="2653">
      <c r="A2653" s="22" t="n"/>
      <c r="B2653" s="14" t="n"/>
      <c r="C2653" s="14" t="n"/>
      <c r="D2653" s="14" t="n"/>
      <c r="E2653" s="15" t="n"/>
      <c r="F2653" s="14" t="n"/>
      <c r="G2653" s="22" t="n"/>
      <c r="H2653" s="14" t="n"/>
      <c r="I2653" s="17">
        <f>IF(OR($B2653="",$C2653="",N($D2653)=0),"",IF(OR($B2653="Ajuste para mais",$B2653="Ajuste para menos"),0,$D2653*IF(N($E2653)&lt;&gt;0,$E2653,IF(OR($B2653="Venda",$B2653="Devolução de venda"),IFERROR(INDEX(Produtos!$D$6:$D$505,MATCH($C2653,Produtos!$B$6:$B$505,0)),0),0))))</f>
        <v/>
      </c>
      <c r="J2653" s="17">
        <f>IF(OR($B2653="",$C2653="",N($D2653)=0),"",IF($B2653="Venda",1,IF($B2653="Devolução de venda",-1,0))*$D2653*IFERROR(INDEX(Produtos!$L$6:$L$505,MATCH($C2653,Produtos!$B$6:$B$505,0)),0))</f>
        <v/>
      </c>
      <c r="K2653" s="17">
        <f>IF(I2653="","",IF($B2653="Venda",I2653-J2653,IF($B2653="Devolução de venda",-I2653-J2653,0)))</f>
        <v/>
      </c>
      <c r="L2653" s="20">
        <f>IF($A2653="","",IF($G2653&lt;&gt;"",$G2653,$A2653))</f>
        <v/>
      </c>
      <c r="M2653" s="17">
        <f>IF(I2653="","",IF($B2653="Venda",I2653,IF(OR($B2653="Compra",$B2653="Devolução de venda"),-I2653,0)))</f>
        <v/>
      </c>
    </row>
    <row r="2654">
      <c r="A2654" s="22" t="n"/>
      <c r="B2654" s="14" t="n"/>
      <c r="C2654" s="14" t="n"/>
      <c r="D2654" s="14" t="n"/>
      <c r="E2654" s="15" t="n"/>
      <c r="F2654" s="14" t="n"/>
      <c r="G2654" s="22" t="n"/>
      <c r="H2654" s="14" t="n"/>
      <c r="I2654" s="17">
        <f>IF(OR($B2654="",$C2654="",N($D2654)=0),"",IF(OR($B2654="Ajuste para mais",$B2654="Ajuste para menos"),0,$D2654*IF(N($E2654)&lt;&gt;0,$E2654,IF(OR($B2654="Venda",$B2654="Devolução de venda"),IFERROR(INDEX(Produtos!$D$6:$D$505,MATCH($C2654,Produtos!$B$6:$B$505,0)),0),0))))</f>
        <v/>
      </c>
      <c r="J2654" s="17">
        <f>IF(OR($B2654="",$C2654="",N($D2654)=0),"",IF($B2654="Venda",1,IF($B2654="Devolução de venda",-1,0))*$D2654*IFERROR(INDEX(Produtos!$L$6:$L$505,MATCH($C2654,Produtos!$B$6:$B$505,0)),0))</f>
        <v/>
      </c>
      <c r="K2654" s="17">
        <f>IF(I2654="","",IF($B2654="Venda",I2654-J2654,IF($B2654="Devolução de venda",-I2654-J2654,0)))</f>
        <v/>
      </c>
      <c r="L2654" s="20">
        <f>IF($A2654="","",IF($G2654&lt;&gt;"",$G2654,$A2654))</f>
        <v/>
      </c>
      <c r="M2654" s="17">
        <f>IF(I2654="","",IF($B2654="Venda",I2654,IF(OR($B2654="Compra",$B2654="Devolução de venda"),-I2654,0)))</f>
        <v/>
      </c>
    </row>
    <row r="2655">
      <c r="A2655" s="22" t="n"/>
      <c r="B2655" s="14" t="n"/>
      <c r="C2655" s="14" t="n"/>
      <c r="D2655" s="14" t="n"/>
      <c r="E2655" s="15" t="n"/>
      <c r="F2655" s="14" t="n"/>
      <c r="G2655" s="22" t="n"/>
      <c r="H2655" s="14" t="n"/>
      <c r="I2655" s="17">
        <f>IF(OR($B2655="",$C2655="",N($D2655)=0),"",IF(OR($B2655="Ajuste para mais",$B2655="Ajuste para menos"),0,$D2655*IF(N($E2655)&lt;&gt;0,$E2655,IF(OR($B2655="Venda",$B2655="Devolução de venda"),IFERROR(INDEX(Produtos!$D$6:$D$505,MATCH($C2655,Produtos!$B$6:$B$505,0)),0),0))))</f>
        <v/>
      </c>
      <c r="J2655" s="17">
        <f>IF(OR($B2655="",$C2655="",N($D2655)=0),"",IF($B2655="Venda",1,IF($B2655="Devolução de venda",-1,0))*$D2655*IFERROR(INDEX(Produtos!$L$6:$L$505,MATCH($C2655,Produtos!$B$6:$B$505,0)),0))</f>
        <v/>
      </c>
      <c r="K2655" s="17">
        <f>IF(I2655="","",IF($B2655="Venda",I2655-J2655,IF($B2655="Devolução de venda",-I2655-J2655,0)))</f>
        <v/>
      </c>
      <c r="L2655" s="20">
        <f>IF($A2655="","",IF($G2655&lt;&gt;"",$G2655,$A2655))</f>
        <v/>
      </c>
      <c r="M2655" s="17">
        <f>IF(I2655="","",IF($B2655="Venda",I2655,IF(OR($B2655="Compra",$B2655="Devolução de venda"),-I2655,0)))</f>
        <v/>
      </c>
    </row>
    <row r="2656">
      <c r="A2656" s="22" t="n"/>
      <c r="B2656" s="14" t="n"/>
      <c r="C2656" s="14" t="n"/>
      <c r="D2656" s="14" t="n"/>
      <c r="E2656" s="15" t="n"/>
      <c r="F2656" s="14" t="n"/>
      <c r="G2656" s="22" t="n"/>
      <c r="H2656" s="14" t="n"/>
      <c r="I2656" s="17">
        <f>IF(OR($B2656="",$C2656="",N($D2656)=0),"",IF(OR($B2656="Ajuste para mais",$B2656="Ajuste para menos"),0,$D2656*IF(N($E2656)&lt;&gt;0,$E2656,IF(OR($B2656="Venda",$B2656="Devolução de venda"),IFERROR(INDEX(Produtos!$D$6:$D$505,MATCH($C2656,Produtos!$B$6:$B$505,0)),0),0))))</f>
        <v/>
      </c>
      <c r="J2656" s="17">
        <f>IF(OR($B2656="",$C2656="",N($D2656)=0),"",IF($B2656="Venda",1,IF($B2656="Devolução de venda",-1,0))*$D2656*IFERROR(INDEX(Produtos!$L$6:$L$505,MATCH($C2656,Produtos!$B$6:$B$505,0)),0))</f>
        <v/>
      </c>
      <c r="K2656" s="17">
        <f>IF(I2656="","",IF($B2656="Venda",I2656-J2656,IF($B2656="Devolução de venda",-I2656-J2656,0)))</f>
        <v/>
      </c>
      <c r="L2656" s="20">
        <f>IF($A2656="","",IF($G2656&lt;&gt;"",$G2656,$A2656))</f>
        <v/>
      </c>
      <c r="M2656" s="17">
        <f>IF(I2656="","",IF($B2656="Venda",I2656,IF(OR($B2656="Compra",$B2656="Devolução de venda"),-I2656,0)))</f>
        <v/>
      </c>
    </row>
    <row r="2657">
      <c r="A2657" s="22" t="n"/>
      <c r="B2657" s="14" t="n"/>
      <c r="C2657" s="14" t="n"/>
      <c r="D2657" s="14" t="n"/>
      <c r="E2657" s="15" t="n"/>
      <c r="F2657" s="14" t="n"/>
      <c r="G2657" s="22" t="n"/>
      <c r="H2657" s="14" t="n"/>
      <c r="I2657" s="17">
        <f>IF(OR($B2657="",$C2657="",N($D2657)=0),"",IF(OR($B2657="Ajuste para mais",$B2657="Ajuste para menos"),0,$D2657*IF(N($E2657)&lt;&gt;0,$E2657,IF(OR($B2657="Venda",$B2657="Devolução de venda"),IFERROR(INDEX(Produtos!$D$6:$D$505,MATCH($C2657,Produtos!$B$6:$B$505,0)),0),0))))</f>
        <v/>
      </c>
      <c r="J2657" s="17">
        <f>IF(OR($B2657="",$C2657="",N($D2657)=0),"",IF($B2657="Venda",1,IF($B2657="Devolução de venda",-1,0))*$D2657*IFERROR(INDEX(Produtos!$L$6:$L$505,MATCH($C2657,Produtos!$B$6:$B$505,0)),0))</f>
        <v/>
      </c>
      <c r="K2657" s="17">
        <f>IF(I2657="","",IF($B2657="Venda",I2657-J2657,IF($B2657="Devolução de venda",-I2657-J2657,0)))</f>
        <v/>
      </c>
      <c r="L2657" s="20">
        <f>IF($A2657="","",IF($G2657&lt;&gt;"",$G2657,$A2657))</f>
        <v/>
      </c>
      <c r="M2657" s="17">
        <f>IF(I2657="","",IF($B2657="Venda",I2657,IF(OR($B2657="Compra",$B2657="Devolução de venda"),-I2657,0)))</f>
        <v/>
      </c>
    </row>
    <row r="2658">
      <c r="A2658" s="22" t="n"/>
      <c r="B2658" s="14" t="n"/>
      <c r="C2658" s="14" t="n"/>
      <c r="D2658" s="14" t="n"/>
      <c r="E2658" s="15" t="n"/>
      <c r="F2658" s="14" t="n"/>
      <c r="G2658" s="22" t="n"/>
      <c r="H2658" s="14" t="n"/>
      <c r="I2658" s="17">
        <f>IF(OR($B2658="",$C2658="",N($D2658)=0),"",IF(OR($B2658="Ajuste para mais",$B2658="Ajuste para menos"),0,$D2658*IF(N($E2658)&lt;&gt;0,$E2658,IF(OR($B2658="Venda",$B2658="Devolução de venda"),IFERROR(INDEX(Produtos!$D$6:$D$505,MATCH($C2658,Produtos!$B$6:$B$505,0)),0),0))))</f>
        <v/>
      </c>
      <c r="J2658" s="17">
        <f>IF(OR($B2658="",$C2658="",N($D2658)=0),"",IF($B2658="Venda",1,IF($B2658="Devolução de venda",-1,0))*$D2658*IFERROR(INDEX(Produtos!$L$6:$L$505,MATCH($C2658,Produtos!$B$6:$B$505,0)),0))</f>
        <v/>
      </c>
      <c r="K2658" s="17">
        <f>IF(I2658="","",IF($B2658="Venda",I2658-J2658,IF($B2658="Devolução de venda",-I2658-J2658,0)))</f>
        <v/>
      </c>
      <c r="L2658" s="20">
        <f>IF($A2658="","",IF($G2658&lt;&gt;"",$G2658,$A2658))</f>
        <v/>
      </c>
      <c r="M2658" s="17">
        <f>IF(I2658="","",IF($B2658="Venda",I2658,IF(OR($B2658="Compra",$B2658="Devolução de venda"),-I2658,0)))</f>
        <v/>
      </c>
    </row>
    <row r="2659">
      <c r="A2659" s="22" t="n"/>
      <c r="B2659" s="14" t="n"/>
      <c r="C2659" s="14" t="n"/>
      <c r="D2659" s="14" t="n"/>
      <c r="E2659" s="15" t="n"/>
      <c r="F2659" s="14" t="n"/>
      <c r="G2659" s="22" t="n"/>
      <c r="H2659" s="14" t="n"/>
      <c r="I2659" s="17">
        <f>IF(OR($B2659="",$C2659="",N($D2659)=0),"",IF(OR($B2659="Ajuste para mais",$B2659="Ajuste para menos"),0,$D2659*IF(N($E2659)&lt;&gt;0,$E2659,IF(OR($B2659="Venda",$B2659="Devolução de venda"),IFERROR(INDEX(Produtos!$D$6:$D$505,MATCH($C2659,Produtos!$B$6:$B$505,0)),0),0))))</f>
        <v/>
      </c>
      <c r="J2659" s="17">
        <f>IF(OR($B2659="",$C2659="",N($D2659)=0),"",IF($B2659="Venda",1,IF($B2659="Devolução de venda",-1,0))*$D2659*IFERROR(INDEX(Produtos!$L$6:$L$505,MATCH($C2659,Produtos!$B$6:$B$505,0)),0))</f>
        <v/>
      </c>
      <c r="K2659" s="17">
        <f>IF(I2659="","",IF($B2659="Venda",I2659-J2659,IF($B2659="Devolução de venda",-I2659-J2659,0)))</f>
        <v/>
      </c>
      <c r="L2659" s="20">
        <f>IF($A2659="","",IF($G2659&lt;&gt;"",$G2659,$A2659))</f>
        <v/>
      </c>
      <c r="M2659" s="17">
        <f>IF(I2659="","",IF($B2659="Venda",I2659,IF(OR($B2659="Compra",$B2659="Devolução de venda"),-I2659,0)))</f>
        <v/>
      </c>
    </row>
    <row r="2660">
      <c r="A2660" s="22" t="n"/>
      <c r="B2660" s="14" t="n"/>
      <c r="C2660" s="14" t="n"/>
      <c r="D2660" s="14" t="n"/>
      <c r="E2660" s="15" t="n"/>
      <c r="F2660" s="14" t="n"/>
      <c r="G2660" s="22" t="n"/>
      <c r="H2660" s="14" t="n"/>
      <c r="I2660" s="17">
        <f>IF(OR($B2660="",$C2660="",N($D2660)=0),"",IF(OR($B2660="Ajuste para mais",$B2660="Ajuste para menos"),0,$D2660*IF(N($E2660)&lt;&gt;0,$E2660,IF(OR($B2660="Venda",$B2660="Devolução de venda"),IFERROR(INDEX(Produtos!$D$6:$D$505,MATCH($C2660,Produtos!$B$6:$B$505,0)),0),0))))</f>
        <v/>
      </c>
      <c r="J2660" s="17">
        <f>IF(OR($B2660="",$C2660="",N($D2660)=0),"",IF($B2660="Venda",1,IF($B2660="Devolução de venda",-1,0))*$D2660*IFERROR(INDEX(Produtos!$L$6:$L$505,MATCH($C2660,Produtos!$B$6:$B$505,0)),0))</f>
        <v/>
      </c>
      <c r="K2660" s="17">
        <f>IF(I2660="","",IF($B2660="Venda",I2660-J2660,IF($B2660="Devolução de venda",-I2660-J2660,0)))</f>
        <v/>
      </c>
      <c r="L2660" s="20">
        <f>IF($A2660="","",IF($G2660&lt;&gt;"",$G2660,$A2660))</f>
        <v/>
      </c>
      <c r="M2660" s="17">
        <f>IF(I2660="","",IF($B2660="Venda",I2660,IF(OR($B2660="Compra",$B2660="Devolução de venda"),-I2660,0)))</f>
        <v/>
      </c>
    </row>
    <row r="2661">
      <c r="A2661" s="22" t="n"/>
      <c r="B2661" s="14" t="n"/>
      <c r="C2661" s="14" t="n"/>
      <c r="D2661" s="14" t="n"/>
      <c r="E2661" s="15" t="n"/>
      <c r="F2661" s="14" t="n"/>
      <c r="G2661" s="22" t="n"/>
      <c r="H2661" s="14" t="n"/>
      <c r="I2661" s="17">
        <f>IF(OR($B2661="",$C2661="",N($D2661)=0),"",IF(OR($B2661="Ajuste para mais",$B2661="Ajuste para menos"),0,$D2661*IF(N($E2661)&lt;&gt;0,$E2661,IF(OR($B2661="Venda",$B2661="Devolução de venda"),IFERROR(INDEX(Produtos!$D$6:$D$505,MATCH($C2661,Produtos!$B$6:$B$505,0)),0),0))))</f>
        <v/>
      </c>
      <c r="J2661" s="17">
        <f>IF(OR($B2661="",$C2661="",N($D2661)=0),"",IF($B2661="Venda",1,IF($B2661="Devolução de venda",-1,0))*$D2661*IFERROR(INDEX(Produtos!$L$6:$L$505,MATCH($C2661,Produtos!$B$6:$B$505,0)),0))</f>
        <v/>
      </c>
      <c r="K2661" s="17">
        <f>IF(I2661="","",IF($B2661="Venda",I2661-J2661,IF($B2661="Devolução de venda",-I2661-J2661,0)))</f>
        <v/>
      </c>
      <c r="L2661" s="20">
        <f>IF($A2661="","",IF($G2661&lt;&gt;"",$G2661,$A2661))</f>
        <v/>
      </c>
      <c r="M2661" s="17">
        <f>IF(I2661="","",IF($B2661="Venda",I2661,IF(OR($B2661="Compra",$B2661="Devolução de venda"),-I2661,0)))</f>
        <v/>
      </c>
    </row>
    <row r="2662">
      <c r="A2662" s="22" t="n"/>
      <c r="B2662" s="14" t="n"/>
      <c r="C2662" s="14" t="n"/>
      <c r="D2662" s="14" t="n"/>
      <c r="E2662" s="15" t="n"/>
      <c r="F2662" s="14" t="n"/>
      <c r="G2662" s="22" t="n"/>
      <c r="H2662" s="14" t="n"/>
      <c r="I2662" s="17">
        <f>IF(OR($B2662="",$C2662="",N($D2662)=0),"",IF(OR($B2662="Ajuste para mais",$B2662="Ajuste para menos"),0,$D2662*IF(N($E2662)&lt;&gt;0,$E2662,IF(OR($B2662="Venda",$B2662="Devolução de venda"),IFERROR(INDEX(Produtos!$D$6:$D$505,MATCH($C2662,Produtos!$B$6:$B$505,0)),0),0))))</f>
        <v/>
      </c>
      <c r="J2662" s="17">
        <f>IF(OR($B2662="",$C2662="",N($D2662)=0),"",IF($B2662="Venda",1,IF($B2662="Devolução de venda",-1,0))*$D2662*IFERROR(INDEX(Produtos!$L$6:$L$505,MATCH($C2662,Produtos!$B$6:$B$505,0)),0))</f>
        <v/>
      </c>
      <c r="K2662" s="17">
        <f>IF(I2662="","",IF($B2662="Venda",I2662-J2662,IF($B2662="Devolução de venda",-I2662-J2662,0)))</f>
        <v/>
      </c>
      <c r="L2662" s="20">
        <f>IF($A2662="","",IF($G2662&lt;&gt;"",$G2662,$A2662))</f>
        <v/>
      </c>
      <c r="M2662" s="17">
        <f>IF(I2662="","",IF($B2662="Venda",I2662,IF(OR($B2662="Compra",$B2662="Devolução de venda"),-I2662,0)))</f>
        <v/>
      </c>
    </row>
    <row r="2663">
      <c r="A2663" s="22" t="n"/>
      <c r="B2663" s="14" t="n"/>
      <c r="C2663" s="14" t="n"/>
      <c r="D2663" s="14" t="n"/>
      <c r="E2663" s="15" t="n"/>
      <c r="F2663" s="14" t="n"/>
      <c r="G2663" s="22" t="n"/>
      <c r="H2663" s="14" t="n"/>
      <c r="I2663" s="17">
        <f>IF(OR($B2663="",$C2663="",N($D2663)=0),"",IF(OR($B2663="Ajuste para mais",$B2663="Ajuste para menos"),0,$D2663*IF(N($E2663)&lt;&gt;0,$E2663,IF(OR($B2663="Venda",$B2663="Devolução de venda"),IFERROR(INDEX(Produtos!$D$6:$D$505,MATCH($C2663,Produtos!$B$6:$B$505,0)),0),0))))</f>
        <v/>
      </c>
      <c r="J2663" s="17">
        <f>IF(OR($B2663="",$C2663="",N($D2663)=0),"",IF($B2663="Venda",1,IF($B2663="Devolução de venda",-1,0))*$D2663*IFERROR(INDEX(Produtos!$L$6:$L$505,MATCH($C2663,Produtos!$B$6:$B$505,0)),0))</f>
        <v/>
      </c>
      <c r="K2663" s="17">
        <f>IF(I2663="","",IF($B2663="Venda",I2663-J2663,IF($B2663="Devolução de venda",-I2663-J2663,0)))</f>
        <v/>
      </c>
      <c r="L2663" s="20">
        <f>IF($A2663="","",IF($G2663&lt;&gt;"",$G2663,$A2663))</f>
        <v/>
      </c>
      <c r="M2663" s="17">
        <f>IF(I2663="","",IF($B2663="Venda",I2663,IF(OR($B2663="Compra",$B2663="Devolução de venda"),-I2663,0)))</f>
        <v/>
      </c>
    </row>
    <row r="2664">
      <c r="A2664" s="22" t="n"/>
      <c r="B2664" s="14" t="n"/>
      <c r="C2664" s="14" t="n"/>
      <c r="D2664" s="14" t="n"/>
      <c r="E2664" s="15" t="n"/>
      <c r="F2664" s="14" t="n"/>
      <c r="G2664" s="22" t="n"/>
      <c r="H2664" s="14" t="n"/>
      <c r="I2664" s="17">
        <f>IF(OR($B2664="",$C2664="",N($D2664)=0),"",IF(OR($B2664="Ajuste para mais",$B2664="Ajuste para menos"),0,$D2664*IF(N($E2664)&lt;&gt;0,$E2664,IF(OR($B2664="Venda",$B2664="Devolução de venda"),IFERROR(INDEX(Produtos!$D$6:$D$505,MATCH($C2664,Produtos!$B$6:$B$505,0)),0),0))))</f>
        <v/>
      </c>
      <c r="J2664" s="17">
        <f>IF(OR($B2664="",$C2664="",N($D2664)=0),"",IF($B2664="Venda",1,IF($B2664="Devolução de venda",-1,0))*$D2664*IFERROR(INDEX(Produtos!$L$6:$L$505,MATCH($C2664,Produtos!$B$6:$B$505,0)),0))</f>
        <v/>
      </c>
      <c r="K2664" s="17">
        <f>IF(I2664="","",IF($B2664="Venda",I2664-J2664,IF($B2664="Devolução de venda",-I2664-J2664,0)))</f>
        <v/>
      </c>
      <c r="L2664" s="20">
        <f>IF($A2664="","",IF($G2664&lt;&gt;"",$G2664,$A2664))</f>
        <v/>
      </c>
      <c r="M2664" s="17">
        <f>IF(I2664="","",IF($B2664="Venda",I2664,IF(OR($B2664="Compra",$B2664="Devolução de venda"),-I2664,0)))</f>
        <v/>
      </c>
    </row>
    <row r="2665">
      <c r="A2665" s="22" t="n"/>
      <c r="B2665" s="14" t="n"/>
      <c r="C2665" s="14" t="n"/>
      <c r="D2665" s="14" t="n"/>
      <c r="E2665" s="15" t="n"/>
      <c r="F2665" s="14" t="n"/>
      <c r="G2665" s="22" t="n"/>
      <c r="H2665" s="14" t="n"/>
      <c r="I2665" s="17">
        <f>IF(OR($B2665="",$C2665="",N($D2665)=0),"",IF(OR($B2665="Ajuste para mais",$B2665="Ajuste para menos"),0,$D2665*IF(N($E2665)&lt;&gt;0,$E2665,IF(OR($B2665="Venda",$B2665="Devolução de venda"),IFERROR(INDEX(Produtos!$D$6:$D$505,MATCH($C2665,Produtos!$B$6:$B$505,0)),0),0))))</f>
        <v/>
      </c>
      <c r="J2665" s="17">
        <f>IF(OR($B2665="",$C2665="",N($D2665)=0),"",IF($B2665="Venda",1,IF($B2665="Devolução de venda",-1,0))*$D2665*IFERROR(INDEX(Produtos!$L$6:$L$505,MATCH($C2665,Produtos!$B$6:$B$505,0)),0))</f>
        <v/>
      </c>
      <c r="K2665" s="17">
        <f>IF(I2665="","",IF($B2665="Venda",I2665-J2665,IF($B2665="Devolução de venda",-I2665-J2665,0)))</f>
        <v/>
      </c>
      <c r="L2665" s="20">
        <f>IF($A2665="","",IF($G2665&lt;&gt;"",$G2665,$A2665))</f>
        <v/>
      </c>
      <c r="M2665" s="17">
        <f>IF(I2665="","",IF($B2665="Venda",I2665,IF(OR($B2665="Compra",$B2665="Devolução de venda"),-I2665,0)))</f>
        <v/>
      </c>
    </row>
    <row r="2666">
      <c r="A2666" s="22" t="n"/>
      <c r="B2666" s="14" t="n"/>
      <c r="C2666" s="14" t="n"/>
      <c r="D2666" s="14" t="n"/>
      <c r="E2666" s="15" t="n"/>
      <c r="F2666" s="14" t="n"/>
      <c r="G2666" s="22" t="n"/>
      <c r="H2666" s="14" t="n"/>
      <c r="I2666" s="17">
        <f>IF(OR($B2666="",$C2666="",N($D2666)=0),"",IF(OR($B2666="Ajuste para mais",$B2666="Ajuste para menos"),0,$D2666*IF(N($E2666)&lt;&gt;0,$E2666,IF(OR($B2666="Venda",$B2666="Devolução de venda"),IFERROR(INDEX(Produtos!$D$6:$D$505,MATCH($C2666,Produtos!$B$6:$B$505,0)),0),0))))</f>
        <v/>
      </c>
      <c r="J2666" s="17">
        <f>IF(OR($B2666="",$C2666="",N($D2666)=0),"",IF($B2666="Venda",1,IF($B2666="Devolução de venda",-1,0))*$D2666*IFERROR(INDEX(Produtos!$L$6:$L$505,MATCH($C2666,Produtos!$B$6:$B$505,0)),0))</f>
        <v/>
      </c>
      <c r="K2666" s="17">
        <f>IF(I2666="","",IF($B2666="Venda",I2666-J2666,IF($B2666="Devolução de venda",-I2666-J2666,0)))</f>
        <v/>
      </c>
      <c r="L2666" s="20">
        <f>IF($A2666="","",IF($G2666&lt;&gt;"",$G2666,$A2666))</f>
        <v/>
      </c>
      <c r="M2666" s="17">
        <f>IF(I2666="","",IF($B2666="Venda",I2666,IF(OR($B2666="Compra",$B2666="Devolução de venda"),-I2666,0)))</f>
        <v/>
      </c>
    </row>
    <row r="2667">
      <c r="A2667" s="22" t="n"/>
      <c r="B2667" s="14" t="n"/>
      <c r="C2667" s="14" t="n"/>
      <c r="D2667" s="14" t="n"/>
      <c r="E2667" s="15" t="n"/>
      <c r="F2667" s="14" t="n"/>
      <c r="G2667" s="22" t="n"/>
      <c r="H2667" s="14" t="n"/>
      <c r="I2667" s="17">
        <f>IF(OR($B2667="",$C2667="",N($D2667)=0),"",IF(OR($B2667="Ajuste para mais",$B2667="Ajuste para menos"),0,$D2667*IF(N($E2667)&lt;&gt;0,$E2667,IF(OR($B2667="Venda",$B2667="Devolução de venda"),IFERROR(INDEX(Produtos!$D$6:$D$505,MATCH($C2667,Produtos!$B$6:$B$505,0)),0),0))))</f>
        <v/>
      </c>
      <c r="J2667" s="17">
        <f>IF(OR($B2667="",$C2667="",N($D2667)=0),"",IF($B2667="Venda",1,IF($B2667="Devolução de venda",-1,0))*$D2667*IFERROR(INDEX(Produtos!$L$6:$L$505,MATCH($C2667,Produtos!$B$6:$B$505,0)),0))</f>
        <v/>
      </c>
      <c r="K2667" s="17">
        <f>IF(I2667="","",IF($B2667="Venda",I2667-J2667,IF($B2667="Devolução de venda",-I2667-J2667,0)))</f>
        <v/>
      </c>
      <c r="L2667" s="20">
        <f>IF($A2667="","",IF($G2667&lt;&gt;"",$G2667,$A2667))</f>
        <v/>
      </c>
      <c r="M2667" s="17">
        <f>IF(I2667="","",IF($B2667="Venda",I2667,IF(OR($B2667="Compra",$B2667="Devolução de venda"),-I2667,0)))</f>
        <v/>
      </c>
    </row>
    <row r="2668">
      <c r="A2668" s="22" t="n"/>
      <c r="B2668" s="14" t="n"/>
      <c r="C2668" s="14" t="n"/>
      <c r="D2668" s="14" t="n"/>
      <c r="E2668" s="15" t="n"/>
      <c r="F2668" s="14" t="n"/>
      <c r="G2668" s="22" t="n"/>
      <c r="H2668" s="14" t="n"/>
      <c r="I2668" s="17">
        <f>IF(OR($B2668="",$C2668="",N($D2668)=0),"",IF(OR($B2668="Ajuste para mais",$B2668="Ajuste para menos"),0,$D2668*IF(N($E2668)&lt;&gt;0,$E2668,IF(OR($B2668="Venda",$B2668="Devolução de venda"),IFERROR(INDEX(Produtos!$D$6:$D$505,MATCH($C2668,Produtos!$B$6:$B$505,0)),0),0))))</f>
        <v/>
      </c>
      <c r="J2668" s="17">
        <f>IF(OR($B2668="",$C2668="",N($D2668)=0),"",IF($B2668="Venda",1,IF($B2668="Devolução de venda",-1,0))*$D2668*IFERROR(INDEX(Produtos!$L$6:$L$505,MATCH($C2668,Produtos!$B$6:$B$505,0)),0))</f>
        <v/>
      </c>
      <c r="K2668" s="17">
        <f>IF(I2668="","",IF($B2668="Venda",I2668-J2668,IF($B2668="Devolução de venda",-I2668-J2668,0)))</f>
        <v/>
      </c>
      <c r="L2668" s="20">
        <f>IF($A2668="","",IF($G2668&lt;&gt;"",$G2668,$A2668))</f>
        <v/>
      </c>
      <c r="M2668" s="17">
        <f>IF(I2668="","",IF($B2668="Venda",I2668,IF(OR($B2668="Compra",$B2668="Devolução de venda"),-I2668,0)))</f>
        <v/>
      </c>
    </row>
    <row r="2669">
      <c r="A2669" s="22" t="n"/>
      <c r="B2669" s="14" t="n"/>
      <c r="C2669" s="14" t="n"/>
      <c r="D2669" s="14" t="n"/>
      <c r="E2669" s="15" t="n"/>
      <c r="F2669" s="14" t="n"/>
      <c r="G2669" s="22" t="n"/>
      <c r="H2669" s="14" t="n"/>
      <c r="I2669" s="17">
        <f>IF(OR($B2669="",$C2669="",N($D2669)=0),"",IF(OR($B2669="Ajuste para mais",$B2669="Ajuste para menos"),0,$D2669*IF(N($E2669)&lt;&gt;0,$E2669,IF(OR($B2669="Venda",$B2669="Devolução de venda"),IFERROR(INDEX(Produtos!$D$6:$D$505,MATCH($C2669,Produtos!$B$6:$B$505,0)),0),0))))</f>
        <v/>
      </c>
      <c r="J2669" s="17">
        <f>IF(OR($B2669="",$C2669="",N($D2669)=0),"",IF($B2669="Venda",1,IF($B2669="Devolução de venda",-1,0))*$D2669*IFERROR(INDEX(Produtos!$L$6:$L$505,MATCH($C2669,Produtos!$B$6:$B$505,0)),0))</f>
        <v/>
      </c>
      <c r="K2669" s="17">
        <f>IF(I2669="","",IF($B2669="Venda",I2669-J2669,IF($B2669="Devolução de venda",-I2669-J2669,0)))</f>
        <v/>
      </c>
      <c r="L2669" s="20">
        <f>IF($A2669="","",IF($G2669&lt;&gt;"",$G2669,$A2669))</f>
        <v/>
      </c>
      <c r="M2669" s="17">
        <f>IF(I2669="","",IF($B2669="Venda",I2669,IF(OR($B2669="Compra",$B2669="Devolução de venda"),-I2669,0)))</f>
        <v/>
      </c>
    </row>
    <row r="2670">
      <c r="A2670" s="22" t="n"/>
      <c r="B2670" s="14" t="n"/>
      <c r="C2670" s="14" t="n"/>
      <c r="D2670" s="14" t="n"/>
      <c r="E2670" s="15" t="n"/>
      <c r="F2670" s="14" t="n"/>
      <c r="G2670" s="22" t="n"/>
      <c r="H2670" s="14" t="n"/>
      <c r="I2670" s="17">
        <f>IF(OR($B2670="",$C2670="",N($D2670)=0),"",IF(OR($B2670="Ajuste para mais",$B2670="Ajuste para menos"),0,$D2670*IF(N($E2670)&lt;&gt;0,$E2670,IF(OR($B2670="Venda",$B2670="Devolução de venda"),IFERROR(INDEX(Produtos!$D$6:$D$505,MATCH($C2670,Produtos!$B$6:$B$505,0)),0),0))))</f>
        <v/>
      </c>
      <c r="J2670" s="17">
        <f>IF(OR($B2670="",$C2670="",N($D2670)=0),"",IF($B2670="Venda",1,IF($B2670="Devolução de venda",-1,0))*$D2670*IFERROR(INDEX(Produtos!$L$6:$L$505,MATCH($C2670,Produtos!$B$6:$B$505,0)),0))</f>
        <v/>
      </c>
      <c r="K2670" s="17">
        <f>IF(I2670="","",IF($B2670="Venda",I2670-J2670,IF($B2670="Devolução de venda",-I2670-J2670,0)))</f>
        <v/>
      </c>
      <c r="L2670" s="20">
        <f>IF($A2670="","",IF($G2670&lt;&gt;"",$G2670,$A2670))</f>
        <v/>
      </c>
      <c r="M2670" s="17">
        <f>IF(I2670="","",IF($B2670="Venda",I2670,IF(OR($B2670="Compra",$B2670="Devolução de venda"),-I2670,0)))</f>
        <v/>
      </c>
    </row>
    <row r="2671">
      <c r="A2671" s="22" t="n"/>
      <c r="B2671" s="14" t="n"/>
      <c r="C2671" s="14" t="n"/>
      <c r="D2671" s="14" t="n"/>
      <c r="E2671" s="15" t="n"/>
      <c r="F2671" s="14" t="n"/>
      <c r="G2671" s="22" t="n"/>
      <c r="H2671" s="14" t="n"/>
      <c r="I2671" s="17">
        <f>IF(OR($B2671="",$C2671="",N($D2671)=0),"",IF(OR($B2671="Ajuste para mais",$B2671="Ajuste para menos"),0,$D2671*IF(N($E2671)&lt;&gt;0,$E2671,IF(OR($B2671="Venda",$B2671="Devolução de venda"),IFERROR(INDEX(Produtos!$D$6:$D$505,MATCH($C2671,Produtos!$B$6:$B$505,0)),0),0))))</f>
        <v/>
      </c>
      <c r="J2671" s="17">
        <f>IF(OR($B2671="",$C2671="",N($D2671)=0),"",IF($B2671="Venda",1,IF($B2671="Devolução de venda",-1,0))*$D2671*IFERROR(INDEX(Produtos!$L$6:$L$505,MATCH($C2671,Produtos!$B$6:$B$505,0)),0))</f>
        <v/>
      </c>
      <c r="K2671" s="17">
        <f>IF(I2671="","",IF($B2671="Venda",I2671-J2671,IF($B2671="Devolução de venda",-I2671-J2671,0)))</f>
        <v/>
      </c>
      <c r="L2671" s="20">
        <f>IF($A2671="","",IF($G2671&lt;&gt;"",$G2671,$A2671))</f>
        <v/>
      </c>
      <c r="M2671" s="17">
        <f>IF(I2671="","",IF($B2671="Venda",I2671,IF(OR($B2671="Compra",$B2671="Devolução de venda"),-I2671,0)))</f>
        <v/>
      </c>
    </row>
    <row r="2672">
      <c r="A2672" s="22" t="n"/>
      <c r="B2672" s="14" t="n"/>
      <c r="C2672" s="14" t="n"/>
      <c r="D2672" s="14" t="n"/>
      <c r="E2672" s="15" t="n"/>
      <c r="F2672" s="14" t="n"/>
      <c r="G2672" s="22" t="n"/>
      <c r="H2672" s="14" t="n"/>
      <c r="I2672" s="17">
        <f>IF(OR($B2672="",$C2672="",N($D2672)=0),"",IF(OR($B2672="Ajuste para mais",$B2672="Ajuste para menos"),0,$D2672*IF(N($E2672)&lt;&gt;0,$E2672,IF(OR($B2672="Venda",$B2672="Devolução de venda"),IFERROR(INDEX(Produtos!$D$6:$D$505,MATCH($C2672,Produtos!$B$6:$B$505,0)),0),0))))</f>
        <v/>
      </c>
      <c r="J2672" s="17">
        <f>IF(OR($B2672="",$C2672="",N($D2672)=0),"",IF($B2672="Venda",1,IF($B2672="Devolução de venda",-1,0))*$D2672*IFERROR(INDEX(Produtos!$L$6:$L$505,MATCH($C2672,Produtos!$B$6:$B$505,0)),0))</f>
        <v/>
      </c>
      <c r="K2672" s="17">
        <f>IF(I2672="","",IF($B2672="Venda",I2672-J2672,IF($B2672="Devolução de venda",-I2672-J2672,0)))</f>
        <v/>
      </c>
      <c r="L2672" s="20">
        <f>IF($A2672="","",IF($G2672&lt;&gt;"",$G2672,$A2672))</f>
        <v/>
      </c>
      <c r="M2672" s="17">
        <f>IF(I2672="","",IF($B2672="Venda",I2672,IF(OR($B2672="Compra",$B2672="Devolução de venda"),-I2672,0)))</f>
        <v/>
      </c>
    </row>
    <row r="2673">
      <c r="A2673" s="22" t="n"/>
      <c r="B2673" s="14" t="n"/>
      <c r="C2673" s="14" t="n"/>
      <c r="D2673" s="14" t="n"/>
      <c r="E2673" s="15" t="n"/>
      <c r="F2673" s="14" t="n"/>
      <c r="G2673" s="22" t="n"/>
      <c r="H2673" s="14" t="n"/>
      <c r="I2673" s="17">
        <f>IF(OR($B2673="",$C2673="",N($D2673)=0),"",IF(OR($B2673="Ajuste para mais",$B2673="Ajuste para menos"),0,$D2673*IF(N($E2673)&lt;&gt;0,$E2673,IF(OR($B2673="Venda",$B2673="Devolução de venda"),IFERROR(INDEX(Produtos!$D$6:$D$505,MATCH($C2673,Produtos!$B$6:$B$505,0)),0),0))))</f>
        <v/>
      </c>
      <c r="J2673" s="17">
        <f>IF(OR($B2673="",$C2673="",N($D2673)=0),"",IF($B2673="Venda",1,IF($B2673="Devolução de venda",-1,0))*$D2673*IFERROR(INDEX(Produtos!$L$6:$L$505,MATCH($C2673,Produtos!$B$6:$B$505,0)),0))</f>
        <v/>
      </c>
      <c r="K2673" s="17">
        <f>IF(I2673="","",IF($B2673="Venda",I2673-J2673,IF($B2673="Devolução de venda",-I2673-J2673,0)))</f>
        <v/>
      </c>
      <c r="L2673" s="20">
        <f>IF($A2673="","",IF($G2673&lt;&gt;"",$G2673,$A2673))</f>
        <v/>
      </c>
      <c r="M2673" s="17">
        <f>IF(I2673="","",IF($B2673="Venda",I2673,IF(OR($B2673="Compra",$B2673="Devolução de venda"),-I2673,0)))</f>
        <v/>
      </c>
    </row>
    <row r="2674">
      <c r="A2674" s="22" t="n"/>
      <c r="B2674" s="14" t="n"/>
      <c r="C2674" s="14" t="n"/>
      <c r="D2674" s="14" t="n"/>
      <c r="E2674" s="15" t="n"/>
      <c r="F2674" s="14" t="n"/>
      <c r="G2674" s="22" t="n"/>
      <c r="H2674" s="14" t="n"/>
      <c r="I2674" s="17">
        <f>IF(OR($B2674="",$C2674="",N($D2674)=0),"",IF(OR($B2674="Ajuste para mais",$B2674="Ajuste para menos"),0,$D2674*IF(N($E2674)&lt;&gt;0,$E2674,IF(OR($B2674="Venda",$B2674="Devolução de venda"),IFERROR(INDEX(Produtos!$D$6:$D$505,MATCH($C2674,Produtos!$B$6:$B$505,0)),0),0))))</f>
        <v/>
      </c>
      <c r="J2674" s="17">
        <f>IF(OR($B2674="",$C2674="",N($D2674)=0),"",IF($B2674="Venda",1,IF($B2674="Devolução de venda",-1,0))*$D2674*IFERROR(INDEX(Produtos!$L$6:$L$505,MATCH($C2674,Produtos!$B$6:$B$505,0)),0))</f>
        <v/>
      </c>
      <c r="K2674" s="17">
        <f>IF(I2674="","",IF($B2674="Venda",I2674-J2674,IF($B2674="Devolução de venda",-I2674-J2674,0)))</f>
        <v/>
      </c>
      <c r="L2674" s="20">
        <f>IF($A2674="","",IF($G2674&lt;&gt;"",$G2674,$A2674))</f>
        <v/>
      </c>
      <c r="M2674" s="17">
        <f>IF(I2674="","",IF($B2674="Venda",I2674,IF(OR($B2674="Compra",$B2674="Devolução de venda"),-I2674,0)))</f>
        <v/>
      </c>
    </row>
    <row r="2675">
      <c r="A2675" s="22" t="n"/>
      <c r="B2675" s="14" t="n"/>
      <c r="C2675" s="14" t="n"/>
      <c r="D2675" s="14" t="n"/>
      <c r="E2675" s="15" t="n"/>
      <c r="F2675" s="14" t="n"/>
      <c r="G2675" s="22" t="n"/>
      <c r="H2675" s="14" t="n"/>
      <c r="I2675" s="17">
        <f>IF(OR($B2675="",$C2675="",N($D2675)=0),"",IF(OR($B2675="Ajuste para mais",$B2675="Ajuste para menos"),0,$D2675*IF(N($E2675)&lt;&gt;0,$E2675,IF(OR($B2675="Venda",$B2675="Devolução de venda"),IFERROR(INDEX(Produtos!$D$6:$D$505,MATCH($C2675,Produtos!$B$6:$B$505,0)),0),0))))</f>
        <v/>
      </c>
      <c r="J2675" s="17">
        <f>IF(OR($B2675="",$C2675="",N($D2675)=0),"",IF($B2675="Venda",1,IF($B2675="Devolução de venda",-1,0))*$D2675*IFERROR(INDEX(Produtos!$L$6:$L$505,MATCH($C2675,Produtos!$B$6:$B$505,0)),0))</f>
        <v/>
      </c>
      <c r="K2675" s="17">
        <f>IF(I2675="","",IF($B2675="Venda",I2675-J2675,IF($B2675="Devolução de venda",-I2675-J2675,0)))</f>
        <v/>
      </c>
      <c r="L2675" s="20">
        <f>IF($A2675="","",IF($G2675&lt;&gt;"",$G2675,$A2675))</f>
        <v/>
      </c>
      <c r="M2675" s="17">
        <f>IF(I2675="","",IF($B2675="Venda",I2675,IF(OR($B2675="Compra",$B2675="Devolução de venda"),-I2675,0)))</f>
        <v/>
      </c>
    </row>
    <row r="2676">
      <c r="A2676" s="22" t="n"/>
      <c r="B2676" s="14" t="n"/>
      <c r="C2676" s="14" t="n"/>
      <c r="D2676" s="14" t="n"/>
      <c r="E2676" s="15" t="n"/>
      <c r="F2676" s="14" t="n"/>
      <c r="G2676" s="22" t="n"/>
      <c r="H2676" s="14" t="n"/>
      <c r="I2676" s="17">
        <f>IF(OR($B2676="",$C2676="",N($D2676)=0),"",IF(OR($B2676="Ajuste para mais",$B2676="Ajuste para menos"),0,$D2676*IF(N($E2676)&lt;&gt;0,$E2676,IF(OR($B2676="Venda",$B2676="Devolução de venda"),IFERROR(INDEX(Produtos!$D$6:$D$505,MATCH($C2676,Produtos!$B$6:$B$505,0)),0),0))))</f>
        <v/>
      </c>
      <c r="J2676" s="17">
        <f>IF(OR($B2676="",$C2676="",N($D2676)=0),"",IF($B2676="Venda",1,IF($B2676="Devolução de venda",-1,0))*$D2676*IFERROR(INDEX(Produtos!$L$6:$L$505,MATCH($C2676,Produtos!$B$6:$B$505,0)),0))</f>
        <v/>
      </c>
      <c r="K2676" s="17">
        <f>IF(I2676="","",IF($B2676="Venda",I2676-J2676,IF($B2676="Devolução de venda",-I2676-J2676,0)))</f>
        <v/>
      </c>
      <c r="L2676" s="20">
        <f>IF($A2676="","",IF($G2676&lt;&gt;"",$G2676,$A2676))</f>
        <v/>
      </c>
      <c r="M2676" s="17">
        <f>IF(I2676="","",IF($B2676="Venda",I2676,IF(OR($B2676="Compra",$B2676="Devolução de venda"),-I2676,0)))</f>
        <v/>
      </c>
    </row>
    <row r="2677">
      <c r="A2677" s="22" t="n"/>
      <c r="B2677" s="14" t="n"/>
      <c r="C2677" s="14" t="n"/>
      <c r="D2677" s="14" t="n"/>
      <c r="E2677" s="15" t="n"/>
      <c r="F2677" s="14" t="n"/>
      <c r="G2677" s="22" t="n"/>
      <c r="H2677" s="14" t="n"/>
      <c r="I2677" s="17">
        <f>IF(OR($B2677="",$C2677="",N($D2677)=0),"",IF(OR($B2677="Ajuste para mais",$B2677="Ajuste para menos"),0,$D2677*IF(N($E2677)&lt;&gt;0,$E2677,IF(OR($B2677="Venda",$B2677="Devolução de venda"),IFERROR(INDEX(Produtos!$D$6:$D$505,MATCH($C2677,Produtos!$B$6:$B$505,0)),0),0))))</f>
        <v/>
      </c>
      <c r="J2677" s="17">
        <f>IF(OR($B2677="",$C2677="",N($D2677)=0),"",IF($B2677="Venda",1,IF($B2677="Devolução de venda",-1,0))*$D2677*IFERROR(INDEX(Produtos!$L$6:$L$505,MATCH($C2677,Produtos!$B$6:$B$505,0)),0))</f>
        <v/>
      </c>
      <c r="K2677" s="17">
        <f>IF(I2677="","",IF($B2677="Venda",I2677-J2677,IF($B2677="Devolução de venda",-I2677-J2677,0)))</f>
        <v/>
      </c>
      <c r="L2677" s="20">
        <f>IF($A2677="","",IF($G2677&lt;&gt;"",$G2677,$A2677))</f>
        <v/>
      </c>
      <c r="M2677" s="17">
        <f>IF(I2677="","",IF($B2677="Venda",I2677,IF(OR($B2677="Compra",$B2677="Devolução de venda"),-I2677,0)))</f>
        <v/>
      </c>
    </row>
    <row r="2678">
      <c r="A2678" s="22" t="n"/>
      <c r="B2678" s="14" t="n"/>
      <c r="C2678" s="14" t="n"/>
      <c r="D2678" s="14" t="n"/>
      <c r="E2678" s="15" t="n"/>
      <c r="F2678" s="14" t="n"/>
      <c r="G2678" s="22" t="n"/>
      <c r="H2678" s="14" t="n"/>
      <c r="I2678" s="17">
        <f>IF(OR($B2678="",$C2678="",N($D2678)=0),"",IF(OR($B2678="Ajuste para mais",$B2678="Ajuste para menos"),0,$D2678*IF(N($E2678)&lt;&gt;0,$E2678,IF(OR($B2678="Venda",$B2678="Devolução de venda"),IFERROR(INDEX(Produtos!$D$6:$D$505,MATCH($C2678,Produtos!$B$6:$B$505,0)),0),0))))</f>
        <v/>
      </c>
      <c r="J2678" s="17">
        <f>IF(OR($B2678="",$C2678="",N($D2678)=0),"",IF($B2678="Venda",1,IF($B2678="Devolução de venda",-1,0))*$D2678*IFERROR(INDEX(Produtos!$L$6:$L$505,MATCH($C2678,Produtos!$B$6:$B$505,0)),0))</f>
        <v/>
      </c>
      <c r="K2678" s="17">
        <f>IF(I2678="","",IF($B2678="Venda",I2678-J2678,IF($B2678="Devolução de venda",-I2678-J2678,0)))</f>
        <v/>
      </c>
      <c r="L2678" s="20">
        <f>IF($A2678="","",IF($G2678&lt;&gt;"",$G2678,$A2678))</f>
        <v/>
      </c>
      <c r="M2678" s="17">
        <f>IF(I2678="","",IF($B2678="Venda",I2678,IF(OR($B2678="Compra",$B2678="Devolução de venda"),-I2678,0)))</f>
        <v/>
      </c>
    </row>
    <row r="2679">
      <c r="A2679" s="22" t="n"/>
      <c r="B2679" s="14" t="n"/>
      <c r="C2679" s="14" t="n"/>
      <c r="D2679" s="14" t="n"/>
      <c r="E2679" s="15" t="n"/>
      <c r="F2679" s="14" t="n"/>
      <c r="G2679" s="22" t="n"/>
      <c r="H2679" s="14" t="n"/>
      <c r="I2679" s="17">
        <f>IF(OR($B2679="",$C2679="",N($D2679)=0),"",IF(OR($B2679="Ajuste para mais",$B2679="Ajuste para menos"),0,$D2679*IF(N($E2679)&lt;&gt;0,$E2679,IF(OR($B2679="Venda",$B2679="Devolução de venda"),IFERROR(INDEX(Produtos!$D$6:$D$505,MATCH($C2679,Produtos!$B$6:$B$505,0)),0),0))))</f>
        <v/>
      </c>
      <c r="J2679" s="17">
        <f>IF(OR($B2679="",$C2679="",N($D2679)=0),"",IF($B2679="Venda",1,IF($B2679="Devolução de venda",-1,0))*$D2679*IFERROR(INDEX(Produtos!$L$6:$L$505,MATCH($C2679,Produtos!$B$6:$B$505,0)),0))</f>
        <v/>
      </c>
      <c r="K2679" s="17">
        <f>IF(I2679="","",IF($B2679="Venda",I2679-J2679,IF($B2679="Devolução de venda",-I2679-J2679,0)))</f>
        <v/>
      </c>
      <c r="L2679" s="20">
        <f>IF($A2679="","",IF($G2679&lt;&gt;"",$G2679,$A2679))</f>
        <v/>
      </c>
      <c r="M2679" s="17">
        <f>IF(I2679="","",IF($B2679="Venda",I2679,IF(OR($B2679="Compra",$B2679="Devolução de venda"),-I2679,0)))</f>
        <v/>
      </c>
    </row>
    <row r="2680">
      <c r="A2680" s="22" t="n"/>
      <c r="B2680" s="14" t="n"/>
      <c r="C2680" s="14" t="n"/>
      <c r="D2680" s="14" t="n"/>
      <c r="E2680" s="15" t="n"/>
      <c r="F2680" s="14" t="n"/>
      <c r="G2680" s="22" t="n"/>
      <c r="H2680" s="14" t="n"/>
      <c r="I2680" s="17">
        <f>IF(OR($B2680="",$C2680="",N($D2680)=0),"",IF(OR($B2680="Ajuste para mais",$B2680="Ajuste para menos"),0,$D2680*IF(N($E2680)&lt;&gt;0,$E2680,IF(OR($B2680="Venda",$B2680="Devolução de venda"),IFERROR(INDEX(Produtos!$D$6:$D$505,MATCH($C2680,Produtos!$B$6:$B$505,0)),0),0))))</f>
        <v/>
      </c>
      <c r="J2680" s="17">
        <f>IF(OR($B2680="",$C2680="",N($D2680)=0),"",IF($B2680="Venda",1,IF($B2680="Devolução de venda",-1,0))*$D2680*IFERROR(INDEX(Produtos!$L$6:$L$505,MATCH($C2680,Produtos!$B$6:$B$505,0)),0))</f>
        <v/>
      </c>
      <c r="K2680" s="17">
        <f>IF(I2680="","",IF($B2680="Venda",I2680-J2680,IF($B2680="Devolução de venda",-I2680-J2680,0)))</f>
        <v/>
      </c>
      <c r="L2680" s="20">
        <f>IF($A2680="","",IF($G2680&lt;&gt;"",$G2680,$A2680))</f>
        <v/>
      </c>
      <c r="M2680" s="17">
        <f>IF(I2680="","",IF($B2680="Venda",I2680,IF(OR($B2680="Compra",$B2680="Devolução de venda"),-I2680,0)))</f>
        <v/>
      </c>
    </row>
    <row r="2681">
      <c r="A2681" s="22" t="n"/>
      <c r="B2681" s="14" t="n"/>
      <c r="C2681" s="14" t="n"/>
      <c r="D2681" s="14" t="n"/>
      <c r="E2681" s="15" t="n"/>
      <c r="F2681" s="14" t="n"/>
      <c r="G2681" s="22" t="n"/>
      <c r="H2681" s="14" t="n"/>
      <c r="I2681" s="17">
        <f>IF(OR($B2681="",$C2681="",N($D2681)=0),"",IF(OR($B2681="Ajuste para mais",$B2681="Ajuste para menos"),0,$D2681*IF(N($E2681)&lt;&gt;0,$E2681,IF(OR($B2681="Venda",$B2681="Devolução de venda"),IFERROR(INDEX(Produtos!$D$6:$D$505,MATCH($C2681,Produtos!$B$6:$B$505,0)),0),0))))</f>
        <v/>
      </c>
      <c r="J2681" s="17">
        <f>IF(OR($B2681="",$C2681="",N($D2681)=0),"",IF($B2681="Venda",1,IF($B2681="Devolução de venda",-1,0))*$D2681*IFERROR(INDEX(Produtos!$L$6:$L$505,MATCH($C2681,Produtos!$B$6:$B$505,0)),0))</f>
        <v/>
      </c>
      <c r="K2681" s="17">
        <f>IF(I2681="","",IF($B2681="Venda",I2681-J2681,IF($B2681="Devolução de venda",-I2681-J2681,0)))</f>
        <v/>
      </c>
      <c r="L2681" s="20">
        <f>IF($A2681="","",IF($G2681&lt;&gt;"",$G2681,$A2681))</f>
        <v/>
      </c>
      <c r="M2681" s="17">
        <f>IF(I2681="","",IF($B2681="Venda",I2681,IF(OR($B2681="Compra",$B2681="Devolução de venda"),-I2681,0)))</f>
        <v/>
      </c>
    </row>
    <row r="2682">
      <c r="A2682" s="22" t="n"/>
      <c r="B2682" s="14" t="n"/>
      <c r="C2682" s="14" t="n"/>
      <c r="D2682" s="14" t="n"/>
      <c r="E2682" s="15" t="n"/>
      <c r="F2682" s="14" t="n"/>
      <c r="G2682" s="22" t="n"/>
      <c r="H2682" s="14" t="n"/>
      <c r="I2682" s="17">
        <f>IF(OR($B2682="",$C2682="",N($D2682)=0),"",IF(OR($B2682="Ajuste para mais",$B2682="Ajuste para menos"),0,$D2682*IF(N($E2682)&lt;&gt;0,$E2682,IF(OR($B2682="Venda",$B2682="Devolução de venda"),IFERROR(INDEX(Produtos!$D$6:$D$505,MATCH($C2682,Produtos!$B$6:$B$505,0)),0),0))))</f>
        <v/>
      </c>
      <c r="J2682" s="17">
        <f>IF(OR($B2682="",$C2682="",N($D2682)=0),"",IF($B2682="Venda",1,IF($B2682="Devolução de venda",-1,0))*$D2682*IFERROR(INDEX(Produtos!$L$6:$L$505,MATCH($C2682,Produtos!$B$6:$B$505,0)),0))</f>
        <v/>
      </c>
      <c r="K2682" s="17">
        <f>IF(I2682="","",IF($B2682="Venda",I2682-J2682,IF($B2682="Devolução de venda",-I2682-J2682,0)))</f>
        <v/>
      </c>
      <c r="L2682" s="20">
        <f>IF($A2682="","",IF($G2682&lt;&gt;"",$G2682,$A2682))</f>
        <v/>
      </c>
      <c r="M2682" s="17">
        <f>IF(I2682="","",IF($B2682="Venda",I2682,IF(OR($B2682="Compra",$B2682="Devolução de venda"),-I2682,0)))</f>
        <v/>
      </c>
    </row>
    <row r="2683">
      <c r="A2683" s="22" t="n"/>
      <c r="B2683" s="14" t="n"/>
      <c r="C2683" s="14" t="n"/>
      <c r="D2683" s="14" t="n"/>
      <c r="E2683" s="15" t="n"/>
      <c r="F2683" s="14" t="n"/>
      <c r="G2683" s="22" t="n"/>
      <c r="H2683" s="14" t="n"/>
      <c r="I2683" s="17">
        <f>IF(OR($B2683="",$C2683="",N($D2683)=0),"",IF(OR($B2683="Ajuste para mais",$B2683="Ajuste para menos"),0,$D2683*IF(N($E2683)&lt;&gt;0,$E2683,IF(OR($B2683="Venda",$B2683="Devolução de venda"),IFERROR(INDEX(Produtos!$D$6:$D$505,MATCH($C2683,Produtos!$B$6:$B$505,0)),0),0))))</f>
        <v/>
      </c>
      <c r="J2683" s="17">
        <f>IF(OR($B2683="",$C2683="",N($D2683)=0),"",IF($B2683="Venda",1,IF($B2683="Devolução de venda",-1,0))*$D2683*IFERROR(INDEX(Produtos!$L$6:$L$505,MATCH($C2683,Produtos!$B$6:$B$505,0)),0))</f>
        <v/>
      </c>
      <c r="K2683" s="17">
        <f>IF(I2683="","",IF($B2683="Venda",I2683-J2683,IF($B2683="Devolução de venda",-I2683-J2683,0)))</f>
        <v/>
      </c>
      <c r="L2683" s="20">
        <f>IF($A2683="","",IF($G2683&lt;&gt;"",$G2683,$A2683))</f>
        <v/>
      </c>
      <c r="M2683" s="17">
        <f>IF(I2683="","",IF($B2683="Venda",I2683,IF(OR($B2683="Compra",$B2683="Devolução de venda"),-I2683,0)))</f>
        <v/>
      </c>
    </row>
    <row r="2684">
      <c r="A2684" s="22" t="n"/>
      <c r="B2684" s="14" t="n"/>
      <c r="C2684" s="14" t="n"/>
      <c r="D2684" s="14" t="n"/>
      <c r="E2684" s="15" t="n"/>
      <c r="F2684" s="14" t="n"/>
      <c r="G2684" s="22" t="n"/>
      <c r="H2684" s="14" t="n"/>
      <c r="I2684" s="17">
        <f>IF(OR($B2684="",$C2684="",N($D2684)=0),"",IF(OR($B2684="Ajuste para mais",$B2684="Ajuste para menos"),0,$D2684*IF(N($E2684)&lt;&gt;0,$E2684,IF(OR($B2684="Venda",$B2684="Devolução de venda"),IFERROR(INDEX(Produtos!$D$6:$D$505,MATCH($C2684,Produtos!$B$6:$B$505,0)),0),0))))</f>
        <v/>
      </c>
      <c r="J2684" s="17">
        <f>IF(OR($B2684="",$C2684="",N($D2684)=0),"",IF($B2684="Venda",1,IF($B2684="Devolução de venda",-1,0))*$D2684*IFERROR(INDEX(Produtos!$L$6:$L$505,MATCH($C2684,Produtos!$B$6:$B$505,0)),0))</f>
        <v/>
      </c>
      <c r="K2684" s="17">
        <f>IF(I2684="","",IF($B2684="Venda",I2684-J2684,IF($B2684="Devolução de venda",-I2684-J2684,0)))</f>
        <v/>
      </c>
      <c r="L2684" s="20">
        <f>IF($A2684="","",IF($G2684&lt;&gt;"",$G2684,$A2684))</f>
        <v/>
      </c>
      <c r="M2684" s="17">
        <f>IF(I2684="","",IF($B2684="Venda",I2684,IF(OR($B2684="Compra",$B2684="Devolução de venda"),-I2684,0)))</f>
        <v/>
      </c>
    </row>
    <row r="2685">
      <c r="A2685" s="22" t="n"/>
      <c r="B2685" s="14" t="n"/>
      <c r="C2685" s="14" t="n"/>
      <c r="D2685" s="14" t="n"/>
      <c r="E2685" s="15" t="n"/>
      <c r="F2685" s="14" t="n"/>
      <c r="G2685" s="22" t="n"/>
      <c r="H2685" s="14" t="n"/>
      <c r="I2685" s="17">
        <f>IF(OR($B2685="",$C2685="",N($D2685)=0),"",IF(OR($B2685="Ajuste para mais",$B2685="Ajuste para menos"),0,$D2685*IF(N($E2685)&lt;&gt;0,$E2685,IF(OR($B2685="Venda",$B2685="Devolução de venda"),IFERROR(INDEX(Produtos!$D$6:$D$505,MATCH($C2685,Produtos!$B$6:$B$505,0)),0),0))))</f>
        <v/>
      </c>
      <c r="J2685" s="17">
        <f>IF(OR($B2685="",$C2685="",N($D2685)=0),"",IF($B2685="Venda",1,IF($B2685="Devolução de venda",-1,0))*$D2685*IFERROR(INDEX(Produtos!$L$6:$L$505,MATCH($C2685,Produtos!$B$6:$B$505,0)),0))</f>
        <v/>
      </c>
      <c r="K2685" s="17">
        <f>IF(I2685="","",IF($B2685="Venda",I2685-J2685,IF($B2685="Devolução de venda",-I2685-J2685,0)))</f>
        <v/>
      </c>
      <c r="L2685" s="20">
        <f>IF($A2685="","",IF($G2685&lt;&gt;"",$G2685,$A2685))</f>
        <v/>
      </c>
      <c r="M2685" s="17">
        <f>IF(I2685="","",IF($B2685="Venda",I2685,IF(OR($B2685="Compra",$B2685="Devolução de venda"),-I2685,0)))</f>
        <v/>
      </c>
    </row>
    <row r="2686">
      <c r="A2686" s="22" t="n"/>
      <c r="B2686" s="14" t="n"/>
      <c r="C2686" s="14" t="n"/>
      <c r="D2686" s="14" t="n"/>
      <c r="E2686" s="15" t="n"/>
      <c r="F2686" s="14" t="n"/>
      <c r="G2686" s="22" t="n"/>
      <c r="H2686" s="14" t="n"/>
      <c r="I2686" s="17">
        <f>IF(OR($B2686="",$C2686="",N($D2686)=0),"",IF(OR($B2686="Ajuste para mais",$B2686="Ajuste para menos"),0,$D2686*IF(N($E2686)&lt;&gt;0,$E2686,IF(OR($B2686="Venda",$B2686="Devolução de venda"),IFERROR(INDEX(Produtos!$D$6:$D$505,MATCH($C2686,Produtos!$B$6:$B$505,0)),0),0))))</f>
        <v/>
      </c>
      <c r="J2686" s="17">
        <f>IF(OR($B2686="",$C2686="",N($D2686)=0),"",IF($B2686="Venda",1,IF($B2686="Devolução de venda",-1,0))*$D2686*IFERROR(INDEX(Produtos!$L$6:$L$505,MATCH($C2686,Produtos!$B$6:$B$505,0)),0))</f>
        <v/>
      </c>
      <c r="K2686" s="17">
        <f>IF(I2686="","",IF($B2686="Venda",I2686-J2686,IF($B2686="Devolução de venda",-I2686-J2686,0)))</f>
        <v/>
      </c>
      <c r="L2686" s="20">
        <f>IF($A2686="","",IF($G2686&lt;&gt;"",$G2686,$A2686))</f>
        <v/>
      </c>
      <c r="M2686" s="17">
        <f>IF(I2686="","",IF($B2686="Venda",I2686,IF(OR($B2686="Compra",$B2686="Devolução de venda"),-I2686,0)))</f>
        <v/>
      </c>
    </row>
    <row r="2687">
      <c r="A2687" s="22" t="n"/>
      <c r="B2687" s="14" t="n"/>
      <c r="C2687" s="14" t="n"/>
      <c r="D2687" s="14" t="n"/>
      <c r="E2687" s="15" t="n"/>
      <c r="F2687" s="14" t="n"/>
      <c r="G2687" s="22" t="n"/>
      <c r="H2687" s="14" t="n"/>
      <c r="I2687" s="17">
        <f>IF(OR($B2687="",$C2687="",N($D2687)=0),"",IF(OR($B2687="Ajuste para mais",$B2687="Ajuste para menos"),0,$D2687*IF(N($E2687)&lt;&gt;0,$E2687,IF(OR($B2687="Venda",$B2687="Devolução de venda"),IFERROR(INDEX(Produtos!$D$6:$D$505,MATCH($C2687,Produtos!$B$6:$B$505,0)),0),0))))</f>
        <v/>
      </c>
      <c r="J2687" s="17">
        <f>IF(OR($B2687="",$C2687="",N($D2687)=0),"",IF($B2687="Venda",1,IF($B2687="Devolução de venda",-1,0))*$D2687*IFERROR(INDEX(Produtos!$L$6:$L$505,MATCH($C2687,Produtos!$B$6:$B$505,0)),0))</f>
        <v/>
      </c>
      <c r="K2687" s="17">
        <f>IF(I2687="","",IF($B2687="Venda",I2687-J2687,IF($B2687="Devolução de venda",-I2687-J2687,0)))</f>
        <v/>
      </c>
      <c r="L2687" s="20">
        <f>IF($A2687="","",IF($G2687&lt;&gt;"",$G2687,$A2687))</f>
        <v/>
      </c>
      <c r="M2687" s="17">
        <f>IF(I2687="","",IF($B2687="Venda",I2687,IF(OR($B2687="Compra",$B2687="Devolução de venda"),-I2687,0)))</f>
        <v/>
      </c>
    </row>
    <row r="2688">
      <c r="A2688" s="22" t="n"/>
      <c r="B2688" s="14" t="n"/>
      <c r="C2688" s="14" t="n"/>
      <c r="D2688" s="14" t="n"/>
      <c r="E2688" s="15" t="n"/>
      <c r="F2688" s="14" t="n"/>
      <c r="G2688" s="22" t="n"/>
      <c r="H2688" s="14" t="n"/>
      <c r="I2688" s="17">
        <f>IF(OR($B2688="",$C2688="",N($D2688)=0),"",IF(OR($B2688="Ajuste para mais",$B2688="Ajuste para menos"),0,$D2688*IF(N($E2688)&lt;&gt;0,$E2688,IF(OR($B2688="Venda",$B2688="Devolução de venda"),IFERROR(INDEX(Produtos!$D$6:$D$505,MATCH($C2688,Produtos!$B$6:$B$505,0)),0),0))))</f>
        <v/>
      </c>
      <c r="J2688" s="17">
        <f>IF(OR($B2688="",$C2688="",N($D2688)=0),"",IF($B2688="Venda",1,IF($B2688="Devolução de venda",-1,0))*$D2688*IFERROR(INDEX(Produtos!$L$6:$L$505,MATCH($C2688,Produtos!$B$6:$B$505,0)),0))</f>
        <v/>
      </c>
      <c r="K2688" s="17">
        <f>IF(I2688="","",IF($B2688="Venda",I2688-J2688,IF($B2688="Devolução de venda",-I2688-J2688,0)))</f>
        <v/>
      </c>
      <c r="L2688" s="20">
        <f>IF($A2688="","",IF($G2688&lt;&gt;"",$G2688,$A2688))</f>
        <v/>
      </c>
      <c r="M2688" s="17">
        <f>IF(I2688="","",IF($B2688="Venda",I2688,IF(OR($B2688="Compra",$B2688="Devolução de venda"),-I2688,0)))</f>
        <v/>
      </c>
    </row>
    <row r="2689">
      <c r="A2689" s="22" t="n"/>
      <c r="B2689" s="14" t="n"/>
      <c r="C2689" s="14" t="n"/>
      <c r="D2689" s="14" t="n"/>
      <c r="E2689" s="15" t="n"/>
      <c r="F2689" s="14" t="n"/>
      <c r="G2689" s="22" t="n"/>
      <c r="H2689" s="14" t="n"/>
      <c r="I2689" s="17">
        <f>IF(OR($B2689="",$C2689="",N($D2689)=0),"",IF(OR($B2689="Ajuste para mais",$B2689="Ajuste para menos"),0,$D2689*IF(N($E2689)&lt;&gt;0,$E2689,IF(OR($B2689="Venda",$B2689="Devolução de venda"),IFERROR(INDEX(Produtos!$D$6:$D$505,MATCH($C2689,Produtos!$B$6:$B$505,0)),0),0))))</f>
        <v/>
      </c>
      <c r="J2689" s="17">
        <f>IF(OR($B2689="",$C2689="",N($D2689)=0),"",IF($B2689="Venda",1,IF($B2689="Devolução de venda",-1,0))*$D2689*IFERROR(INDEX(Produtos!$L$6:$L$505,MATCH($C2689,Produtos!$B$6:$B$505,0)),0))</f>
        <v/>
      </c>
      <c r="K2689" s="17">
        <f>IF(I2689="","",IF($B2689="Venda",I2689-J2689,IF($B2689="Devolução de venda",-I2689-J2689,0)))</f>
        <v/>
      </c>
      <c r="L2689" s="20">
        <f>IF($A2689="","",IF($G2689&lt;&gt;"",$G2689,$A2689))</f>
        <v/>
      </c>
      <c r="M2689" s="17">
        <f>IF(I2689="","",IF($B2689="Venda",I2689,IF(OR($B2689="Compra",$B2689="Devolução de venda"),-I2689,0)))</f>
        <v/>
      </c>
    </row>
    <row r="2690">
      <c r="A2690" s="22" t="n"/>
      <c r="B2690" s="14" t="n"/>
      <c r="C2690" s="14" t="n"/>
      <c r="D2690" s="14" t="n"/>
      <c r="E2690" s="15" t="n"/>
      <c r="F2690" s="14" t="n"/>
      <c r="G2690" s="22" t="n"/>
      <c r="H2690" s="14" t="n"/>
      <c r="I2690" s="17">
        <f>IF(OR($B2690="",$C2690="",N($D2690)=0),"",IF(OR($B2690="Ajuste para mais",$B2690="Ajuste para menos"),0,$D2690*IF(N($E2690)&lt;&gt;0,$E2690,IF(OR($B2690="Venda",$B2690="Devolução de venda"),IFERROR(INDEX(Produtos!$D$6:$D$505,MATCH($C2690,Produtos!$B$6:$B$505,0)),0),0))))</f>
        <v/>
      </c>
      <c r="J2690" s="17">
        <f>IF(OR($B2690="",$C2690="",N($D2690)=0),"",IF($B2690="Venda",1,IF($B2690="Devolução de venda",-1,0))*$D2690*IFERROR(INDEX(Produtos!$L$6:$L$505,MATCH($C2690,Produtos!$B$6:$B$505,0)),0))</f>
        <v/>
      </c>
      <c r="K2690" s="17">
        <f>IF(I2690="","",IF($B2690="Venda",I2690-J2690,IF($B2690="Devolução de venda",-I2690-J2690,0)))</f>
        <v/>
      </c>
      <c r="L2690" s="20">
        <f>IF($A2690="","",IF($G2690&lt;&gt;"",$G2690,$A2690))</f>
        <v/>
      </c>
      <c r="M2690" s="17">
        <f>IF(I2690="","",IF($B2690="Venda",I2690,IF(OR($B2690="Compra",$B2690="Devolução de venda"),-I2690,0)))</f>
        <v/>
      </c>
    </row>
    <row r="2691">
      <c r="A2691" s="22" t="n"/>
      <c r="B2691" s="14" t="n"/>
      <c r="C2691" s="14" t="n"/>
      <c r="D2691" s="14" t="n"/>
      <c r="E2691" s="15" t="n"/>
      <c r="F2691" s="14" t="n"/>
      <c r="G2691" s="22" t="n"/>
      <c r="H2691" s="14" t="n"/>
      <c r="I2691" s="17">
        <f>IF(OR($B2691="",$C2691="",N($D2691)=0),"",IF(OR($B2691="Ajuste para mais",$B2691="Ajuste para menos"),0,$D2691*IF(N($E2691)&lt;&gt;0,$E2691,IF(OR($B2691="Venda",$B2691="Devolução de venda"),IFERROR(INDEX(Produtos!$D$6:$D$505,MATCH($C2691,Produtos!$B$6:$B$505,0)),0),0))))</f>
        <v/>
      </c>
      <c r="J2691" s="17">
        <f>IF(OR($B2691="",$C2691="",N($D2691)=0),"",IF($B2691="Venda",1,IF($B2691="Devolução de venda",-1,0))*$D2691*IFERROR(INDEX(Produtos!$L$6:$L$505,MATCH($C2691,Produtos!$B$6:$B$505,0)),0))</f>
        <v/>
      </c>
      <c r="K2691" s="17">
        <f>IF(I2691="","",IF($B2691="Venda",I2691-J2691,IF($B2691="Devolução de venda",-I2691-J2691,0)))</f>
        <v/>
      </c>
      <c r="L2691" s="20">
        <f>IF($A2691="","",IF($G2691&lt;&gt;"",$G2691,$A2691))</f>
        <v/>
      </c>
      <c r="M2691" s="17">
        <f>IF(I2691="","",IF($B2691="Venda",I2691,IF(OR($B2691="Compra",$B2691="Devolução de venda"),-I2691,0)))</f>
        <v/>
      </c>
    </row>
    <row r="2692">
      <c r="A2692" s="22" t="n"/>
      <c r="B2692" s="14" t="n"/>
      <c r="C2692" s="14" t="n"/>
      <c r="D2692" s="14" t="n"/>
      <c r="E2692" s="15" t="n"/>
      <c r="F2692" s="14" t="n"/>
      <c r="G2692" s="22" t="n"/>
      <c r="H2692" s="14" t="n"/>
      <c r="I2692" s="17">
        <f>IF(OR($B2692="",$C2692="",N($D2692)=0),"",IF(OR($B2692="Ajuste para mais",$B2692="Ajuste para menos"),0,$D2692*IF(N($E2692)&lt;&gt;0,$E2692,IF(OR($B2692="Venda",$B2692="Devolução de venda"),IFERROR(INDEX(Produtos!$D$6:$D$505,MATCH($C2692,Produtos!$B$6:$B$505,0)),0),0))))</f>
        <v/>
      </c>
      <c r="J2692" s="17">
        <f>IF(OR($B2692="",$C2692="",N($D2692)=0),"",IF($B2692="Venda",1,IF($B2692="Devolução de venda",-1,0))*$D2692*IFERROR(INDEX(Produtos!$L$6:$L$505,MATCH($C2692,Produtos!$B$6:$B$505,0)),0))</f>
        <v/>
      </c>
      <c r="K2692" s="17">
        <f>IF(I2692="","",IF($B2692="Venda",I2692-J2692,IF($B2692="Devolução de venda",-I2692-J2692,0)))</f>
        <v/>
      </c>
      <c r="L2692" s="20">
        <f>IF($A2692="","",IF($G2692&lt;&gt;"",$G2692,$A2692))</f>
        <v/>
      </c>
      <c r="M2692" s="17">
        <f>IF(I2692="","",IF($B2692="Venda",I2692,IF(OR($B2692="Compra",$B2692="Devolução de venda"),-I2692,0)))</f>
        <v/>
      </c>
    </row>
    <row r="2693">
      <c r="A2693" s="22" t="n"/>
      <c r="B2693" s="14" t="n"/>
      <c r="C2693" s="14" t="n"/>
      <c r="D2693" s="14" t="n"/>
      <c r="E2693" s="15" t="n"/>
      <c r="F2693" s="14" t="n"/>
      <c r="G2693" s="22" t="n"/>
      <c r="H2693" s="14" t="n"/>
      <c r="I2693" s="17">
        <f>IF(OR($B2693="",$C2693="",N($D2693)=0),"",IF(OR($B2693="Ajuste para mais",$B2693="Ajuste para menos"),0,$D2693*IF(N($E2693)&lt;&gt;0,$E2693,IF(OR($B2693="Venda",$B2693="Devolução de venda"),IFERROR(INDEX(Produtos!$D$6:$D$505,MATCH($C2693,Produtos!$B$6:$B$505,0)),0),0))))</f>
        <v/>
      </c>
      <c r="J2693" s="17">
        <f>IF(OR($B2693="",$C2693="",N($D2693)=0),"",IF($B2693="Venda",1,IF($B2693="Devolução de venda",-1,0))*$D2693*IFERROR(INDEX(Produtos!$L$6:$L$505,MATCH($C2693,Produtos!$B$6:$B$505,0)),0))</f>
        <v/>
      </c>
      <c r="K2693" s="17">
        <f>IF(I2693="","",IF($B2693="Venda",I2693-J2693,IF($B2693="Devolução de venda",-I2693-J2693,0)))</f>
        <v/>
      </c>
      <c r="L2693" s="20">
        <f>IF($A2693="","",IF($G2693&lt;&gt;"",$G2693,$A2693))</f>
        <v/>
      </c>
      <c r="M2693" s="17">
        <f>IF(I2693="","",IF($B2693="Venda",I2693,IF(OR($B2693="Compra",$B2693="Devolução de venda"),-I2693,0)))</f>
        <v/>
      </c>
    </row>
    <row r="2694">
      <c r="A2694" s="22" t="n"/>
      <c r="B2694" s="14" t="n"/>
      <c r="C2694" s="14" t="n"/>
      <c r="D2694" s="14" t="n"/>
      <c r="E2694" s="15" t="n"/>
      <c r="F2694" s="14" t="n"/>
      <c r="G2694" s="22" t="n"/>
      <c r="H2694" s="14" t="n"/>
      <c r="I2694" s="17">
        <f>IF(OR($B2694="",$C2694="",N($D2694)=0),"",IF(OR($B2694="Ajuste para mais",$B2694="Ajuste para menos"),0,$D2694*IF(N($E2694)&lt;&gt;0,$E2694,IF(OR($B2694="Venda",$B2694="Devolução de venda"),IFERROR(INDEX(Produtos!$D$6:$D$505,MATCH($C2694,Produtos!$B$6:$B$505,0)),0),0))))</f>
        <v/>
      </c>
      <c r="J2694" s="17">
        <f>IF(OR($B2694="",$C2694="",N($D2694)=0),"",IF($B2694="Venda",1,IF($B2694="Devolução de venda",-1,0))*$D2694*IFERROR(INDEX(Produtos!$L$6:$L$505,MATCH($C2694,Produtos!$B$6:$B$505,0)),0))</f>
        <v/>
      </c>
      <c r="K2694" s="17">
        <f>IF(I2694="","",IF($B2694="Venda",I2694-J2694,IF($B2694="Devolução de venda",-I2694-J2694,0)))</f>
        <v/>
      </c>
      <c r="L2694" s="20">
        <f>IF($A2694="","",IF($G2694&lt;&gt;"",$G2694,$A2694))</f>
        <v/>
      </c>
      <c r="M2694" s="17">
        <f>IF(I2694="","",IF($B2694="Venda",I2694,IF(OR($B2694="Compra",$B2694="Devolução de venda"),-I2694,0)))</f>
        <v/>
      </c>
    </row>
    <row r="2695">
      <c r="A2695" s="22" t="n"/>
      <c r="B2695" s="14" t="n"/>
      <c r="C2695" s="14" t="n"/>
      <c r="D2695" s="14" t="n"/>
      <c r="E2695" s="15" t="n"/>
      <c r="F2695" s="14" t="n"/>
      <c r="G2695" s="22" t="n"/>
      <c r="H2695" s="14" t="n"/>
      <c r="I2695" s="17">
        <f>IF(OR($B2695="",$C2695="",N($D2695)=0),"",IF(OR($B2695="Ajuste para mais",$B2695="Ajuste para menos"),0,$D2695*IF(N($E2695)&lt;&gt;0,$E2695,IF(OR($B2695="Venda",$B2695="Devolução de venda"),IFERROR(INDEX(Produtos!$D$6:$D$505,MATCH($C2695,Produtos!$B$6:$B$505,0)),0),0))))</f>
        <v/>
      </c>
      <c r="J2695" s="17">
        <f>IF(OR($B2695="",$C2695="",N($D2695)=0),"",IF($B2695="Venda",1,IF($B2695="Devolução de venda",-1,0))*$D2695*IFERROR(INDEX(Produtos!$L$6:$L$505,MATCH($C2695,Produtos!$B$6:$B$505,0)),0))</f>
        <v/>
      </c>
      <c r="K2695" s="17">
        <f>IF(I2695="","",IF($B2695="Venda",I2695-J2695,IF($B2695="Devolução de venda",-I2695-J2695,0)))</f>
        <v/>
      </c>
      <c r="L2695" s="20">
        <f>IF($A2695="","",IF($G2695&lt;&gt;"",$G2695,$A2695))</f>
        <v/>
      </c>
      <c r="M2695" s="17">
        <f>IF(I2695="","",IF($B2695="Venda",I2695,IF(OR($B2695="Compra",$B2695="Devolução de venda"),-I2695,0)))</f>
        <v/>
      </c>
    </row>
    <row r="2696">
      <c r="A2696" s="22" t="n"/>
      <c r="B2696" s="14" t="n"/>
      <c r="C2696" s="14" t="n"/>
      <c r="D2696" s="14" t="n"/>
      <c r="E2696" s="15" t="n"/>
      <c r="F2696" s="14" t="n"/>
      <c r="G2696" s="22" t="n"/>
      <c r="H2696" s="14" t="n"/>
      <c r="I2696" s="17">
        <f>IF(OR($B2696="",$C2696="",N($D2696)=0),"",IF(OR($B2696="Ajuste para mais",$B2696="Ajuste para menos"),0,$D2696*IF(N($E2696)&lt;&gt;0,$E2696,IF(OR($B2696="Venda",$B2696="Devolução de venda"),IFERROR(INDEX(Produtos!$D$6:$D$505,MATCH($C2696,Produtos!$B$6:$B$505,0)),0),0))))</f>
        <v/>
      </c>
      <c r="J2696" s="17">
        <f>IF(OR($B2696="",$C2696="",N($D2696)=0),"",IF($B2696="Venda",1,IF($B2696="Devolução de venda",-1,0))*$D2696*IFERROR(INDEX(Produtos!$L$6:$L$505,MATCH($C2696,Produtos!$B$6:$B$505,0)),0))</f>
        <v/>
      </c>
      <c r="K2696" s="17">
        <f>IF(I2696="","",IF($B2696="Venda",I2696-J2696,IF($B2696="Devolução de venda",-I2696-J2696,0)))</f>
        <v/>
      </c>
      <c r="L2696" s="20">
        <f>IF($A2696="","",IF($G2696&lt;&gt;"",$G2696,$A2696))</f>
        <v/>
      </c>
      <c r="M2696" s="17">
        <f>IF(I2696="","",IF($B2696="Venda",I2696,IF(OR($B2696="Compra",$B2696="Devolução de venda"),-I2696,0)))</f>
        <v/>
      </c>
    </row>
    <row r="2697">
      <c r="A2697" s="22" t="n"/>
      <c r="B2697" s="14" t="n"/>
      <c r="C2697" s="14" t="n"/>
      <c r="D2697" s="14" t="n"/>
      <c r="E2697" s="15" t="n"/>
      <c r="F2697" s="14" t="n"/>
      <c r="G2697" s="22" t="n"/>
      <c r="H2697" s="14" t="n"/>
      <c r="I2697" s="17">
        <f>IF(OR($B2697="",$C2697="",N($D2697)=0),"",IF(OR($B2697="Ajuste para mais",$B2697="Ajuste para menos"),0,$D2697*IF(N($E2697)&lt;&gt;0,$E2697,IF(OR($B2697="Venda",$B2697="Devolução de venda"),IFERROR(INDEX(Produtos!$D$6:$D$505,MATCH($C2697,Produtos!$B$6:$B$505,0)),0),0))))</f>
        <v/>
      </c>
      <c r="J2697" s="17">
        <f>IF(OR($B2697="",$C2697="",N($D2697)=0),"",IF($B2697="Venda",1,IF($B2697="Devolução de venda",-1,0))*$D2697*IFERROR(INDEX(Produtos!$L$6:$L$505,MATCH($C2697,Produtos!$B$6:$B$505,0)),0))</f>
        <v/>
      </c>
      <c r="K2697" s="17">
        <f>IF(I2697="","",IF($B2697="Venda",I2697-J2697,IF($B2697="Devolução de venda",-I2697-J2697,0)))</f>
        <v/>
      </c>
      <c r="L2697" s="20">
        <f>IF($A2697="","",IF($G2697&lt;&gt;"",$G2697,$A2697))</f>
        <v/>
      </c>
      <c r="M2697" s="17">
        <f>IF(I2697="","",IF($B2697="Venda",I2697,IF(OR($B2697="Compra",$B2697="Devolução de venda"),-I2697,0)))</f>
        <v/>
      </c>
    </row>
    <row r="2698">
      <c r="A2698" s="22" t="n"/>
      <c r="B2698" s="14" t="n"/>
      <c r="C2698" s="14" t="n"/>
      <c r="D2698" s="14" t="n"/>
      <c r="E2698" s="15" t="n"/>
      <c r="F2698" s="14" t="n"/>
      <c r="G2698" s="22" t="n"/>
      <c r="H2698" s="14" t="n"/>
      <c r="I2698" s="17">
        <f>IF(OR($B2698="",$C2698="",N($D2698)=0),"",IF(OR($B2698="Ajuste para mais",$B2698="Ajuste para menos"),0,$D2698*IF(N($E2698)&lt;&gt;0,$E2698,IF(OR($B2698="Venda",$B2698="Devolução de venda"),IFERROR(INDEX(Produtos!$D$6:$D$505,MATCH($C2698,Produtos!$B$6:$B$505,0)),0),0))))</f>
        <v/>
      </c>
      <c r="J2698" s="17">
        <f>IF(OR($B2698="",$C2698="",N($D2698)=0),"",IF($B2698="Venda",1,IF($B2698="Devolução de venda",-1,0))*$D2698*IFERROR(INDEX(Produtos!$L$6:$L$505,MATCH($C2698,Produtos!$B$6:$B$505,0)),0))</f>
        <v/>
      </c>
      <c r="K2698" s="17">
        <f>IF(I2698="","",IF($B2698="Venda",I2698-J2698,IF($B2698="Devolução de venda",-I2698-J2698,0)))</f>
        <v/>
      </c>
      <c r="L2698" s="20">
        <f>IF($A2698="","",IF($G2698&lt;&gt;"",$G2698,$A2698))</f>
        <v/>
      </c>
      <c r="M2698" s="17">
        <f>IF(I2698="","",IF($B2698="Venda",I2698,IF(OR($B2698="Compra",$B2698="Devolução de venda"),-I2698,0)))</f>
        <v/>
      </c>
    </row>
    <row r="2699">
      <c r="A2699" s="22" t="n"/>
      <c r="B2699" s="14" t="n"/>
      <c r="C2699" s="14" t="n"/>
      <c r="D2699" s="14" t="n"/>
      <c r="E2699" s="15" t="n"/>
      <c r="F2699" s="14" t="n"/>
      <c r="G2699" s="22" t="n"/>
      <c r="H2699" s="14" t="n"/>
      <c r="I2699" s="17">
        <f>IF(OR($B2699="",$C2699="",N($D2699)=0),"",IF(OR($B2699="Ajuste para mais",$B2699="Ajuste para menos"),0,$D2699*IF(N($E2699)&lt;&gt;0,$E2699,IF(OR($B2699="Venda",$B2699="Devolução de venda"),IFERROR(INDEX(Produtos!$D$6:$D$505,MATCH($C2699,Produtos!$B$6:$B$505,0)),0),0))))</f>
        <v/>
      </c>
      <c r="J2699" s="17">
        <f>IF(OR($B2699="",$C2699="",N($D2699)=0),"",IF($B2699="Venda",1,IF($B2699="Devolução de venda",-1,0))*$D2699*IFERROR(INDEX(Produtos!$L$6:$L$505,MATCH($C2699,Produtos!$B$6:$B$505,0)),0))</f>
        <v/>
      </c>
      <c r="K2699" s="17">
        <f>IF(I2699="","",IF($B2699="Venda",I2699-J2699,IF($B2699="Devolução de venda",-I2699-J2699,0)))</f>
        <v/>
      </c>
      <c r="L2699" s="20">
        <f>IF($A2699="","",IF($G2699&lt;&gt;"",$G2699,$A2699))</f>
        <v/>
      </c>
      <c r="M2699" s="17">
        <f>IF(I2699="","",IF($B2699="Venda",I2699,IF(OR($B2699="Compra",$B2699="Devolução de venda"),-I2699,0)))</f>
        <v/>
      </c>
    </row>
    <row r="2700">
      <c r="A2700" s="22" t="n"/>
      <c r="B2700" s="14" t="n"/>
      <c r="C2700" s="14" t="n"/>
      <c r="D2700" s="14" t="n"/>
      <c r="E2700" s="15" t="n"/>
      <c r="F2700" s="14" t="n"/>
      <c r="G2700" s="22" t="n"/>
      <c r="H2700" s="14" t="n"/>
      <c r="I2700" s="17">
        <f>IF(OR($B2700="",$C2700="",N($D2700)=0),"",IF(OR($B2700="Ajuste para mais",$B2700="Ajuste para menos"),0,$D2700*IF(N($E2700)&lt;&gt;0,$E2700,IF(OR($B2700="Venda",$B2700="Devolução de venda"),IFERROR(INDEX(Produtos!$D$6:$D$505,MATCH($C2700,Produtos!$B$6:$B$505,0)),0),0))))</f>
        <v/>
      </c>
      <c r="J2700" s="17">
        <f>IF(OR($B2700="",$C2700="",N($D2700)=0),"",IF($B2700="Venda",1,IF($B2700="Devolução de venda",-1,0))*$D2700*IFERROR(INDEX(Produtos!$L$6:$L$505,MATCH($C2700,Produtos!$B$6:$B$505,0)),0))</f>
        <v/>
      </c>
      <c r="K2700" s="17">
        <f>IF(I2700="","",IF($B2700="Venda",I2700-J2700,IF($B2700="Devolução de venda",-I2700-J2700,0)))</f>
        <v/>
      </c>
      <c r="L2700" s="20">
        <f>IF($A2700="","",IF($G2700&lt;&gt;"",$G2700,$A2700))</f>
        <v/>
      </c>
      <c r="M2700" s="17">
        <f>IF(I2700="","",IF($B2700="Venda",I2700,IF(OR($B2700="Compra",$B2700="Devolução de venda"),-I2700,0)))</f>
        <v/>
      </c>
    </row>
    <row r="2701">
      <c r="A2701" s="22" t="n"/>
      <c r="B2701" s="14" t="n"/>
      <c r="C2701" s="14" t="n"/>
      <c r="D2701" s="14" t="n"/>
      <c r="E2701" s="15" t="n"/>
      <c r="F2701" s="14" t="n"/>
      <c r="G2701" s="22" t="n"/>
      <c r="H2701" s="14" t="n"/>
      <c r="I2701" s="17">
        <f>IF(OR($B2701="",$C2701="",N($D2701)=0),"",IF(OR($B2701="Ajuste para mais",$B2701="Ajuste para menos"),0,$D2701*IF(N($E2701)&lt;&gt;0,$E2701,IF(OR($B2701="Venda",$B2701="Devolução de venda"),IFERROR(INDEX(Produtos!$D$6:$D$505,MATCH($C2701,Produtos!$B$6:$B$505,0)),0),0))))</f>
        <v/>
      </c>
      <c r="J2701" s="17">
        <f>IF(OR($B2701="",$C2701="",N($D2701)=0),"",IF($B2701="Venda",1,IF($B2701="Devolução de venda",-1,0))*$D2701*IFERROR(INDEX(Produtos!$L$6:$L$505,MATCH($C2701,Produtos!$B$6:$B$505,0)),0))</f>
        <v/>
      </c>
      <c r="K2701" s="17">
        <f>IF(I2701="","",IF($B2701="Venda",I2701-J2701,IF($B2701="Devolução de venda",-I2701-J2701,0)))</f>
        <v/>
      </c>
      <c r="L2701" s="20">
        <f>IF($A2701="","",IF($G2701&lt;&gt;"",$G2701,$A2701))</f>
        <v/>
      </c>
      <c r="M2701" s="17">
        <f>IF(I2701="","",IF($B2701="Venda",I2701,IF(OR($B2701="Compra",$B2701="Devolução de venda"),-I2701,0)))</f>
        <v/>
      </c>
    </row>
    <row r="2702">
      <c r="A2702" s="22" t="n"/>
      <c r="B2702" s="14" t="n"/>
      <c r="C2702" s="14" t="n"/>
      <c r="D2702" s="14" t="n"/>
      <c r="E2702" s="15" t="n"/>
      <c r="F2702" s="14" t="n"/>
      <c r="G2702" s="22" t="n"/>
      <c r="H2702" s="14" t="n"/>
      <c r="I2702" s="17">
        <f>IF(OR($B2702="",$C2702="",N($D2702)=0),"",IF(OR($B2702="Ajuste para mais",$B2702="Ajuste para menos"),0,$D2702*IF(N($E2702)&lt;&gt;0,$E2702,IF(OR($B2702="Venda",$B2702="Devolução de venda"),IFERROR(INDEX(Produtos!$D$6:$D$505,MATCH($C2702,Produtos!$B$6:$B$505,0)),0),0))))</f>
        <v/>
      </c>
      <c r="J2702" s="17">
        <f>IF(OR($B2702="",$C2702="",N($D2702)=0),"",IF($B2702="Venda",1,IF($B2702="Devolução de venda",-1,0))*$D2702*IFERROR(INDEX(Produtos!$L$6:$L$505,MATCH($C2702,Produtos!$B$6:$B$505,0)),0))</f>
        <v/>
      </c>
      <c r="K2702" s="17">
        <f>IF(I2702="","",IF($B2702="Venda",I2702-J2702,IF($B2702="Devolução de venda",-I2702-J2702,0)))</f>
        <v/>
      </c>
      <c r="L2702" s="20">
        <f>IF($A2702="","",IF($G2702&lt;&gt;"",$G2702,$A2702))</f>
        <v/>
      </c>
      <c r="M2702" s="17">
        <f>IF(I2702="","",IF($B2702="Venda",I2702,IF(OR($B2702="Compra",$B2702="Devolução de venda"),-I2702,0)))</f>
        <v/>
      </c>
    </row>
    <row r="2703">
      <c r="A2703" s="22" t="n"/>
      <c r="B2703" s="14" t="n"/>
      <c r="C2703" s="14" t="n"/>
      <c r="D2703" s="14" t="n"/>
      <c r="E2703" s="15" t="n"/>
      <c r="F2703" s="14" t="n"/>
      <c r="G2703" s="22" t="n"/>
      <c r="H2703" s="14" t="n"/>
      <c r="I2703" s="17">
        <f>IF(OR($B2703="",$C2703="",N($D2703)=0),"",IF(OR($B2703="Ajuste para mais",$B2703="Ajuste para menos"),0,$D2703*IF(N($E2703)&lt;&gt;0,$E2703,IF(OR($B2703="Venda",$B2703="Devolução de venda"),IFERROR(INDEX(Produtos!$D$6:$D$505,MATCH($C2703,Produtos!$B$6:$B$505,0)),0),0))))</f>
        <v/>
      </c>
      <c r="J2703" s="17">
        <f>IF(OR($B2703="",$C2703="",N($D2703)=0),"",IF($B2703="Venda",1,IF($B2703="Devolução de venda",-1,0))*$D2703*IFERROR(INDEX(Produtos!$L$6:$L$505,MATCH($C2703,Produtos!$B$6:$B$505,0)),0))</f>
        <v/>
      </c>
      <c r="K2703" s="17">
        <f>IF(I2703="","",IF($B2703="Venda",I2703-J2703,IF($B2703="Devolução de venda",-I2703-J2703,0)))</f>
        <v/>
      </c>
      <c r="L2703" s="20">
        <f>IF($A2703="","",IF($G2703&lt;&gt;"",$G2703,$A2703))</f>
        <v/>
      </c>
      <c r="M2703" s="17">
        <f>IF(I2703="","",IF($B2703="Venda",I2703,IF(OR($B2703="Compra",$B2703="Devolução de venda"),-I2703,0)))</f>
        <v/>
      </c>
    </row>
    <row r="2704">
      <c r="A2704" s="22" t="n"/>
      <c r="B2704" s="14" t="n"/>
      <c r="C2704" s="14" t="n"/>
      <c r="D2704" s="14" t="n"/>
      <c r="E2704" s="15" t="n"/>
      <c r="F2704" s="14" t="n"/>
      <c r="G2704" s="22" t="n"/>
      <c r="H2704" s="14" t="n"/>
      <c r="I2704" s="17">
        <f>IF(OR($B2704="",$C2704="",N($D2704)=0),"",IF(OR($B2704="Ajuste para mais",$B2704="Ajuste para menos"),0,$D2704*IF(N($E2704)&lt;&gt;0,$E2704,IF(OR($B2704="Venda",$B2704="Devolução de venda"),IFERROR(INDEX(Produtos!$D$6:$D$505,MATCH($C2704,Produtos!$B$6:$B$505,0)),0),0))))</f>
        <v/>
      </c>
      <c r="J2704" s="17">
        <f>IF(OR($B2704="",$C2704="",N($D2704)=0),"",IF($B2704="Venda",1,IF($B2704="Devolução de venda",-1,0))*$D2704*IFERROR(INDEX(Produtos!$L$6:$L$505,MATCH($C2704,Produtos!$B$6:$B$505,0)),0))</f>
        <v/>
      </c>
      <c r="K2704" s="17">
        <f>IF(I2704="","",IF($B2704="Venda",I2704-J2704,IF($B2704="Devolução de venda",-I2704-J2704,0)))</f>
        <v/>
      </c>
      <c r="L2704" s="20">
        <f>IF($A2704="","",IF($G2704&lt;&gt;"",$G2704,$A2704))</f>
        <v/>
      </c>
      <c r="M2704" s="17">
        <f>IF(I2704="","",IF($B2704="Venda",I2704,IF(OR($B2704="Compra",$B2704="Devolução de venda"),-I2704,0)))</f>
        <v/>
      </c>
    </row>
    <row r="2705">
      <c r="A2705" s="22" t="n"/>
      <c r="B2705" s="14" t="n"/>
      <c r="C2705" s="14" t="n"/>
      <c r="D2705" s="14" t="n"/>
      <c r="E2705" s="15" t="n"/>
      <c r="F2705" s="14" t="n"/>
      <c r="G2705" s="22" t="n"/>
      <c r="H2705" s="14" t="n"/>
      <c r="I2705" s="17">
        <f>IF(OR($B2705="",$C2705="",N($D2705)=0),"",IF(OR($B2705="Ajuste para mais",$B2705="Ajuste para menos"),0,$D2705*IF(N($E2705)&lt;&gt;0,$E2705,IF(OR($B2705="Venda",$B2705="Devolução de venda"),IFERROR(INDEX(Produtos!$D$6:$D$505,MATCH($C2705,Produtos!$B$6:$B$505,0)),0),0))))</f>
        <v/>
      </c>
      <c r="J2705" s="17">
        <f>IF(OR($B2705="",$C2705="",N($D2705)=0),"",IF($B2705="Venda",1,IF($B2705="Devolução de venda",-1,0))*$D2705*IFERROR(INDEX(Produtos!$L$6:$L$505,MATCH($C2705,Produtos!$B$6:$B$505,0)),0))</f>
        <v/>
      </c>
      <c r="K2705" s="17">
        <f>IF(I2705="","",IF($B2705="Venda",I2705-J2705,IF($B2705="Devolução de venda",-I2705-J2705,0)))</f>
        <v/>
      </c>
      <c r="L2705" s="20">
        <f>IF($A2705="","",IF($G2705&lt;&gt;"",$G2705,$A2705))</f>
        <v/>
      </c>
      <c r="M2705" s="17">
        <f>IF(I2705="","",IF($B2705="Venda",I2705,IF(OR($B2705="Compra",$B2705="Devolução de venda"),-I2705,0)))</f>
        <v/>
      </c>
    </row>
    <row r="2706">
      <c r="A2706" s="22" t="n"/>
      <c r="B2706" s="14" t="n"/>
      <c r="C2706" s="14" t="n"/>
      <c r="D2706" s="14" t="n"/>
      <c r="E2706" s="15" t="n"/>
      <c r="F2706" s="14" t="n"/>
      <c r="G2706" s="22" t="n"/>
      <c r="H2706" s="14" t="n"/>
      <c r="I2706" s="17">
        <f>IF(OR($B2706="",$C2706="",N($D2706)=0),"",IF(OR($B2706="Ajuste para mais",$B2706="Ajuste para menos"),0,$D2706*IF(N($E2706)&lt;&gt;0,$E2706,IF(OR($B2706="Venda",$B2706="Devolução de venda"),IFERROR(INDEX(Produtos!$D$6:$D$505,MATCH($C2706,Produtos!$B$6:$B$505,0)),0),0))))</f>
        <v/>
      </c>
      <c r="J2706" s="17">
        <f>IF(OR($B2706="",$C2706="",N($D2706)=0),"",IF($B2706="Venda",1,IF($B2706="Devolução de venda",-1,0))*$D2706*IFERROR(INDEX(Produtos!$L$6:$L$505,MATCH($C2706,Produtos!$B$6:$B$505,0)),0))</f>
        <v/>
      </c>
      <c r="K2706" s="17">
        <f>IF(I2706="","",IF($B2706="Venda",I2706-J2706,IF($B2706="Devolução de venda",-I2706-J2706,0)))</f>
        <v/>
      </c>
      <c r="L2706" s="20">
        <f>IF($A2706="","",IF($G2706&lt;&gt;"",$G2706,$A2706))</f>
        <v/>
      </c>
      <c r="M2706" s="17">
        <f>IF(I2706="","",IF($B2706="Venda",I2706,IF(OR($B2706="Compra",$B2706="Devolução de venda"),-I2706,0)))</f>
        <v/>
      </c>
    </row>
    <row r="2707">
      <c r="A2707" s="22" t="n"/>
      <c r="B2707" s="14" t="n"/>
      <c r="C2707" s="14" t="n"/>
      <c r="D2707" s="14" t="n"/>
      <c r="E2707" s="15" t="n"/>
      <c r="F2707" s="14" t="n"/>
      <c r="G2707" s="22" t="n"/>
      <c r="H2707" s="14" t="n"/>
      <c r="I2707" s="17">
        <f>IF(OR($B2707="",$C2707="",N($D2707)=0),"",IF(OR($B2707="Ajuste para mais",$B2707="Ajuste para menos"),0,$D2707*IF(N($E2707)&lt;&gt;0,$E2707,IF(OR($B2707="Venda",$B2707="Devolução de venda"),IFERROR(INDEX(Produtos!$D$6:$D$505,MATCH($C2707,Produtos!$B$6:$B$505,0)),0),0))))</f>
        <v/>
      </c>
      <c r="J2707" s="17">
        <f>IF(OR($B2707="",$C2707="",N($D2707)=0),"",IF($B2707="Venda",1,IF($B2707="Devolução de venda",-1,0))*$D2707*IFERROR(INDEX(Produtos!$L$6:$L$505,MATCH($C2707,Produtos!$B$6:$B$505,0)),0))</f>
        <v/>
      </c>
      <c r="K2707" s="17">
        <f>IF(I2707="","",IF($B2707="Venda",I2707-J2707,IF($B2707="Devolução de venda",-I2707-J2707,0)))</f>
        <v/>
      </c>
      <c r="L2707" s="20">
        <f>IF($A2707="","",IF($G2707&lt;&gt;"",$G2707,$A2707))</f>
        <v/>
      </c>
      <c r="M2707" s="17">
        <f>IF(I2707="","",IF($B2707="Venda",I2707,IF(OR($B2707="Compra",$B2707="Devolução de venda"),-I2707,0)))</f>
        <v/>
      </c>
    </row>
    <row r="2708">
      <c r="A2708" s="22" t="n"/>
      <c r="B2708" s="14" t="n"/>
      <c r="C2708" s="14" t="n"/>
      <c r="D2708" s="14" t="n"/>
      <c r="E2708" s="15" t="n"/>
      <c r="F2708" s="14" t="n"/>
      <c r="G2708" s="22" t="n"/>
      <c r="H2708" s="14" t="n"/>
      <c r="I2708" s="17">
        <f>IF(OR($B2708="",$C2708="",N($D2708)=0),"",IF(OR($B2708="Ajuste para mais",$B2708="Ajuste para menos"),0,$D2708*IF(N($E2708)&lt;&gt;0,$E2708,IF(OR($B2708="Venda",$B2708="Devolução de venda"),IFERROR(INDEX(Produtos!$D$6:$D$505,MATCH($C2708,Produtos!$B$6:$B$505,0)),0),0))))</f>
        <v/>
      </c>
      <c r="J2708" s="17">
        <f>IF(OR($B2708="",$C2708="",N($D2708)=0),"",IF($B2708="Venda",1,IF($B2708="Devolução de venda",-1,0))*$D2708*IFERROR(INDEX(Produtos!$L$6:$L$505,MATCH($C2708,Produtos!$B$6:$B$505,0)),0))</f>
        <v/>
      </c>
      <c r="K2708" s="17">
        <f>IF(I2708="","",IF($B2708="Venda",I2708-J2708,IF($B2708="Devolução de venda",-I2708-J2708,0)))</f>
        <v/>
      </c>
      <c r="L2708" s="20">
        <f>IF($A2708="","",IF($G2708&lt;&gt;"",$G2708,$A2708))</f>
        <v/>
      </c>
      <c r="M2708" s="17">
        <f>IF(I2708="","",IF($B2708="Venda",I2708,IF(OR($B2708="Compra",$B2708="Devolução de venda"),-I2708,0)))</f>
        <v/>
      </c>
    </row>
    <row r="2709">
      <c r="A2709" s="22" t="n"/>
      <c r="B2709" s="14" t="n"/>
      <c r="C2709" s="14" t="n"/>
      <c r="D2709" s="14" t="n"/>
      <c r="E2709" s="15" t="n"/>
      <c r="F2709" s="14" t="n"/>
      <c r="G2709" s="22" t="n"/>
      <c r="H2709" s="14" t="n"/>
      <c r="I2709" s="17">
        <f>IF(OR($B2709="",$C2709="",N($D2709)=0),"",IF(OR($B2709="Ajuste para mais",$B2709="Ajuste para menos"),0,$D2709*IF(N($E2709)&lt;&gt;0,$E2709,IF(OR($B2709="Venda",$B2709="Devolução de venda"),IFERROR(INDEX(Produtos!$D$6:$D$505,MATCH($C2709,Produtos!$B$6:$B$505,0)),0),0))))</f>
        <v/>
      </c>
      <c r="J2709" s="17">
        <f>IF(OR($B2709="",$C2709="",N($D2709)=0),"",IF($B2709="Venda",1,IF($B2709="Devolução de venda",-1,0))*$D2709*IFERROR(INDEX(Produtos!$L$6:$L$505,MATCH($C2709,Produtos!$B$6:$B$505,0)),0))</f>
        <v/>
      </c>
      <c r="K2709" s="17">
        <f>IF(I2709="","",IF($B2709="Venda",I2709-J2709,IF($B2709="Devolução de venda",-I2709-J2709,0)))</f>
        <v/>
      </c>
      <c r="L2709" s="20">
        <f>IF($A2709="","",IF($G2709&lt;&gt;"",$G2709,$A2709))</f>
        <v/>
      </c>
      <c r="M2709" s="17">
        <f>IF(I2709="","",IF($B2709="Venda",I2709,IF(OR($B2709="Compra",$B2709="Devolução de venda"),-I2709,0)))</f>
        <v/>
      </c>
    </row>
    <row r="2710">
      <c r="A2710" s="22" t="n"/>
      <c r="B2710" s="14" t="n"/>
      <c r="C2710" s="14" t="n"/>
      <c r="D2710" s="14" t="n"/>
      <c r="E2710" s="15" t="n"/>
      <c r="F2710" s="14" t="n"/>
      <c r="G2710" s="22" t="n"/>
      <c r="H2710" s="14" t="n"/>
      <c r="I2710" s="17">
        <f>IF(OR($B2710="",$C2710="",N($D2710)=0),"",IF(OR($B2710="Ajuste para mais",$B2710="Ajuste para menos"),0,$D2710*IF(N($E2710)&lt;&gt;0,$E2710,IF(OR($B2710="Venda",$B2710="Devolução de venda"),IFERROR(INDEX(Produtos!$D$6:$D$505,MATCH($C2710,Produtos!$B$6:$B$505,0)),0),0))))</f>
        <v/>
      </c>
      <c r="J2710" s="17">
        <f>IF(OR($B2710="",$C2710="",N($D2710)=0),"",IF($B2710="Venda",1,IF($B2710="Devolução de venda",-1,0))*$D2710*IFERROR(INDEX(Produtos!$L$6:$L$505,MATCH($C2710,Produtos!$B$6:$B$505,0)),0))</f>
        <v/>
      </c>
      <c r="K2710" s="17">
        <f>IF(I2710="","",IF($B2710="Venda",I2710-J2710,IF($B2710="Devolução de venda",-I2710-J2710,0)))</f>
        <v/>
      </c>
      <c r="L2710" s="20">
        <f>IF($A2710="","",IF($G2710&lt;&gt;"",$G2710,$A2710))</f>
        <v/>
      </c>
      <c r="M2710" s="17">
        <f>IF(I2710="","",IF($B2710="Venda",I2710,IF(OR($B2710="Compra",$B2710="Devolução de venda"),-I2710,0)))</f>
        <v/>
      </c>
    </row>
    <row r="2711">
      <c r="A2711" s="22" t="n"/>
      <c r="B2711" s="14" t="n"/>
      <c r="C2711" s="14" t="n"/>
      <c r="D2711" s="14" t="n"/>
      <c r="E2711" s="15" t="n"/>
      <c r="F2711" s="14" t="n"/>
      <c r="G2711" s="22" t="n"/>
      <c r="H2711" s="14" t="n"/>
      <c r="I2711" s="17">
        <f>IF(OR($B2711="",$C2711="",N($D2711)=0),"",IF(OR($B2711="Ajuste para mais",$B2711="Ajuste para menos"),0,$D2711*IF(N($E2711)&lt;&gt;0,$E2711,IF(OR($B2711="Venda",$B2711="Devolução de venda"),IFERROR(INDEX(Produtos!$D$6:$D$505,MATCH($C2711,Produtos!$B$6:$B$505,0)),0),0))))</f>
        <v/>
      </c>
      <c r="J2711" s="17">
        <f>IF(OR($B2711="",$C2711="",N($D2711)=0),"",IF($B2711="Venda",1,IF($B2711="Devolução de venda",-1,0))*$D2711*IFERROR(INDEX(Produtos!$L$6:$L$505,MATCH($C2711,Produtos!$B$6:$B$505,0)),0))</f>
        <v/>
      </c>
      <c r="K2711" s="17">
        <f>IF(I2711="","",IF($B2711="Venda",I2711-J2711,IF($B2711="Devolução de venda",-I2711-J2711,0)))</f>
        <v/>
      </c>
      <c r="L2711" s="20">
        <f>IF($A2711="","",IF($G2711&lt;&gt;"",$G2711,$A2711))</f>
        <v/>
      </c>
      <c r="M2711" s="17">
        <f>IF(I2711="","",IF($B2711="Venda",I2711,IF(OR($B2711="Compra",$B2711="Devolução de venda"),-I2711,0)))</f>
        <v/>
      </c>
    </row>
    <row r="2712">
      <c r="A2712" s="22" t="n"/>
      <c r="B2712" s="14" t="n"/>
      <c r="C2712" s="14" t="n"/>
      <c r="D2712" s="14" t="n"/>
      <c r="E2712" s="15" t="n"/>
      <c r="F2712" s="14" t="n"/>
      <c r="G2712" s="22" t="n"/>
      <c r="H2712" s="14" t="n"/>
      <c r="I2712" s="17">
        <f>IF(OR($B2712="",$C2712="",N($D2712)=0),"",IF(OR($B2712="Ajuste para mais",$B2712="Ajuste para menos"),0,$D2712*IF(N($E2712)&lt;&gt;0,$E2712,IF(OR($B2712="Venda",$B2712="Devolução de venda"),IFERROR(INDEX(Produtos!$D$6:$D$505,MATCH($C2712,Produtos!$B$6:$B$505,0)),0),0))))</f>
        <v/>
      </c>
      <c r="J2712" s="17">
        <f>IF(OR($B2712="",$C2712="",N($D2712)=0),"",IF($B2712="Venda",1,IF($B2712="Devolução de venda",-1,0))*$D2712*IFERROR(INDEX(Produtos!$L$6:$L$505,MATCH($C2712,Produtos!$B$6:$B$505,0)),0))</f>
        <v/>
      </c>
      <c r="K2712" s="17">
        <f>IF(I2712="","",IF($B2712="Venda",I2712-J2712,IF($B2712="Devolução de venda",-I2712-J2712,0)))</f>
        <v/>
      </c>
      <c r="L2712" s="20">
        <f>IF($A2712="","",IF($G2712&lt;&gt;"",$G2712,$A2712))</f>
        <v/>
      </c>
      <c r="M2712" s="17">
        <f>IF(I2712="","",IF($B2712="Venda",I2712,IF(OR($B2712="Compra",$B2712="Devolução de venda"),-I2712,0)))</f>
        <v/>
      </c>
    </row>
    <row r="2713">
      <c r="A2713" s="22" t="n"/>
      <c r="B2713" s="14" t="n"/>
      <c r="C2713" s="14" t="n"/>
      <c r="D2713" s="14" t="n"/>
      <c r="E2713" s="15" t="n"/>
      <c r="F2713" s="14" t="n"/>
      <c r="G2713" s="22" t="n"/>
      <c r="H2713" s="14" t="n"/>
      <c r="I2713" s="17">
        <f>IF(OR($B2713="",$C2713="",N($D2713)=0),"",IF(OR($B2713="Ajuste para mais",$B2713="Ajuste para menos"),0,$D2713*IF(N($E2713)&lt;&gt;0,$E2713,IF(OR($B2713="Venda",$B2713="Devolução de venda"),IFERROR(INDEX(Produtos!$D$6:$D$505,MATCH($C2713,Produtos!$B$6:$B$505,0)),0),0))))</f>
        <v/>
      </c>
      <c r="J2713" s="17">
        <f>IF(OR($B2713="",$C2713="",N($D2713)=0),"",IF($B2713="Venda",1,IF($B2713="Devolução de venda",-1,0))*$D2713*IFERROR(INDEX(Produtos!$L$6:$L$505,MATCH($C2713,Produtos!$B$6:$B$505,0)),0))</f>
        <v/>
      </c>
      <c r="K2713" s="17">
        <f>IF(I2713="","",IF($B2713="Venda",I2713-J2713,IF($B2713="Devolução de venda",-I2713-J2713,0)))</f>
        <v/>
      </c>
      <c r="L2713" s="20">
        <f>IF($A2713="","",IF($G2713&lt;&gt;"",$G2713,$A2713))</f>
        <v/>
      </c>
      <c r="M2713" s="17">
        <f>IF(I2713="","",IF($B2713="Venda",I2713,IF(OR($B2713="Compra",$B2713="Devolução de venda"),-I2713,0)))</f>
        <v/>
      </c>
    </row>
    <row r="2714">
      <c r="A2714" s="22" t="n"/>
      <c r="B2714" s="14" t="n"/>
      <c r="C2714" s="14" t="n"/>
      <c r="D2714" s="14" t="n"/>
      <c r="E2714" s="15" t="n"/>
      <c r="F2714" s="14" t="n"/>
      <c r="G2714" s="22" t="n"/>
      <c r="H2714" s="14" t="n"/>
      <c r="I2714" s="17">
        <f>IF(OR($B2714="",$C2714="",N($D2714)=0),"",IF(OR($B2714="Ajuste para mais",$B2714="Ajuste para menos"),0,$D2714*IF(N($E2714)&lt;&gt;0,$E2714,IF(OR($B2714="Venda",$B2714="Devolução de venda"),IFERROR(INDEX(Produtos!$D$6:$D$505,MATCH($C2714,Produtos!$B$6:$B$505,0)),0),0))))</f>
        <v/>
      </c>
      <c r="J2714" s="17">
        <f>IF(OR($B2714="",$C2714="",N($D2714)=0),"",IF($B2714="Venda",1,IF($B2714="Devolução de venda",-1,0))*$D2714*IFERROR(INDEX(Produtos!$L$6:$L$505,MATCH($C2714,Produtos!$B$6:$B$505,0)),0))</f>
        <v/>
      </c>
      <c r="K2714" s="17">
        <f>IF(I2714="","",IF($B2714="Venda",I2714-J2714,IF($B2714="Devolução de venda",-I2714-J2714,0)))</f>
        <v/>
      </c>
      <c r="L2714" s="20">
        <f>IF($A2714="","",IF($G2714&lt;&gt;"",$G2714,$A2714))</f>
        <v/>
      </c>
      <c r="M2714" s="17">
        <f>IF(I2714="","",IF($B2714="Venda",I2714,IF(OR($B2714="Compra",$B2714="Devolução de venda"),-I2714,0)))</f>
        <v/>
      </c>
    </row>
    <row r="2715">
      <c r="A2715" s="22" t="n"/>
      <c r="B2715" s="14" t="n"/>
      <c r="C2715" s="14" t="n"/>
      <c r="D2715" s="14" t="n"/>
      <c r="E2715" s="15" t="n"/>
      <c r="F2715" s="14" t="n"/>
      <c r="G2715" s="22" t="n"/>
      <c r="H2715" s="14" t="n"/>
      <c r="I2715" s="17">
        <f>IF(OR($B2715="",$C2715="",N($D2715)=0),"",IF(OR($B2715="Ajuste para mais",$B2715="Ajuste para menos"),0,$D2715*IF(N($E2715)&lt;&gt;0,$E2715,IF(OR($B2715="Venda",$B2715="Devolução de venda"),IFERROR(INDEX(Produtos!$D$6:$D$505,MATCH($C2715,Produtos!$B$6:$B$505,0)),0),0))))</f>
        <v/>
      </c>
      <c r="J2715" s="17">
        <f>IF(OR($B2715="",$C2715="",N($D2715)=0),"",IF($B2715="Venda",1,IF($B2715="Devolução de venda",-1,0))*$D2715*IFERROR(INDEX(Produtos!$L$6:$L$505,MATCH($C2715,Produtos!$B$6:$B$505,0)),0))</f>
        <v/>
      </c>
      <c r="K2715" s="17">
        <f>IF(I2715="","",IF($B2715="Venda",I2715-J2715,IF($B2715="Devolução de venda",-I2715-J2715,0)))</f>
        <v/>
      </c>
      <c r="L2715" s="20">
        <f>IF($A2715="","",IF($G2715&lt;&gt;"",$G2715,$A2715))</f>
        <v/>
      </c>
      <c r="M2715" s="17">
        <f>IF(I2715="","",IF($B2715="Venda",I2715,IF(OR($B2715="Compra",$B2715="Devolução de venda"),-I2715,0)))</f>
        <v/>
      </c>
    </row>
    <row r="2716">
      <c r="A2716" s="22" t="n"/>
      <c r="B2716" s="14" t="n"/>
      <c r="C2716" s="14" t="n"/>
      <c r="D2716" s="14" t="n"/>
      <c r="E2716" s="15" t="n"/>
      <c r="F2716" s="14" t="n"/>
      <c r="G2716" s="22" t="n"/>
      <c r="H2716" s="14" t="n"/>
      <c r="I2716" s="17">
        <f>IF(OR($B2716="",$C2716="",N($D2716)=0),"",IF(OR($B2716="Ajuste para mais",$B2716="Ajuste para menos"),0,$D2716*IF(N($E2716)&lt;&gt;0,$E2716,IF(OR($B2716="Venda",$B2716="Devolução de venda"),IFERROR(INDEX(Produtos!$D$6:$D$505,MATCH($C2716,Produtos!$B$6:$B$505,0)),0),0))))</f>
        <v/>
      </c>
      <c r="J2716" s="17">
        <f>IF(OR($B2716="",$C2716="",N($D2716)=0),"",IF($B2716="Venda",1,IF($B2716="Devolução de venda",-1,0))*$D2716*IFERROR(INDEX(Produtos!$L$6:$L$505,MATCH($C2716,Produtos!$B$6:$B$505,0)),0))</f>
        <v/>
      </c>
      <c r="K2716" s="17">
        <f>IF(I2716="","",IF($B2716="Venda",I2716-J2716,IF($B2716="Devolução de venda",-I2716-J2716,0)))</f>
        <v/>
      </c>
      <c r="L2716" s="20">
        <f>IF($A2716="","",IF($G2716&lt;&gt;"",$G2716,$A2716))</f>
        <v/>
      </c>
      <c r="M2716" s="17">
        <f>IF(I2716="","",IF($B2716="Venda",I2716,IF(OR($B2716="Compra",$B2716="Devolução de venda"),-I2716,0)))</f>
        <v/>
      </c>
    </row>
    <row r="2717">
      <c r="A2717" s="22" t="n"/>
      <c r="B2717" s="14" t="n"/>
      <c r="C2717" s="14" t="n"/>
      <c r="D2717" s="14" t="n"/>
      <c r="E2717" s="15" t="n"/>
      <c r="F2717" s="14" t="n"/>
      <c r="G2717" s="22" t="n"/>
      <c r="H2717" s="14" t="n"/>
      <c r="I2717" s="17">
        <f>IF(OR($B2717="",$C2717="",N($D2717)=0),"",IF(OR($B2717="Ajuste para mais",$B2717="Ajuste para menos"),0,$D2717*IF(N($E2717)&lt;&gt;0,$E2717,IF(OR($B2717="Venda",$B2717="Devolução de venda"),IFERROR(INDEX(Produtos!$D$6:$D$505,MATCH($C2717,Produtos!$B$6:$B$505,0)),0),0))))</f>
        <v/>
      </c>
      <c r="J2717" s="17">
        <f>IF(OR($B2717="",$C2717="",N($D2717)=0),"",IF($B2717="Venda",1,IF($B2717="Devolução de venda",-1,0))*$D2717*IFERROR(INDEX(Produtos!$L$6:$L$505,MATCH($C2717,Produtos!$B$6:$B$505,0)),0))</f>
        <v/>
      </c>
      <c r="K2717" s="17">
        <f>IF(I2717="","",IF($B2717="Venda",I2717-J2717,IF($B2717="Devolução de venda",-I2717-J2717,0)))</f>
        <v/>
      </c>
      <c r="L2717" s="20">
        <f>IF($A2717="","",IF($G2717&lt;&gt;"",$G2717,$A2717))</f>
        <v/>
      </c>
      <c r="M2717" s="17">
        <f>IF(I2717="","",IF($B2717="Venda",I2717,IF(OR($B2717="Compra",$B2717="Devolução de venda"),-I2717,0)))</f>
        <v/>
      </c>
    </row>
    <row r="2718">
      <c r="A2718" s="22" t="n"/>
      <c r="B2718" s="14" t="n"/>
      <c r="C2718" s="14" t="n"/>
      <c r="D2718" s="14" t="n"/>
      <c r="E2718" s="15" t="n"/>
      <c r="F2718" s="14" t="n"/>
      <c r="G2718" s="22" t="n"/>
      <c r="H2718" s="14" t="n"/>
      <c r="I2718" s="17">
        <f>IF(OR($B2718="",$C2718="",N($D2718)=0),"",IF(OR($B2718="Ajuste para mais",$B2718="Ajuste para menos"),0,$D2718*IF(N($E2718)&lt;&gt;0,$E2718,IF(OR($B2718="Venda",$B2718="Devolução de venda"),IFERROR(INDEX(Produtos!$D$6:$D$505,MATCH($C2718,Produtos!$B$6:$B$505,0)),0),0))))</f>
        <v/>
      </c>
      <c r="J2718" s="17">
        <f>IF(OR($B2718="",$C2718="",N($D2718)=0),"",IF($B2718="Venda",1,IF($B2718="Devolução de venda",-1,0))*$D2718*IFERROR(INDEX(Produtos!$L$6:$L$505,MATCH($C2718,Produtos!$B$6:$B$505,0)),0))</f>
        <v/>
      </c>
      <c r="K2718" s="17">
        <f>IF(I2718="","",IF($B2718="Venda",I2718-J2718,IF($B2718="Devolução de venda",-I2718-J2718,0)))</f>
        <v/>
      </c>
      <c r="L2718" s="20">
        <f>IF($A2718="","",IF($G2718&lt;&gt;"",$G2718,$A2718))</f>
        <v/>
      </c>
      <c r="M2718" s="17">
        <f>IF(I2718="","",IF($B2718="Venda",I2718,IF(OR($B2718="Compra",$B2718="Devolução de venda"),-I2718,0)))</f>
        <v/>
      </c>
    </row>
    <row r="2719">
      <c r="A2719" s="22" t="n"/>
      <c r="B2719" s="14" t="n"/>
      <c r="C2719" s="14" t="n"/>
      <c r="D2719" s="14" t="n"/>
      <c r="E2719" s="15" t="n"/>
      <c r="F2719" s="14" t="n"/>
      <c r="G2719" s="22" t="n"/>
      <c r="H2719" s="14" t="n"/>
      <c r="I2719" s="17">
        <f>IF(OR($B2719="",$C2719="",N($D2719)=0),"",IF(OR($B2719="Ajuste para mais",$B2719="Ajuste para menos"),0,$D2719*IF(N($E2719)&lt;&gt;0,$E2719,IF(OR($B2719="Venda",$B2719="Devolução de venda"),IFERROR(INDEX(Produtos!$D$6:$D$505,MATCH($C2719,Produtos!$B$6:$B$505,0)),0),0))))</f>
        <v/>
      </c>
      <c r="J2719" s="17">
        <f>IF(OR($B2719="",$C2719="",N($D2719)=0),"",IF($B2719="Venda",1,IF($B2719="Devolução de venda",-1,0))*$D2719*IFERROR(INDEX(Produtos!$L$6:$L$505,MATCH($C2719,Produtos!$B$6:$B$505,0)),0))</f>
        <v/>
      </c>
      <c r="K2719" s="17">
        <f>IF(I2719="","",IF($B2719="Venda",I2719-J2719,IF($B2719="Devolução de venda",-I2719-J2719,0)))</f>
        <v/>
      </c>
      <c r="L2719" s="20">
        <f>IF($A2719="","",IF($G2719&lt;&gt;"",$G2719,$A2719))</f>
        <v/>
      </c>
      <c r="M2719" s="17">
        <f>IF(I2719="","",IF($B2719="Venda",I2719,IF(OR($B2719="Compra",$B2719="Devolução de venda"),-I2719,0)))</f>
        <v/>
      </c>
    </row>
    <row r="2720">
      <c r="A2720" s="22" t="n"/>
      <c r="B2720" s="14" t="n"/>
      <c r="C2720" s="14" t="n"/>
      <c r="D2720" s="14" t="n"/>
      <c r="E2720" s="15" t="n"/>
      <c r="F2720" s="14" t="n"/>
      <c r="G2720" s="22" t="n"/>
      <c r="H2720" s="14" t="n"/>
      <c r="I2720" s="17">
        <f>IF(OR($B2720="",$C2720="",N($D2720)=0),"",IF(OR($B2720="Ajuste para mais",$B2720="Ajuste para menos"),0,$D2720*IF(N($E2720)&lt;&gt;0,$E2720,IF(OR($B2720="Venda",$B2720="Devolução de venda"),IFERROR(INDEX(Produtos!$D$6:$D$505,MATCH($C2720,Produtos!$B$6:$B$505,0)),0),0))))</f>
        <v/>
      </c>
      <c r="J2720" s="17">
        <f>IF(OR($B2720="",$C2720="",N($D2720)=0),"",IF($B2720="Venda",1,IF($B2720="Devolução de venda",-1,0))*$D2720*IFERROR(INDEX(Produtos!$L$6:$L$505,MATCH($C2720,Produtos!$B$6:$B$505,0)),0))</f>
        <v/>
      </c>
      <c r="K2720" s="17">
        <f>IF(I2720="","",IF($B2720="Venda",I2720-J2720,IF($B2720="Devolução de venda",-I2720-J2720,0)))</f>
        <v/>
      </c>
      <c r="L2720" s="20">
        <f>IF($A2720="","",IF($G2720&lt;&gt;"",$G2720,$A2720))</f>
        <v/>
      </c>
      <c r="M2720" s="17">
        <f>IF(I2720="","",IF($B2720="Venda",I2720,IF(OR($B2720="Compra",$B2720="Devolução de venda"),-I2720,0)))</f>
        <v/>
      </c>
    </row>
    <row r="2721">
      <c r="A2721" s="22" t="n"/>
      <c r="B2721" s="14" t="n"/>
      <c r="C2721" s="14" t="n"/>
      <c r="D2721" s="14" t="n"/>
      <c r="E2721" s="15" t="n"/>
      <c r="F2721" s="14" t="n"/>
      <c r="G2721" s="22" t="n"/>
      <c r="H2721" s="14" t="n"/>
      <c r="I2721" s="17">
        <f>IF(OR($B2721="",$C2721="",N($D2721)=0),"",IF(OR($B2721="Ajuste para mais",$B2721="Ajuste para menos"),0,$D2721*IF(N($E2721)&lt;&gt;0,$E2721,IF(OR($B2721="Venda",$B2721="Devolução de venda"),IFERROR(INDEX(Produtos!$D$6:$D$505,MATCH($C2721,Produtos!$B$6:$B$505,0)),0),0))))</f>
        <v/>
      </c>
      <c r="J2721" s="17">
        <f>IF(OR($B2721="",$C2721="",N($D2721)=0),"",IF($B2721="Venda",1,IF($B2721="Devolução de venda",-1,0))*$D2721*IFERROR(INDEX(Produtos!$L$6:$L$505,MATCH($C2721,Produtos!$B$6:$B$505,0)),0))</f>
        <v/>
      </c>
      <c r="K2721" s="17">
        <f>IF(I2721="","",IF($B2721="Venda",I2721-J2721,IF($B2721="Devolução de venda",-I2721-J2721,0)))</f>
        <v/>
      </c>
      <c r="L2721" s="20">
        <f>IF($A2721="","",IF($G2721&lt;&gt;"",$G2721,$A2721))</f>
        <v/>
      </c>
      <c r="M2721" s="17">
        <f>IF(I2721="","",IF($B2721="Venda",I2721,IF(OR($B2721="Compra",$B2721="Devolução de venda"),-I2721,0)))</f>
        <v/>
      </c>
    </row>
    <row r="2722">
      <c r="A2722" s="22" t="n"/>
      <c r="B2722" s="14" t="n"/>
      <c r="C2722" s="14" t="n"/>
      <c r="D2722" s="14" t="n"/>
      <c r="E2722" s="15" t="n"/>
      <c r="F2722" s="14" t="n"/>
      <c r="G2722" s="22" t="n"/>
      <c r="H2722" s="14" t="n"/>
      <c r="I2722" s="17">
        <f>IF(OR($B2722="",$C2722="",N($D2722)=0),"",IF(OR($B2722="Ajuste para mais",$B2722="Ajuste para menos"),0,$D2722*IF(N($E2722)&lt;&gt;0,$E2722,IF(OR($B2722="Venda",$B2722="Devolução de venda"),IFERROR(INDEX(Produtos!$D$6:$D$505,MATCH($C2722,Produtos!$B$6:$B$505,0)),0),0))))</f>
        <v/>
      </c>
      <c r="J2722" s="17">
        <f>IF(OR($B2722="",$C2722="",N($D2722)=0),"",IF($B2722="Venda",1,IF($B2722="Devolução de venda",-1,0))*$D2722*IFERROR(INDEX(Produtos!$L$6:$L$505,MATCH($C2722,Produtos!$B$6:$B$505,0)),0))</f>
        <v/>
      </c>
      <c r="K2722" s="17">
        <f>IF(I2722="","",IF($B2722="Venda",I2722-J2722,IF($B2722="Devolução de venda",-I2722-J2722,0)))</f>
        <v/>
      </c>
      <c r="L2722" s="20">
        <f>IF($A2722="","",IF($G2722&lt;&gt;"",$G2722,$A2722))</f>
        <v/>
      </c>
      <c r="M2722" s="17">
        <f>IF(I2722="","",IF($B2722="Venda",I2722,IF(OR($B2722="Compra",$B2722="Devolução de venda"),-I2722,0)))</f>
        <v/>
      </c>
    </row>
    <row r="2723">
      <c r="A2723" s="22" t="n"/>
      <c r="B2723" s="14" t="n"/>
      <c r="C2723" s="14" t="n"/>
      <c r="D2723" s="14" t="n"/>
      <c r="E2723" s="15" t="n"/>
      <c r="F2723" s="14" t="n"/>
      <c r="G2723" s="22" t="n"/>
      <c r="H2723" s="14" t="n"/>
      <c r="I2723" s="17">
        <f>IF(OR($B2723="",$C2723="",N($D2723)=0),"",IF(OR($B2723="Ajuste para mais",$B2723="Ajuste para menos"),0,$D2723*IF(N($E2723)&lt;&gt;0,$E2723,IF(OR($B2723="Venda",$B2723="Devolução de venda"),IFERROR(INDEX(Produtos!$D$6:$D$505,MATCH($C2723,Produtos!$B$6:$B$505,0)),0),0))))</f>
        <v/>
      </c>
      <c r="J2723" s="17">
        <f>IF(OR($B2723="",$C2723="",N($D2723)=0),"",IF($B2723="Venda",1,IF($B2723="Devolução de venda",-1,0))*$D2723*IFERROR(INDEX(Produtos!$L$6:$L$505,MATCH($C2723,Produtos!$B$6:$B$505,0)),0))</f>
        <v/>
      </c>
      <c r="K2723" s="17">
        <f>IF(I2723="","",IF($B2723="Venda",I2723-J2723,IF($B2723="Devolução de venda",-I2723-J2723,0)))</f>
        <v/>
      </c>
      <c r="L2723" s="20">
        <f>IF($A2723="","",IF($G2723&lt;&gt;"",$G2723,$A2723))</f>
        <v/>
      </c>
      <c r="M2723" s="17">
        <f>IF(I2723="","",IF($B2723="Venda",I2723,IF(OR($B2723="Compra",$B2723="Devolução de venda"),-I2723,0)))</f>
        <v/>
      </c>
    </row>
    <row r="2724">
      <c r="A2724" s="22" t="n"/>
      <c r="B2724" s="14" t="n"/>
      <c r="C2724" s="14" t="n"/>
      <c r="D2724" s="14" t="n"/>
      <c r="E2724" s="15" t="n"/>
      <c r="F2724" s="14" t="n"/>
      <c r="G2724" s="22" t="n"/>
      <c r="H2724" s="14" t="n"/>
      <c r="I2724" s="17">
        <f>IF(OR($B2724="",$C2724="",N($D2724)=0),"",IF(OR($B2724="Ajuste para mais",$B2724="Ajuste para menos"),0,$D2724*IF(N($E2724)&lt;&gt;0,$E2724,IF(OR($B2724="Venda",$B2724="Devolução de venda"),IFERROR(INDEX(Produtos!$D$6:$D$505,MATCH($C2724,Produtos!$B$6:$B$505,0)),0),0))))</f>
        <v/>
      </c>
      <c r="J2724" s="17">
        <f>IF(OR($B2724="",$C2724="",N($D2724)=0),"",IF($B2724="Venda",1,IF($B2724="Devolução de venda",-1,0))*$D2724*IFERROR(INDEX(Produtos!$L$6:$L$505,MATCH($C2724,Produtos!$B$6:$B$505,0)),0))</f>
        <v/>
      </c>
      <c r="K2724" s="17">
        <f>IF(I2724="","",IF($B2724="Venda",I2724-J2724,IF($B2724="Devolução de venda",-I2724-J2724,0)))</f>
        <v/>
      </c>
      <c r="L2724" s="20">
        <f>IF($A2724="","",IF($G2724&lt;&gt;"",$G2724,$A2724))</f>
        <v/>
      </c>
      <c r="M2724" s="17">
        <f>IF(I2724="","",IF($B2724="Venda",I2724,IF(OR($B2724="Compra",$B2724="Devolução de venda"),-I2724,0)))</f>
        <v/>
      </c>
    </row>
    <row r="2725">
      <c r="A2725" s="22" t="n"/>
      <c r="B2725" s="14" t="n"/>
      <c r="C2725" s="14" t="n"/>
      <c r="D2725" s="14" t="n"/>
      <c r="E2725" s="15" t="n"/>
      <c r="F2725" s="14" t="n"/>
      <c r="G2725" s="22" t="n"/>
      <c r="H2725" s="14" t="n"/>
      <c r="I2725" s="17">
        <f>IF(OR($B2725="",$C2725="",N($D2725)=0),"",IF(OR($B2725="Ajuste para mais",$B2725="Ajuste para menos"),0,$D2725*IF(N($E2725)&lt;&gt;0,$E2725,IF(OR($B2725="Venda",$B2725="Devolução de venda"),IFERROR(INDEX(Produtos!$D$6:$D$505,MATCH($C2725,Produtos!$B$6:$B$505,0)),0),0))))</f>
        <v/>
      </c>
      <c r="J2725" s="17">
        <f>IF(OR($B2725="",$C2725="",N($D2725)=0),"",IF($B2725="Venda",1,IF($B2725="Devolução de venda",-1,0))*$D2725*IFERROR(INDEX(Produtos!$L$6:$L$505,MATCH($C2725,Produtos!$B$6:$B$505,0)),0))</f>
        <v/>
      </c>
      <c r="K2725" s="17">
        <f>IF(I2725="","",IF($B2725="Venda",I2725-J2725,IF($B2725="Devolução de venda",-I2725-J2725,0)))</f>
        <v/>
      </c>
      <c r="L2725" s="20">
        <f>IF($A2725="","",IF($G2725&lt;&gt;"",$G2725,$A2725))</f>
        <v/>
      </c>
      <c r="M2725" s="17">
        <f>IF(I2725="","",IF($B2725="Venda",I2725,IF(OR($B2725="Compra",$B2725="Devolução de venda"),-I2725,0)))</f>
        <v/>
      </c>
    </row>
    <row r="2726">
      <c r="A2726" s="22" t="n"/>
      <c r="B2726" s="14" t="n"/>
      <c r="C2726" s="14" t="n"/>
      <c r="D2726" s="14" t="n"/>
      <c r="E2726" s="15" t="n"/>
      <c r="F2726" s="14" t="n"/>
      <c r="G2726" s="22" t="n"/>
      <c r="H2726" s="14" t="n"/>
      <c r="I2726" s="17">
        <f>IF(OR($B2726="",$C2726="",N($D2726)=0),"",IF(OR($B2726="Ajuste para mais",$B2726="Ajuste para menos"),0,$D2726*IF(N($E2726)&lt;&gt;0,$E2726,IF(OR($B2726="Venda",$B2726="Devolução de venda"),IFERROR(INDEX(Produtos!$D$6:$D$505,MATCH($C2726,Produtos!$B$6:$B$505,0)),0),0))))</f>
        <v/>
      </c>
      <c r="J2726" s="17">
        <f>IF(OR($B2726="",$C2726="",N($D2726)=0),"",IF($B2726="Venda",1,IF($B2726="Devolução de venda",-1,0))*$D2726*IFERROR(INDEX(Produtos!$L$6:$L$505,MATCH($C2726,Produtos!$B$6:$B$505,0)),0))</f>
        <v/>
      </c>
      <c r="K2726" s="17">
        <f>IF(I2726="","",IF($B2726="Venda",I2726-J2726,IF($B2726="Devolução de venda",-I2726-J2726,0)))</f>
        <v/>
      </c>
      <c r="L2726" s="20">
        <f>IF($A2726="","",IF($G2726&lt;&gt;"",$G2726,$A2726))</f>
        <v/>
      </c>
      <c r="M2726" s="17">
        <f>IF(I2726="","",IF($B2726="Venda",I2726,IF(OR($B2726="Compra",$B2726="Devolução de venda"),-I2726,0)))</f>
        <v/>
      </c>
    </row>
    <row r="2727">
      <c r="A2727" s="22" t="n"/>
      <c r="B2727" s="14" t="n"/>
      <c r="C2727" s="14" t="n"/>
      <c r="D2727" s="14" t="n"/>
      <c r="E2727" s="15" t="n"/>
      <c r="F2727" s="14" t="n"/>
      <c r="G2727" s="22" t="n"/>
      <c r="H2727" s="14" t="n"/>
      <c r="I2727" s="17">
        <f>IF(OR($B2727="",$C2727="",N($D2727)=0),"",IF(OR($B2727="Ajuste para mais",$B2727="Ajuste para menos"),0,$D2727*IF(N($E2727)&lt;&gt;0,$E2727,IF(OR($B2727="Venda",$B2727="Devolução de venda"),IFERROR(INDEX(Produtos!$D$6:$D$505,MATCH($C2727,Produtos!$B$6:$B$505,0)),0),0))))</f>
        <v/>
      </c>
      <c r="J2727" s="17">
        <f>IF(OR($B2727="",$C2727="",N($D2727)=0),"",IF($B2727="Venda",1,IF($B2727="Devolução de venda",-1,0))*$D2727*IFERROR(INDEX(Produtos!$L$6:$L$505,MATCH($C2727,Produtos!$B$6:$B$505,0)),0))</f>
        <v/>
      </c>
      <c r="K2727" s="17">
        <f>IF(I2727="","",IF($B2727="Venda",I2727-J2727,IF($B2727="Devolução de venda",-I2727-J2727,0)))</f>
        <v/>
      </c>
      <c r="L2727" s="20">
        <f>IF($A2727="","",IF($G2727&lt;&gt;"",$G2727,$A2727))</f>
        <v/>
      </c>
      <c r="M2727" s="17">
        <f>IF(I2727="","",IF($B2727="Venda",I2727,IF(OR($B2727="Compra",$B2727="Devolução de venda"),-I2727,0)))</f>
        <v/>
      </c>
    </row>
    <row r="2728">
      <c r="A2728" s="22" t="n"/>
      <c r="B2728" s="14" t="n"/>
      <c r="C2728" s="14" t="n"/>
      <c r="D2728" s="14" t="n"/>
      <c r="E2728" s="15" t="n"/>
      <c r="F2728" s="14" t="n"/>
      <c r="G2728" s="22" t="n"/>
      <c r="H2728" s="14" t="n"/>
      <c r="I2728" s="17">
        <f>IF(OR($B2728="",$C2728="",N($D2728)=0),"",IF(OR($B2728="Ajuste para mais",$B2728="Ajuste para menos"),0,$D2728*IF(N($E2728)&lt;&gt;0,$E2728,IF(OR($B2728="Venda",$B2728="Devolução de venda"),IFERROR(INDEX(Produtos!$D$6:$D$505,MATCH($C2728,Produtos!$B$6:$B$505,0)),0),0))))</f>
        <v/>
      </c>
      <c r="J2728" s="17">
        <f>IF(OR($B2728="",$C2728="",N($D2728)=0),"",IF($B2728="Venda",1,IF($B2728="Devolução de venda",-1,0))*$D2728*IFERROR(INDEX(Produtos!$L$6:$L$505,MATCH($C2728,Produtos!$B$6:$B$505,0)),0))</f>
        <v/>
      </c>
      <c r="K2728" s="17">
        <f>IF(I2728="","",IF($B2728="Venda",I2728-J2728,IF($B2728="Devolução de venda",-I2728-J2728,0)))</f>
        <v/>
      </c>
      <c r="L2728" s="20">
        <f>IF($A2728="","",IF($G2728&lt;&gt;"",$G2728,$A2728))</f>
        <v/>
      </c>
      <c r="M2728" s="17">
        <f>IF(I2728="","",IF($B2728="Venda",I2728,IF(OR($B2728="Compra",$B2728="Devolução de venda"),-I2728,0)))</f>
        <v/>
      </c>
    </row>
    <row r="2729">
      <c r="A2729" s="22" t="n"/>
      <c r="B2729" s="14" t="n"/>
      <c r="C2729" s="14" t="n"/>
      <c r="D2729" s="14" t="n"/>
      <c r="E2729" s="15" t="n"/>
      <c r="F2729" s="14" t="n"/>
      <c r="G2729" s="22" t="n"/>
      <c r="H2729" s="14" t="n"/>
      <c r="I2729" s="17">
        <f>IF(OR($B2729="",$C2729="",N($D2729)=0),"",IF(OR($B2729="Ajuste para mais",$B2729="Ajuste para menos"),0,$D2729*IF(N($E2729)&lt;&gt;0,$E2729,IF(OR($B2729="Venda",$B2729="Devolução de venda"),IFERROR(INDEX(Produtos!$D$6:$D$505,MATCH($C2729,Produtos!$B$6:$B$505,0)),0),0))))</f>
        <v/>
      </c>
      <c r="J2729" s="17">
        <f>IF(OR($B2729="",$C2729="",N($D2729)=0),"",IF($B2729="Venda",1,IF($B2729="Devolução de venda",-1,0))*$D2729*IFERROR(INDEX(Produtos!$L$6:$L$505,MATCH($C2729,Produtos!$B$6:$B$505,0)),0))</f>
        <v/>
      </c>
      <c r="K2729" s="17">
        <f>IF(I2729="","",IF($B2729="Venda",I2729-J2729,IF($B2729="Devolução de venda",-I2729-J2729,0)))</f>
        <v/>
      </c>
      <c r="L2729" s="20">
        <f>IF($A2729="","",IF($G2729&lt;&gt;"",$G2729,$A2729))</f>
        <v/>
      </c>
      <c r="M2729" s="17">
        <f>IF(I2729="","",IF($B2729="Venda",I2729,IF(OR($B2729="Compra",$B2729="Devolução de venda"),-I2729,0)))</f>
        <v/>
      </c>
    </row>
    <row r="2730">
      <c r="A2730" s="22" t="n"/>
      <c r="B2730" s="14" t="n"/>
      <c r="C2730" s="14" t="n"/>
      <c r="D2730" s="14" t="n"/>
      <c r="E2730" s="15" t="n"/>
      <c r="F2730" s="14" t="n"/>
      <c r="G2730" s="22" t="n"/>
      <c r="H2730" s="14" t="n"/>
      <c r="I2730" s="17">
        <f>IF(OR($B2730="",$C2730="",N($D2730)=0),"",IF(OR($B2730="Ajuste para mais",$B2730="Ajuste para menos"),0,$D2730*IF(N($E2730)&lt;&gt;0,$E2730,IF(OR($B2730="Venda",$B2730="Devolução de venda"),IFERROR(INDEX(Produtos!$D$6:$D$505,MATCH($C2730,Produtos!$B$6:$B$505,0)),0),0))))</f>
        <v/>
      </c>
      <c r="J2730" s="17">
        <f>IF(OR($B2730="",$C2730="",N($D2730)=0),"",IF($B2730="Venda",1,IF($B2730="Devolução de venda",-1,0))*$D2730*IFERROR(INDEX(Produtos!$L$6:$L$505,MATCH($C2730,Produtos!$B$6:$B$505,0)),0))</f>
        <v/>
      </c>
      <c r="K2730" s="17">
        <f>IF(I2730="","",IF($B2730="Venda",I2730-J2730,IF($B2730="Devolução de venda",-I2730-J2730,0)))</f>
        <v/>
      </c>
      <c r="L2730" s="20">
        <f>IF($A2730="","",IF($G2730&lt;&gt;"",$G2730,$A2730))</f>
        <v/>
      </c>
      <c r="M2730" s="17">
        <f>IF(I2730="","",IF($B2730="Venda",I2730,IF(OR($B2730="Compra",$B2730="Devolução de venda"),-I2730,0)))</f>
        <v/>
      </c>
    </row>
    <row r="2731">
      <c r="A2731" s="22" t="n"/>
      <c r="B2731" s="14" t="n"/>
      <c r="C2731" s="14" t="n"/>
      <c r="D2731" s="14" t="n"/>
      <c r="E2731" s="15" t="n"/>
      <c r="F2731" s="14" t="n"/>
      <c r="G2731" s="22" t="n"/>
      <c r="H2731" s="14" t="n"/>
      <c r="I2731" s="17">
        <f>IF(OR($B2731="",$C2731="",N($D2731)=0),"",IF(OR($B2731="Ajuste para mais",$B2731="Ajuste para menos"),0,$D2731*IF(N($E2731)&lt;&gt;0,$E2731,IF(OR($B2731="Venda",$B2731="Devolução de venda"),IFERROR(INDEX(Produtos!$D$6:$D$505,MATCH($C2731,Produtos!$B$6:$B$505,0)),0),0))))</f>
        <v/>
      </c>
      <c r="J2731" s="17">
        <f>IF(OR($B2731="",$C2731="",N($D2731)=0),"",IF($B2731="Venda",1,IF($B2731="Devolução de venda",-1,0))*$D2731*IFERROR(INDEX(Produtos!$L$6:$L$505,MATCH($C2731,Produtos!$B$6:$B$505,0)),0))</f>
        <v/>
      </c>
      <c r="K2731" s="17">
        <f>IF(I2731="","",IF($B2731="Venda",I2731-J2731,IF($B2731="Devolução de venda",-I2731-J2731,0)))</f>
        <v/>
      </c>
      <c r="L2731" s="20">
        <f>IF($A2731="","",IF($G2731&lt;&gt;"",$G2731,$A2731))</f>
        <v/>
      </c>
      <c r="M2731" s="17">
        <f>IF(I2731="","",IF($B2731="Venda",I2731,IF(OR($B2731="Compra",$B2731="Devolução de venda"),-I2731,0)))</f>
        <v/>
      </c>
    </row>
    <row r="2732">
      <c r="A2732" s="22" t="n"/>
      <c r="B2732" s="14" t="n"/>
      <c r="C2732" s="14" t="n"/>
      <c r="D2732" s="14" t="n"/>
      <c r="E2732" s="15" t="n"/>
      <c r="F2732" s="14" t="n"/>
      <c r="G2732" s="22" t="n"/>
      <c r="H2732" s="14" t="n"/>
      <c r="I2732" s="17">
        <f>IF(OR($B2732="",$C2732="",N($D2732)=0),"",IF(OR($B2732="Ajuste para mais",$B2732="Ajuste para menos"),0,$D2732*IF(N($E2732)&lt;&gt;0,$E2732,IF(OR($B2732="Venda",$B2732="Devolução de venda"),IFERROR(INDEX(Produtos!$D$6:$D$505,MATCH($C2732,Produtos!$B$6:$B$505,0)),0),0))))</f>
        <v/>
      </c>
      <c r="J2732" s="17">
        <f>IF(OR($B2732="",$C2732="",N($D2732)=0),"",IF($B2732="Venda",1,IF($B2732="Devolução de venda",-1,0))*$D2732*IFERROR(INDEX(Produtos!$L$6:$L$505,MATCH($C2732,Produtos!$B$6:$B$505,0)),0))</f>
        <v/>
      </c>
      <c r="K2732" s="17">
        <f>IF(I2732="","",IF($B2732="Venda",I2732-J2732,IF($B2732="Devolução de venda",-I2732-J2732,0)))</f>
        <v/>
      </c>
      <c r="L2732" s="20">
        <f>IF($A2732="","",IF($G2732&lt;&gt;"",$G2732,$A2732))</f>
        <v/>
      </c>
      <c r="M2732" s="17">
        <f>IF(I2732="","",IF($B2732="Venda",I2732,IF(OR($B2732="Compra",$B2732="Devolução de venda"),-I2732,0)))</f>
        <v/>
      </c>
    </row>
    <row r="2733">
      <c r="A2733" s="22" t="n"/>
      <c r="B2733" s="14" t="n"/>
      <c r="C2733" s="14" t="n"/>
      <c r="D2733" s="14" t="n"/>
      <c r="E2733" s="15" t="n"/>
      <c r="F2733" s="14" t="n"/>
      <c r="G2733" s="22" t="n"/>
      <c r="H2733" s="14" t="n"/>
      <c r="I2733" s="17">
        <f>IF(OR($B2733="",$C2733="",N($D2733)=0),"",IF(OR($B2733="Ajuste para mais",$B2733="Ajuste para menos"),0,$D2733*IF(N($E2733)&lt;&gt;0,$E2733,IF(OR($B2733="Venda",$B2733="Devolução de venda"),IFERROR(INDEX(Produtos!$D$6:$D$505,MATCH($C2733,Produtos!$B$6:$B$505,0)),0),0))))</f>
        <v/>
      </c>
      <c r="J2733" s="17">
        <f>IF(OR($B2733="",$C2733="",N($D2733)=0),"",IF($B2733="Venda",1,IF($B2733="Devolução de venda",-1,0))*$D2733*IFERROR(INDEX(Produtos!$L$6:$L$505,MATCH($C2733,Produtos!$B$6:$B$505,0)),0))</f>
        <v/>
      </c>
      <c r="K2733" s="17">
        <f>IF(I2733="","",IF($B2733="Venda",I2733-J2733,IF($B2733="Devolução de venda",-I2733-J2733,0)))</f>
        <v/>
      </c>
      <c r="L2733" s="20">
        <f>IF($A2733="","",IF($G2733&lt;&gt;"",$G2733,$A2733))</f>
        <v/>
      </c>
      <c r="M2733" s="17">
        <f>IF(I2733="","",IF($B2733="Venda",I2733,IF(OR($B2733="Compra",$B2733="Devolução de venda"),-I2733,0)))</f>
        <v/>
      </c>
    </row>
    <row r="2734">
      <c r="A2734" s="22" t="n"/>
      <c r="B2734" s="14" t="n"/>
      <c r="C2734" s="14" t="n"/>
      <c r="D2734" s="14" t="n"/>
      <c r="E2734" s="15" t="n"/>
      <c r="F2734" s="14" t="n"/>
      <c r="G2734" s="22" t="n"/>
      <c r="H2734" s="14" t="n"/>
      <c r="I2734" s="17">
        <f>IF(OR($B2734="",$C2734="",N($D2734)=0),"",IF(OR($B2734="Ajuste para mais",$B2734="Ajuste para menos"),0,$D2734*IF(N($E2734)&lt;&gt;0,$E2734,IF(OR($B2734="Venda",$B2734="Devolução de venda"),IFERROR(INDEX(Produtos!$D$6:$D$505,MATCH($C2734,Produtos!$B$6:$B$505,0)),0),0))))</f>
        <v/>
      </c>
      <c r="J2734" s="17">
        <f>IF(OR($B2734="",$C2734="",N($D2734)=0),"",IF($B2734="Venda",1,IF($B2734="Devolução de venda",-1,0))*$D2734*IFERROR(INDEX(Produtos!$L$6:$L$505,MATCH($C2734,Produtos!$B$6:$B$505,0)),0))</f>
        <v/>
      </c>
      <c r="K2734" s="17">
        <f>IF(I2734="","",IF($B2734="Venda",I2734-J2734,IF($B2734="Devolução de venda",-I2734-J2734,0)))</f>
        <v/>
      </c>
      <c r="L2734" s="20">
        <f>IF($A2734="","",IF($G2734&lt;&gt;"",$G2734,$A2734))</f>
        <v/>
      </c>
      <c r="M2734" s="17">
        <f>IF(I2734="","",IF($B2734="Venda",I2734,IF(OR($B2734="Compra",$B2734="Devolução de venda"),-I2734,0)))</f>
        <v/>
      </c>
    </row>
    <row r="2735">
      <c r="A2735" s="22" t="n"/>
      <c r="B2735" s="14" t="n"/>
      <c r="C2735" s="14" t="n"/>
      <c r="D2735" s="14" t="n"/>
      <c r="E2735" s="15" t="n"/>
      <c r="F2735" s="14" t="n"/>
      <c r="G2735" s="22" t="n"/>
      <c r="H2735" s="14" t="n"/>
      <c r="I2735" s="17">
        <f>IF(OR($B2735="",$C2735="",N($D2735)=0),"",IF(OR($B2735="Ajuste para mais",$B2735="Ajuste para menos"),0,$D2735*IF(N($E2735)&lt;&gt;0,$E2735,IF(OR($B2735="Venda",$B2735="Devolução de venda"),IFERROR(INDEX(Produtos!$D$6:$D$505,MATCH($C2735,Produtos!$B$6:$B$505,0)),0),0))))</f>
        <v/>
      </c>
      <c r="J2735" s="17">
        <f>IF(OR($B2735="",$C2735="",N($D2735)=0),"",IF($B2735="Venda",1,IF($B2735="Devolução de venda",-1,0))*$D2735*IFERROR(INDEX(Produtos!$L$6:$L$505,MATCH($C2735,Produtos!$B$6:$B$505,0)),0))</f>
        <v/>
      </c>
      <c r="K2735" s="17">
        <f>IF(I2735="","",IF($B2735="Venda",I2735-J2735,IF($B2735="Devolução de venda",-I2735-J2735,0)))</f>
        <v/>
      </c>
      <c r="L2735" s="20">
        <f>IF($A2735="","",IF($G2735&lt;&gt;"",$G2735,$A2735))</f>
        <v/>
      </c>
      <c r="M2735" s="17">
        <f>IF(I2735="","",IF($B2735="Venda",I2735,IF(OR($B2735="Compra",$B2735="Devolução de venda"),-I2735,0)))</f>
        <v/>
      </c>
    </row>
    <row r="2736">
      <c r="A2736" s="22" t="n"/>
      <c r="B2736" s="14" t="n"/>
      <c r="C2736" s="14" t="n"/>
      <c r="D2736" s="14" t="n"/>
      <c r="E2736" s="15" t="n"/>
      <c r="F2736" s="14" t="n"/>
      <c r="G2736" s="22" t="n"/>
      <c r="H2736" s="14" t="n"/>
      <c r="I2736" s="17">
        <f>IF(OR($B2736="",$C2736="",N($D2736)=0),"",IF(OR($B2736="Ajuste para mais",$B2736="Ajuste para menos"),0,$D2736*IF(N($E2736)&lt;&gt;0,$E2736,IF(OR($B2736="Venda",$B2736="Devolução de venda"),IFERROR(INDEX(Produtos!$D$6:$D$505,MATCH($C2736,Produtos!$B$6:$B$505,0)),0),0))))</f>
        <v/>
      </c>
      <c r="J2736" s="17">
        <f>IF(OR($B2736="",$C2736="",N($D2736)=0),"",IF($B2736="Venda",1,IF($B2736="Devolução de venda",-1,0))*$D2736*IFERROR(INDEX(Produtos!$L$6:$L$505,MATCH($C2736,Produtos!$B$6:$B$505,0)),0))</f>
        <v/>
      </c>
      <c r="K2736" s="17">
        <f>IF(I2736="","",IF($B2736="Venda",I2736-J2736,IF($B2736="Devolução de venda",-I2736-J2736,0)))</f>
        <v/>
      </c>
      <c r="L2736" s="20">
        <f>IF($A2736="","",IF($G2736&lt;&gt;"",$G2736,$A2736))</f>
        <v/>
      </c>
      <c r="M2736" s="17">
        <f>IF(I2736="","",IF($B2736="Venda",I2736,IF(OR($B2736="Compra",$B2736="Devolução de venda"),-I2736,0)))</f>
        <v/>
      </c>
    </row>
    <row r="2737">
      <c r="A2737" s="22" t="n"/>
      <c r="B2737" s="14" t="n"/>
      <c r="C2737" s="14" t="n"/>
      <c r="D2737" s="14" t="n"/>
      <c r="E2737" s="15" t="n"/>
      <c r="F2737" s="14" t="n"/>
      <c r="G2737" s="22" t="n"/>
      <c r="H2737" s="14" t="n"/>
      <c r="I2737" s="17">
        <f>IF(OR($B2737="",$C2737="",N($D2737)=0),"",IF(OR($B2737="Ajuste para mais",$B2737="Ajuste para menos"),0,$D2737*IF(N($E2737)&lt;&gt;0,$E2737,IF(OR($B2737="Venda",$B2737="Devolução de venda"),IFERROR(INDEX(Produtos!$D$6:$D$505,MATCH($C2737,Produtos!$B$6:$B$505,0)),0),0))))</f>
        <v/>
      </c>
      <c r="J2737" s="17">
        <f>IF(OR($B2737="",$C2737="",N($D2737)=0),"",IF($B2737="Venda",1,IF($B2737="Devolução de venda",-1,0))*$D2737*IFERROR(INDEX(Produtos!$L$6:$L$505,MATCH($C2737,Produtos!$B$6:$B$505,0)),0))</f>
        <v/>
      </c>
      <c r="K2737" s="17">
        <f>IF(I2737="","",IF($B2737="Venda",I2737-J2737,IF($B2737="Devolução de venda",-I2737-J2737,0)))</f>
        <v/>
      </c>
      <c r="L2737" s="20">
        <f>IF($A2737="","",IF($G2737&lt;&gt;"",$G2737,$A2737))</f>
        <v/>
      </c>
      <c r="M2737" s="17">
        <f>IF(I2737="","",IF($B2737="Venda",I2737,IF(OR($B2737="Compra",$B2737="Devolução de venda"),-I2737,0)))</f>
        <v/>
      </c>
    </row>
    <row r="2738">
      <c r="A2738" s="22" t="n"/>
      <c r="B2738" s="14" t="n"/>
      <c r="C2738" s="14" t="n"/>
      <c r="D2738" s="14" t="n"/>
      <c r="E2738" s="15" t="n"/>
      <c r="F2738" s="14" t="n"/>
      <c r="G2738" s="22" t="n"/>
      <c r="H2738" s="14" t="n"/>
      <c r="I2738" s="17">
        <f>IF(OR($B2738="",$C2738="",N($D2738)=0),"",IF(OR($B2738="Ajuste para mais",$B2738="Ajuste para menos"),0,$D2738*IF(N($E2738)&lt;&gt;0,$E2738,IF(OR($B2738="Venda",$B2738="Devolução de venda"),IFERROR(INDEX(Produtos!$D$6:$D$505,MATCH($C2738,Produtos!$B$6:$B$505,0)),0),0))))</f>
        <v/>
      </c>
      <c r="J2738" s="17">
        <f>IF(OR($B2738="",$C2738="",N($D2738)=0),"",IF($B2738="Venda",1,IF($B2738="Devolução de venda",-1,0))*$D2738*IFERROR(INDEX(Produtos!$L$6:$L$505,MATCH($C2738,Produtos!$B$6:$B$505,0)),0))</f>
        <v/>
      </c>
      <c r="K2738" s="17">
        <f>IF(I2738="","",IF($B2738="Venda",I2738-J2738,IF($B2738="Devolução de venda",-I2738-J2738,0)))</f>
        <v/>
      </c>
      <c r="L2738" s="20">
        <f>IF($A2738="","",IF($G2738&lt;&gt;"",$G2738,$A2738))</f>
        <v/>
      </c>
      <c r="M2738" s="17">
        <f>IF(I2738="","",IF($B2738="Venda",I2738,IF(OR($B2738="Compra",$B2738="Devolução de venda"),-I2738,0)))</f>
        <v/>
      </c>
    </row>
    <row r="2739">
      <c r="A2739" s="22" t="n"/>
      <c r="B2739" s="14" t="n"/>
      <c r="C2739" s="14" t="n"/>
      <c r="D2739" s="14" t="n"/>
      <c r="E2739" s="15" t="n"/>
      <c r="F2739" s="14" t="n"/>
      <c r="G2739" s="22" t="n"/>
      <c r="H2739" s="14" t="n"/>
      <c r="I2739" s="17">
        <f>IF(OR($B2739="",$C2739="",N($D2739)=0),"",IF(OR($B2739="Ajuste para mais",$B2739="Ajuste para menos"),0,$D2739*IF(N($E2739)&lt;&gt;0,$E2739,IF(OR($B2739="Venda",$B2739="Devolução de venda"),IFERROR(INDEX(Produtos!$D$6:$D$505,MATCH($C2739,Produtos!$B$6:$B$505,0)),0),0))))</f>
        <v/>
      </c>
      <c r="J2739" s="17">
        <f>IF(OR($B2739="",$C2739="",N($D2739)=0),"",IF($B2739="Venda",1,IF($B2739="Devolução de venda",-1,0))*$D2739*IFERROR(INDEX(Produtos!$L$6:$L$505,MATCH($C2739,Produtos!$B$6:$B$505,0)),0))</f>
        <v/>
      </c>
      <c r="K2739" s="17">
        <f>IF(I2739="","",IF($B2739="Venda",I2739-J2739,IF($B2739="Devolução de venda",-I2739-J2739,0)))</f>
        <v/>
      </c>
      <c r="L2739" s="20">
        <f>IF($A2739="","",IF($G2739&lt;&gt;"",$G2739,$A2739))</f>
        <v/>
      </c>
      <c r="M2739" s="17">
        <f>IF(I2739="","",IF($B2739="Venda",I2739,IF(OR($B2739="Compra",$B2739="Devolução de venda"),-I2739,0)))</f>
        <v/>
      </c>
    </row>
    <row r="2740">
      <c r="A2740" s="22" t="n"/>
      <c r="B2740" s="14" t="n"/>
      <c r="C2740" s="14" t="n"/>
      <c r="D2740" s="14" t="n"/>
      <c r="E2740" s="15" t="n"/>
      <c r="F2740" s="14" t="n"/>
      <c r="G2740" s="22" t="n"/>
      <c r="H2740" s="14" t="n"/>
      <c r="I2740" s="17">
        <f>IF(OR($B2740="",$C2740="",N($D2740)=0),"",IF(OR($B2740="Ajuste para mais",$B2740="Ajuste para menos"),0,$D2740*IF(N($E2740)&lt;&gt;0,$E2740,IF(OR($B2740="Venda",$B2740="Devolução de venda"),IFERROR(INDEX(Produtos!$D$6:$D$505,MATCH($C2740,Produtos!$B$6:$B$505,0)),0),0))))</f>
        <v/>
      </c>
      <c r="J2740" s="17">
        <f>IF(OR($B2740="",$C2740="",N($D2740)=0),"",IF($B2740="Venda",1,IF($B2740="Devolução de venda",-1,0))*$D2740*IFERROR(INDEX(Produtos!$L$6:$L$505,MATCH($C2740,Produtos!$B$6:$B$505,0)),0))</f>
        <v/>
      </c>
      <c r="K2740" s="17">
        <f>IF(I2740="","",IF($B2740="Venda",I2740-J2740,IF($B2740="Devolução de venda",-I2740-J2740,0)))</f>
        <v/>
      </c>
      <c r="L2740" s="20">
        <f>IF($A2740="","",IF($G2740&lt;&gt;"",$G2740,$A2740))</f>
        <v/>
      </c>
      <c r="M2740" s="17">
        <f>IF(I2740="","",IF($B2740="Venda",I2740,IF(OR($B2740="Compra",$B2740="Devolução de venda"),-I2740,0)))</f>
        <v/>
      </c>
    </row>
    <row r="2741">
      <c r="A2741" s="22" t="n"/>
      <c r="B2741" s="14" t="n"/>
      <c r="C2741" s="14" t="n"/>
      <c r="D2741" s="14" t="n"/>
      <c r="E2741" s="15" t="n"/>
      <c r="F2741" s="14" t="n"/>
      <c r="G2741" s="22" t="n"/>
      <c r="H2741" s="14" t="n"/>
      <c r="I2741" s="17">
        <f>IF(OR($B2741="",$C2741="",N($D2741)=0),"",IF(OR($B2741="Ajuste para mais",$B2741="Ajuste para menos"),0,$D2741*IF(N($E2741)&lt;&gt;0,$E2741,IF(OR($B2741="Venda",$B2741="Devolução de venda"),IFERROR(INDEX(Produtos!$D$6:$D$505,MATCH($C2741,Produtos!$B$6:$B$505,0)),0),0))))</f>
        <v/>
      </c>
      <c r="J2741" s="17">
        <f>IF(OR($B2741="",$C2741="",N($D2741)=0),"",IF($B2741="Venda",1,IF($B2741="Devolução de venda",-1,0))*$D2741*IFERROR(INDEX(Produtos!$L$6:$L$505,MATCH($C2741,Produtos!$B$6:$B$505,0)),0))</f>
        <v/>
      </c>
      <c r="K2741" s="17">
        <f>IF(I2741="","",IF($B2741="Venda",I2741-J2741,IF($B2741="Devolução de venda",-I2741-J2741,0)))</f>
        <v/>
      </c>
      <c r="L2741" s="20">
        <f>IF($A2741="","",IF($G2741&lt;&gt;"",$G2741,$A2741))</f>
        <v/>
      </c>
      <c r="M2741" s="17">
        <f>IF(I2741="","",IF($B2741="Venda",I2741,IF(OR($B2741="Compra",$B2741="Devolução de venda"),-I2741,0)))</f>
        <v/>
      </c>
    </row>
    <row r="2742">
      <c r="A2742" s="22" t="n"/>
      <c r="B2742" s="14" t="n"/>
      <c r="C2742" s="14" t="n"/>
      <c r="D2742" s="14" t="n"/>
      <c r="E2742" s="15" t="n"/>
      <c r="F2742" s="14" t="n"/>
      <c r="G2742" s="22" t="n"/>
      <c r="H2742" s="14" t="n"/>
      <c r="I2742" s="17">
        <f>IF(OR($B2742="",$C2742="",N($D2742)=0),"",IF(OR($B2742="Ajuste para mais",$B2742="Ajuste para menos"),0,$D2742*IF(N($E2742)&lt;&gt;0,$E2742,IF(OR($B2742="Venda",$B2742="Devolução de venda"),IFERROR(INDEX(Produtos!$D$6:$D$505,MATCH($C2742,Produtos!$B$6:$B$505,0)),0),0))))</f>
        <v/>
      </c>
      <c r="J2742" s="17">
        <f>IF(OR($B2742="",$C2742="",N($D2742)=0),"",IF($B2742="Venda",1,IF($B2742="Devolução de venda",-1,0))*$D2742*IFERROR(INDEX(Produtos!$L$6:$L$505,MATCH($C2742,Produtos!$B$6:$B$505,0)),0))</f>
        <v/>
      </c>
      <c r="K2742" s="17">
        <f>IF(I2742="","",IF($B2742="Venda",I2742-J2742,IF($B2742="Devolução de venda",-I2742-J2742,0)))</f>
        <v/>
      </c>
      <c r="L2742" s="20">
        <f>IF($A2742="","",IF($G2742&lt;&gt;"",$G2742,$A2742))</f>
        <v/>
      </c>
      <c r="M2742" s="17">
        <f>IF(I2742="","",IF($B2742="Venda",I2742,IF(OR($B2742="Compra",$B2742="Devolução de venda"),-I2742,0)))</f>
        <v/>
      </c>
    </row>
    <row r="2743">
      <c r="A2743" s="22" t="n"/>
      <c r="B2743" s="14" t="n"/>
      <c r="C2743" s="14" t="n"/>
      <c r="D2743" s="14" t="n"/>
      <c r="E2743" s="15" t="n"/>
      <c r="F2743" s="14" t="n"/>
      <c r="G2743" s="22" t="n"/>
      <c r="H2743" s="14" t="n"/>
      <c r="I2743" s="17">
        <f>IF(OR($B2743="",$C2743="",N($D2743)=0),"",IF(OR($B2743="Ajuste para mais",$B2743="Ajuste para menos"),0,$D2743*IF(N($E2743)&lt;&gt;0,$E2743,IF(OR($B2743="Venda",$B2743="Devolução de venda"),IFERROR(INDEX(Produtos!$D$6:$D$505,MATCH($C2743,Produtos!$B$6:$B$505,0)),0),0))))</f>
        <v/>
      </c>
      <c r="J2743" s="17">
        <f>IF(OR($B2743="",$C2743="",N($D2743)=0),"",IF($B2743="Venda",1,IF($B2743="Devolução de venda",-1,0))*$D2743*IFERROR(INDEX(Produtos!$L$6:$L$505,MATCH($C2743,Produtos!$B$6:$B$505,0)),0))</f>
        <v/>
      </c>
      <c r="K2743" s="17">
        <f>IF(I2743="","",IF($B2743="Venda",I2743-J2743,IF($B2743="Devolução de venda",-I2743-J2743,0)))</f>
        <v/>
      </c>
      <c r="L2743" s="20">
        <f>IF($A2743="","",IF($G2743&lt;&gt;"",$G2743,$A2743))</f>
        <v/>
      </c>
      <c r="M2743" s="17">
        <f>IF(I2743="","",IF($B2743="Venda",I2743,IF(OR($B2743="Compra",$B2743="Devolução de venda"),-I2743,0)))</f>
        <v/>
      </c>
    </row>
    <row r="2744">
      <c r="A2744" s="22" t="n"/>
      <c r="B2744" s="14" t="n"/>
      <c r="C2744" s="14" t="n"/>
      <c r="D2744" s="14" t="n"/>
      <c r="E2744" s="15" t="n"/>
      <c r="F2744" s="14" t="n"/>
      <c r="G2744" s="22" t="n"/>
      <c r="H2744" s="14" t="n"/>
      <c r="I2744" s="17">
        <f>IF(OR($B2744="",$C2744="",N($D2744)=0),"",IF(OR($B2744="Ajuste para mais",$B2744="Ajuste para menos"),0,$D2744*IF(N($E2744)&lt;&gt;0,$E2744,IF(OR($B2744="Venda",$B2744="Devolução de venda"),IFERROR(INDEX(Produtos!$D$6:$D$505,MATCH($C2744,Produtos!$B$6:$B$505,0)),0),0))))</f>
        <v/>
      </c>
      <c r="J2744" s="17">
        <f>IF(OR($B2744="",$C2744="",N($D2744)=0),"",IF($B2744="Venda",1,IF($B2744="Devolução de venda",-1,0))*$D2744*IFERROR(INDEX(Produtos!$L$6:$L$505,MATCH($C2744,Produtos!$B$6:$B$505,0)),0))</f>
        <v/>
      </c>
      <c r="K2744" s="17">
        <f>IF(I2744="","",IF($B2744="Venda",I2744-J2744,IF($B2744="Devolução de venda",-I2744-J2744,0)))</f>
        <v/>
      </c>
      <c r="L2744" s="20">
        <f>IF($A2744="","",IF($G2744&lt;&gt;"",$G2744,$A2744))</f>
        <v/>
      </c>
      <c r="M2744" s="17">
        <f>IF(I2744="","",IF($B2744="Venda",I2744,IF(OR($B2744="Compra",$B2744="Devolução de venda"),-I2744,0)))</f>
        <v/>
      </c>
    </row>
    <row r="2745">
      <c r="A2745" s="22" t="n"/>
      <c r="B2745" s="14" t="n"/>
      <c r="C2745" s="14" t="n"/>
      <c r="D2745" s="14" t="n"/>
      <c r="E2745" s="15" t="n"/>
      <c r="F2745" s="14" t="n"/>
      <c r="G2745" s="22" t="n"/>
      <c r="H2745" s="14" t="n"/>
      <c r="I2745" s="17">
        <f>IF(OR($B2745="",$C2745="",N($D2745)=0),"",IF(OR($B2745="Ajuste para mais",$B2745="Ajuste para menos"),0,$D2745*IF(N($E2745)&lt;&gt;0,$E2745,IF(OR($B2745="Venda",$B2745="Devolução de venda"),IFERROR(INDEX(Produtos!$D$6:$D$505,MATCH($C2745,Produtos!$B$6:$B$505,0)),0),0))))</f>
        <v/>
      </c>
      <c r="J2745" s="17">
        <f>IF(OR($B2745="",$C2745="",N($D2745)=0),"",IF($B2745="Venda",1,IF($B2745="Devolução de venda",-1,0))*$D2745*IFERROR(INDEX(Produtos!$L$6:$L$505,MATCH($C2745,Produtos!$B$6:$B$505,0)),0))</f>
        <v/>
      </c>
      <c r="K2745" s="17">
        <f>IF(I2745="","",IF($B2745="Venda",I2745-J2745,IF($B2745="Devolução de venda",-I2745-J2745,0)))</f>
        <v/>
      </c>
      <c r="L2745" s="20">
        <f>IF($A2745="","",IF($G2745&lt;&gt;"",$G2745,$A2745))</f>
        <v/>
      </c>
      <c r="M2745" s="17">
        <f>IF(I2745="","",IF($B2745="Venda",I2745,IF(OR($B2745="Compra",$B2745="Devolução de venda"),-I2745,0)))</f>
        <v/>
      </c>
    </row>
    <row r="2746">
      <c r="A2746" s="22" t="n"/>
      <c r="B2746" s="14" t="n"/>
      <c r="C2746" s="14" t="n"/>
      <c r="D2746" s="14" t="n"/>
      <c r="E2746" s="15" t="n"/>
      <c r="F2746" s="14" t="n"/>
      <c r="G2746" s="22" t="n"/>
      <c r="H2746" s="14" t="n"/>
      <c r="I2746" s="17">
        <f>IF(OR($B2746="",$C2746="",N($D2746)=0),"",IF(OR($B2746="Ajuste para mais",$B2746="Ajuste para menos"),0,$D2746*IF(N($E2746)&lt;&gt;0,$E2746,IF(OR($B2746="Venda",$B2746="Devolução de venda"),IFERROR(INDEX(Produtos!$D$6:$D$505,MATCH($C2746,Produtos!$B$6:$B$505,0)),0),0))))</f>
        <v/>
      </c>
      <c r="J2746" s="17">
        <f>IF(OR($B2746="",$C2746="",N($D2746)=0),"",IF($B2746="Venda",1,IF($B2746="Devolução de venda",-1,0))*$D2746*IFERROR(INDEX(Produtos!$L$6:$L$505,MATCH($C2746,Produtos!$B$6:$B$505,0)),0))</f>
        <v/>
      </c>
      <c r="K2746" s="17">
        <f>IF(I2746="","",IF($B2746="Venda",I2746-J2746,IF($B2746="Devolução de venda",-I2746-J2746,0)))</f>
        <v/>
      </c>
      <c r="L2746" s="20">
        <f>IF($A2746="","",IF($G2746&lt;&gt;"",$G2746,$A2746))</f>
        <v/>
      </c>
      <c r="M2746" s="17">
        <f>IF(I2746="","",IF($B2746="Venda",I2746,IF(OR($B2746="Compra",$B2746="Devolução de venda"),-I2746,0)))</f>
        <v/>
      </c>
    </row>
    <row r="2747">
      <c r="A2747" s="22" t="n"/>
      <c r="B2747" s="14" t="n"/>
      <c r="C2747" s="14" t="n"/>
      <c r="D2747" s="14" t="n"/>
      <c r="E2747" s="15" t="n"/>
      <c r="F2747" s="14" t="n"/>
      <c r="G2747" s="22" t="n"/>
      <c r="H2747" s="14" t="n"/>
      <c r="I2747" s="17">
        <f>IF(OR($B2747="",$C2747="",N($D2747)=0),"",IF(OR($B2747="Ajuste para mais",$B2747="Ajuste para menos"),0,$D2747*IF(N($E2747)&lt;&gt;0,$E2747,IF(OR($B2747="Venda",$B2747="Devolução de venda"),IFERROR(INDEX(Produtos!$D$6:$D$505,MATCH($C2747,Produtos!$B$6:$B$505,0)),0),0))))</f>
        <v/>
      </c>
      <c r="J2747" s="17">
        <f>IF(OR($B2747="",$C2747="",N($D2747)=0),"",IF($B2747="Venda",1,IF($B2747="Devolução de venda",-1,0))*$D2747*IFERROR(INDEX(Produtos!$L$6:$L$505,MATCH($C2747,Produtos!$B$6:$B$505,0)),0))</f>
        <v/>
      </c>
      <c r="K2747" s="17">
        <f>IF(I2747="","",IF($B2747="Venda",I2747-J2747,IF($B2747="Devolução de venda",-I2747-J2747,0)))</f>
        <v/>
      </c>
      <c r="L2747" s="20">
        <f>IF($A2747="","",IF($G2747&lt;&gt;"",$G2747,$A2747))</f>
        <v/>
      </c>
      <c r="M2747" s="17">
        <f>IF(I2747="","",IF($B2747="Venda",I2747,IF(OR($B2747="Compra",$B2747="Devolução de venda"),-I2747,0)))</f>
        <v/>
      </c>
    </row>
    <row r="2748">
      <c r="A2748" s="22" t="n"/>
      <c r="B2748" s="14" t="n"/>
      <c r="C2748" s="14" t="n"/>
      <c r="D2748" s="14" t="n"/>
      <c r="E2748" s="15" t="n"/>
      <c r="F2748" s="14" t="n"/>
      <c r="G2748" s="22" t="n"/>
      <c r="H2748" s="14" t="n"/>
      <c r="I2748" s="17">
        <f>IF(OR($B2748="",$C2748="",N($D2748)=0),"",IF(OR($B2748="Ajuste para mais",$B2748="Ajuste para menos"),0,$D2748*IF(N($E2748)&lt;&gt;0,$E2748,IF(OR($B2748="Venda",$B2748="Devolução de venda"),IFERROR(INDEX(Produtos!$D$6:$D$505,MATCH($C2748,Produtos!$B$6:$B$505,0)),0),0))))</f>
        <v/>
      </c>
      <c r="J2748" s="17">
        <f>IF(OR($B2748="",$C2748="",N($D2748)=0),"",IF($B2748="Venda",1,IF($B2748="Devolução de venda",-1,0))*$D2748*IFERROR(INDEX(Produtos!$L$6:$L$505,MATCH($C2748,Produtos!$B$6:$B$505,0)),0))</f>
        <v/>
      </c>
      <c r="K2748" s="17">
        <f>IF(I2748="","",IF($B2748="Venda",I2748-J2748,IF($B2748="Devolução de venda",-I2748-J2748,0)))</f>
        <v/>
      </c>
      <c r="L2748" s="20">
        <f>IF($A2748="","",IF($G2748&lt;&gt;"",$G2748,$A2748))</f>
        <v/>
      </c>
      <c r="M2748" s="17">
        <f>IF(I2748="","",IF($B2748="Venda",I2748,IF(OR($B2748="Compra",$B2748="Devolução de venda"),-I2748,0)))</f>
        <v/>
      </c>
    </row>
    <row r="2749">
      <c r="A2749" s="22" t="n"/>
      <c r="B2749" s="14" t="n"/>
      <c r="C2749" s="14" t="n"/>
      <c r="D2749" s="14" t="n"/>
      <c r="E2749" s="15" t="n"/>
      <c r="F2749" s="14" t="n"/>
      <c r="G2749" s="22" t="n"/>
      <c r="H2749" s="14" t="n"/>
      <c r="I2749" s="17">
        <f>IF(OR($B2749="",$C2749="",N($D2749)=0),"",IF(OR($B2749="Ajuste para mais",$B2749="Ajuste para menos"),0,$D2749*IF(N($E2749)&lt;&gt;0,$E2749,IF(OR($B2749="Venda",$B2749="Devolução de venda"),IFERROR(INDEX(Produtos!$D$6:$D$505,MATCH($C2749,Produtos!$B$6:$B$505,0)),0),0))))</f>
        <v/>
      </c>
      <c r="J2749" s="17">
        <f>IF(OR($B2749="",$C2749="",N($D2749)=0),"",IF($B2749="Venda",1,IF($B2749="Devolução de venda",-1,0))*$D2749*IFERROR(INDEX(Produtos!$L$6:$L$505,MATCH($C2749,Produtos!$B$6:$B$505,0)),0))</f>
        <v/>
      </c>
      <c r="K2749" s="17">
        <f>IF(I2749="","",IF($B2749="Venda",I2749-J2749,IF($B2749="Devolução de venda",-I2749-J2749,0)))</f>
        <v/>
      </c>
      <c r="L2749" s="20">
        <f>IF($A2749="","",IF($G2749&lt;&gt;"",$G2749,$A2749))</f>
        <v/>
      </c>
      <c r="M2749" s="17">
        <f>IF(I2749="","",IF($B2749="Venda",I2749,IF(OR($B2749="Compra",$B2749="Devolução de venda"),-I2749,0)))</f>
        <v/>
      </c>
    </row>
    <row r="2750">
      <c r="A2750" s="22" t="n"/>
      <c r="B2750" s="14" t="n"/>
      <c r="C2750" s="14" t="n"/>
      <c r="D2750" s="14" t="n"/>
      <c r="E2750" s="15" t="n"/>
      <c r="F2750" s="14" t="n"/>
      <c r="G2750" s="22" t="n"/>
      <c r="H2750" s="14" t="n"/>
      <c r="I2750" s="17">
        <f>IF(OR($B2750="",$C2750="",N($D2750)=0),"",IF(OR($B2750="Ajuste para mais",$B2750="Ajuste para menos"),0,$D2750*IF(N($E2750)&lt;&gt;0,$E2750,IF(OR($B2750="Venda",$B2750="Devolução de venda"),IFERROR(INDEX(Produtos!$D$6:$D$505,MATCH($C2750,Produtos!$B$6:$B$505,0)),0),0))))</f>
        <v/>
      </c>
      <c r="J2750" s="17">
        <f>IF(OR($B2750="",$C2750="",N($D2750)=0),"",IF($B2750="Venda",1,IF($B2750="Devolução de venda",-1,0))*$D2750*IFERROR(INDEX(Produtos!$L$6:$L$505,MATCH($C2750,Produtos!$B$6:$B$505,0)),0))</f>
        <v/>
      </c>
      <c r="K2750" s="17">
        <f>IF(I2750="","",IF($B2750="Venda",I2750-J2750,IF($B2750="Devolução de venda",-I2750-J2750,0)))</f>
        <v/>
      </c>
      <c r="L2750" s="20">
        <f>IF($A2750="","",IF($G2750&lt;&gt;"",$G2750,$A2750))</f>
        <v/>
      </c>
      <c r="M2750" s="17">
        <f>IF(I2750="","",IF($B2750="Venda",I2750,IF(OR($B2750="Compra",$B2750="Devolução de venda"),-I2750,0)))</f>
        <v/>
      </c>
    </row>
    <row r="2751">
      <c r="A2751" s="22" t="n"/>
      <c r="B2751" s="14" t="n"/>
      <c r="C2751" s="14" t="n"/>
      <c r="D2751" s="14" t="n"/>
      <c r="E2751" s="15" t="n"/>
      <c r="F2751" s="14" t="n"/>
      <c r="G2751" s="22" t="n"/>
      <c r="H2751" s="14" t="n"/>
      <c r="I2751" s="17">
        <f>IF(OR($B2751="",$C2751="",N($D2751)=0),"",IF(OR($B2751="Ajuste para mais",$B2751="Ajuste para menos"),0,$D2751*IF(N($E2751)&lt;&gt;0,$E2751,IF(OR($B2751="Venda",$B2751="Devolução de venda"),IFERROR(INDEX(Produtos!$D$6:$D$505,MATCH($C2751,Produtos!$B$6:$B$505,0)),0),0))))</f>
        <v/>
      </c>
      <c r="J2751" s="17">
        <f>IF(OR($B2751="",$C2751="",N($D2751)=0),"",IF($B2751="Venda",1,IF($B2751="Devolução de venda",-1,0))*$D2751*IFERROR(INDEX(Produtos!$L$6:$L$505,MATCH($C2751,Produtos!$B$6:$B$505,0)),0))</f>
        <v/>
      </c>
      <c r="K2751" s="17">
        <f>IF(I2751="","",IF($B2751="Venda",I2751-J2751,IF($B2751="Devolução de venda",-I2751-J2751,0)))</f>
        <v/>
      </c>
      <c r="L2751" s="20">
        <f>IF($A2751="","",IF($G2751&lt;&gt;"",$G2751,$A2751))</f>
        <v/>
      </c>
      <c r="M2751" s="17">
        <f>IF(I2751="","",IF($B2751="Venda",I2751,IF(OR($B2751="Compra",$B2751="Devolução de venda"),-I2751,0)))</f>
        <v/>
      </c>
    </row>
    <row r="2752">
      <c r="A2752" s="22" t="n"/>
      <c r="B2752" s="14" t="n"/>
      <c r="C2752" s="14" t="n"/>
      <c r="D2752" s="14" t="n"/>
      <c r="E2752" s="15" t="n"/>
      <c r="F2752" s="14" t="n"/>
      <c r="G2752" s="22" t="n"/>
      <c r="H2752" s="14" t="n"/>
      <c r="I2752" s="17">
        <f>IF(OR($B2752="",$C2752="",N($D2752)=0),"",IF(OR($B2752="Ajuste para mais",$B2752="Ajuste para menos"),0,$D2752*IF(N($E2752)&lt;&gt;0,$E2752,IF(OR($B2752="Venda",$B2752="Devolução de venda"),IFERROR(INDEX(Produtos!$D$6:$D$505,MATCH($C2752,Produtos!$B$6:$B$505,0)),0),0))))</f>
        <v/>
      </c>
      <c r="J2752" s="17">
        <f>IF(OR($B2752="",$C2752="",N($D2752)=0),"",IF($B2752="Venda",1,IF($B2752="Devolução de venda",-1,0))*$D2752*IFERROR(INDEX(Produtos!$L$6:$L$505,MATCH($C2752,Produtos!$B$6:$B$505,0)),0))</f>
        <v/>
      </c>
      <c r="K2752" s="17">
        <f>IF(I2752="","",IF($B2752="Venda",I2752-J2752,IF($B2752="Devolução de venda",-I2752-J2752,0)))</f>
        <v/>
      </c>
      <c r="L2752" s="20">
        <f>IF($A2752="","",IF($G2752&lt;&gt;"",$G2752,$A2752))</f>
        <v/>
      </c>
      <c r="M2752" s="17">
        <f>IF(I2752="","",IF($B2752="Venda",I2752,IF(OR($B2752="Compra",$B2752="Devolução de venda"),-I2752,0)))</f>
        <v/>
      </c>
    </row>
    <row r="2753">
      <c r="A2753" s="22" t="n"/>
      <c r="B2753" s="14" t="n"/>
      <c r="C2753" s="14" t="n"/>
      <c r="D2753" s="14" t="n"/>
      <c r="E2753" s="15" t="n"/>
      <c r="F2753" s="14" t="n"/>
      <c r="G2753" s="22" t="n"/>
      <c r="H2753" s="14" t="n"/>
      <c r="I2753" s="17">
        <f>IF(OR($B2753="",$C2753="",N($D2753)=0),"",IF(OR($B2753="Ajuste para mais",$B2753="Ajuste para menos"),0,$D2753*IF(N($E2753)&lt;&gt;0,$E2753,IF(OR($B2753="Venda",$B2753="Devolução de venda"),IFERROR(INDEX(Produtos!$D$6:$D$505,MATCH($C2753,Produtos!$B$6:$B$505,0)),0),0))))</f>
        <v/>
      </c>
      <c r="J2753" s="17">
        <f>IF(OR($B2753="",$C2753="",N($D2753)=0),"",IF($B2753="Venda",1,IF($B2753="Devolução de venda",-1,0))*$D2753*IFERROR(INDEX(Produtos!$L$6:$L$505,MATCH($C2753,Produtos!$B$6:$B$505,0)),0))</f>
        <v/>
      </c>
      <c r="K2753" s="17">
        <f>IF(I2753="","",IF($B2753="Venda",I2753-J2753,IF($B2753="Devolução de venda",-I2753-J2753,0)))</f>
        <v/>
      </c>
      <c r="L2753" s="20">
        <f>IF($A2753="","",IF($G2753&lt;&gt;"",$G2753,$A2753))</f>
        <v/>
      </c>
      <c r="M2753" s="17">
        <f>IF(I2753="","",IF($B2753="Venda",I2753,IF(OR($B2753="Compra",$B2753="Devolução de venda"),-I2753,0)))</f>
        <v/>
      </c>
    </row>
    <row r="2754">
      <c r="A2754" s="22" t="n"/>
      <c r="B2754" s="14" t="n"/>
      <c r="C2754" s="14" t="n"/>
      <c r="D2754" s="14" t="n"/>
      <c r="E2754" s="15" t="n"/>
      <c r="F2754" s="14" t="n"/>
      <c r="G2754" s="22" t="n"/>
      <c r="H2754" s="14" t="n"/>
      <c r="I2754" s="17">
        <f>IF(OR($B2754="",$C2754="",N($D2754)=0),"",IF(OR($B2754="Ajuste para mais",$B2754="Ajuste para menos"),0,$D2754*IF(N($E2754)&lt;&gt;0,$E2754,IF(OR($B2754="Venda",$B2754="Devolução de venda"),IFERROR(INDEX(Produtos!$D$6:$D$505,MATCH($C2754,Produtos!$B$6:$B$505,0)),0),0))))</f>
        <v/>
      </c>
      <c r="J2754" s="17">
        <f>IF(OR($B2754="",$C2754="",N($D2754)=0),"",IF($B2754="Venda",1,IF($B2754="Devolução de venda",-1,0))*$D2754*IFERROR(INDEX(Produtos!$L$6:$L$505,MATCH($C2754,Produtos!$B$6:$B$505,0)),0))</f>
        <v/>
      </c>
      <c r="K2754" s="17">
        <f>IF(I2754="","",IF($B2754="Venda",I2754-J2754,IF($B2754="Devolução de venda",-I2754-J2754,0)))</f>
        <v/>
      </c>
      <c r="L2754" s="20">
        <f>IF($A2754="","",IF($G2754&lt;&gt;"",$G2754,$A2754))</f>
        <v/>
      </c>
      <c r="M2754" s="17">
        <f>IF(I2754="","",IF($B2754="Venda",I2754,IF(OR($B2754="Compra",$B2754="Devolução de venda"),-I2754,0)))</f>
        <v/>
      </c>
    </row>
    <row r="2755">
      <c r="A2755" s="22" t="n"/>
      <c r="B2755" s="14" t="n"/>
      <c r="C2755" s="14" t="n"/>
      <c r="D2755" s="14" t="n"/>
      <c r="E2755" s="15" t="n"/>
      <c r="F2755" s="14" t="n"/>
      <c r="G2755" s="22" t="n"/>
      <c r="H2755" s="14" t="n"/>
      <c r="I2755" s="17">
        <f>IF(OR($B2755="",$C2755="",N($D2755)=0),"",IF(OR($B2755="Ajuste para mais",$B2755="Ajuste para menos"),0,$D2755*IF(N($E2755)&lt;&gt;0,$E2755,IF(OR($B2755="Venda",$B2755="Devolução de venda"),IFERROR(INDEX(Produtos!$D$6:$D$505,MATCH($C2755,Produtos!$B$6:$B$505,0)),0),0))))</f>
        <v/>
      </c>
      <c r="J2755" s="17">
        <f>IF(OR($B2755="",$C2755="",N($D2755)=0),"",IF($B2755="Venda",1,IF($B2755="Devolução de venda",-1,0))*$D2755*IFERROR(INDEX(Produtos!$L$6:$L$505,MATCH($C2755,Produtos!$B$6:$B$505,0)),0))</f>
        <v/>
      </c>
      <c r="K2755" s="17">
        <f>IF(I2755="","",IF($B2755="Venda",I2755-J2755,IF($B2755="Devolução de venda",-I2755-J2755,0)))</f>
        <v/>
      </c>
      <c r="L2755" s="20">
        <f>IF($A2755="","",IF($G2755&lt;&gt;"",$G2755,$A2755))</f>
        <v/>
      </c>
      <c r="M2755" s="17">
        <f>IF(I2755="","",IF($B2755="Venda",I2755,IF(OR($B2755="Compra",$B2755="Devolução de venda"),-I2755,0)))</f>
        <v/>
      </c>
    </row>
    <row r="2756">
      <c r="A2756" s="22" t="n"/>
      <c r="B2756" s="14" t="n"/>
      <c r="C2756" s="14" t="n"/>
      <c r="D2756" s="14" t="n"/>
      <c r="E2756" s="15" t="n"/>
      <c r="F2756" s="14" t="n"/>
      <c r="G2756" s="22" t="n"/>
      <c r="H2756" s="14" t="n"/>
      <c r="I2756" s="17">
        <f>IF(OR($B2756="",$C2756="",N($D2756)=0),"",IF(OR($B2756="Ajuste para mais",$B2756="Ajuste para menos"),0,$D2756*IF(N($E2756)&lt;&gt;0,$E2756,IF(OR($B2756="Venda",$B2756="Devolução de venda"),IFERROR(INDEX(Produtos!$D$6:$D$505,MATCH($C2756,Produtos!$B$6:$B$505,0)),0),0))))</f>
        <v/>
      </c>
      <c r="J2756" s="17">
        <f>IF(OR($B2756="",$C2756="",N($D2756)=0),"",IF($B2756="Venda",1,IF($B2756="Devolução de venda",-1,0))*$D2756*IFERROR(INDEX(Produtos!$L$6:$L$505,MATCH($C2756,Produtos!$B$6:$B$505,0)),0))</f>
        <v/>
      </c>
      <c r="K2756" s="17">
        <f>IF(I2756="","",IF($B2756="Venda",I2756-J2756,IF($B2756="Devolução de venda",-I2756-J2756,0)))</f>
        <v/>
      </c>
      <c r="L2756" s="20">
        <f>IF($A2756="","",IF($G2756&lt;&gt;"",$G2756,$A2756))</f>
        <v/>
      </c>
      <c r="M2756" s="17">
        <f>IF(I2756="","",IF($B2756="Venda",I2756,IF(OR($B2756="Compra",$B2756="Devolução de venda"),-I2756,0)))</f>
        <v/>
      </c>
    </row>
    <row r="2757">
      <c r="A2757" s="22" t="n"/>
      <c r="B2757" s="14" t="n"/>
      <c r="C2757" s="14" t="n"/>
      <c r="D2757" s="14" t="n"/>
      <c r="E2757" s="15" t="n"/>
      <c r="F2757" s="14" t="n"/>
      <c r="G2757" s="22" t="n"/>
      <c r="H2757" s="14" t="n"/>
      <c r="I2757" s="17">
        <f>IF(OR($B2757="",$C2757="",N($D2757)=0),"",IF(OR($B2757="Ajuste para mais",$B2757="Ajuste para menos"),0,$D2757*IF(N($E2757)&lt;&gt;0,$E2757,IF(OR($B2757="Venda",$B2757="Devolução de venda"),IFERROR(INDEX(Produtos!$D$6:$D$505,MATCH($C2757,Produtos!$B$6:$B$505,0)),0),0))))</f>
        <v/>
      </c>
      <c r="J2757" s="17">
        <f>IF(OR($B2757="",$C2757="",N($D2757)=0),"",IF($B2757="Venda",1,IF($B2757="Devolução de venda",-1,0))*$D2757*IFERROR(INDEX(Produtos!$L$6:$L$505,MATCH($C2757,Produtos!$B$6:$B$505,0)),0))</f>
        <v/>
      </c>
      <c r="K2757" s="17">
        <f>IF(I2757="","",IF($B2757="Venda",I2757-J2757,IF($B2757="Devolução de venda",-I2757-J2757,0)))</f>
        <v/>
      </c>
      <c r="L2757" s="20">
        <f>IF($A2757="","",IF($G2757&lt;&gt;"",$G2757,$A2757))</f>
        <v/>
      </c>
      <c r="M2757" s="17">
        <f>IF(I2757="","",IF($B2757="Venda",I2757,IF(OR($B2757="Compra",$B2757="Devolução de venda"),-I2757,0)))</f>
        <v/>
      </c>
    </row>
    <row r="2758">
      <c r="A2758" s="22" t="n"/>
      <c r="B2758" s="14" t="n"/>
      <c r="C2758" s="14" t="n"/>
      <c r="D2758" s="14" t="n"/>
      <c r="E2758" s="15" t="n"/>
      <c r="F2758" s="14" t="n"/>
      <c r="G2758" s="22" t="n"/>
      <c r="H2758" s="14" t="n"/>
      <c r="I2758" s="17">
        <f>IF(OR($B2758="",$C2758="",N($D2758)=0),"",IF(OR($B2758="Ajuste para mais",$B2758="Ajuste para menos"),0,$D2758*IF(N($E2758)&lt;&gt;0,$E2758,IF(OR($B2758="Venda",$B2758="Devolução de venda"),IFERROR(INDEX(Produtos!$D$6:$D$505,MATCH($C2758,Produtos!$B$6:$B$505,0)),0),0))))</f>
        <v/>
      </c>
      <c r="J2758" s="17">
        <f>IF(OR($B2758="",$C2758="",N($D2758)=0),"",IF($B2758="Venda",1,IF($B2758="Devolução de venda",-1,0))*$D2758*IFERROR(INDEX(Produtos!$L$6:$L$505,MATCH($C2758,Produtos!$B$6:$B$505,0)),0))</f>
        <v/>
      </c>
      <c r="K2758" s="17">
        <f>IF(I2758="","",IF($B2758="Venda",I2758-J2758,IF($B2758="Devolução de venda",-I2758-J2758,0)))</f>
        <v/>
      </c>
      <c r="L2758" s="20">
        <f>IF($A2758="","",IF($G2758&lt;&gt;"",$G2758,$A2758))</f>
        <v/>
      </c>
      <c r="M2758" s="17">
        <f>IF(I2758="","",IF($B2758="Venda",I2758,IF(OR($B2758="Compra",$B2758="Devolução de venda"),-I2758,0)))</f>
        <v/>
      </c>
    </row>
    <row r="2759">
      <c r="A2759" s="22" t="n"/>
      <c r="B2759" s="14" t="n"/>
      <c r="C2759" s="14" t="n"/>
      <c r="D2759" s="14" t="n"/>
      <c r="E2759" s="15" t="n"/>
      <c r="F2759" s="14" t="n"/>
      <c r="G2759" s="22" t="n"/>
      <c r="H2759" s="14" t="n"/>
      <c r="I2759" s="17">
        <f>IF(OR($B2759="",$C2759="",N($D2759)=0),"",IF(OR($B2759="Ajuste para mais",$B2759="Ajuste para menos"),0,$D2759*IF(N($E2759)&lt;&gt;0,$E2759,IF(OR($B2759="Venda",$B2759="Devolução de venda"),IFERROR(INDEX(Produtos!$D$6:$D$505,MATCH($C2759,Produtos!$B$6:$B$505,0)),0),0))))</f>
        <v/>
      </c>
      <c r="J2759" s="17">
        <f>IF(OR($B2759="",$C2759="",N($D2759)=0),"",IF($B2759="Venda",1,IF($B2759="Devolução de venda",-1,0))*$D2759*IFERROR(INDEX(Produtos!$L$6:$L$505,MATCH($C2759,Produtos!$B$6:$B$505,0)),0))</f>
        <v/>
      </c>
      <c r="K2759" s="17">
        <f>IF(I2759="","",IF($B2759="Venda",I2759-J2759,IF($B2759="Devolução de venda",-I2759-J2759,0)))</f>
        <v/>
      </c>
      <c r="L2759" s="20">
        <f>IF($A2759="","",IF($G2759&lt;&gt;"",$G2759,$A2759))</f>
        <v/>
      </c>
      <c r="M2759" s="17">
        <f>IF(I2759="","",IF($B2759="Venda",I2759,IF(OR($B2759="Compra",$B2759="Devolução de venda"),-I2759,0)))</f>
        <v/>
      </c>
    </row>
    <row r="2760">
      <c r="A2760" s="22" t="n"/>
      <c r="B2760" s="14" t="n"/>
      <c r="C2760" s="14" t="n"/>
      <c r="D2760" s="14" t="n"/>
      <c r="E2760" s="15" t="n"/>
      <c r="F2760" s="14" t="n"/>
      <c r="G2760" s="22" t="n"/>
      <c r="H2760" s="14" t="n"/>
      <c r="I2760" s="17">
        <f>IF(OR($B2760="",$C2760="",N($D2760)=0),"",IF(OR($B2760="Ajuste para mais",$B2760="Ajuste para menos"),0,$D2760*IF(N($E2760)&lt;&gt;0,$E2760,IF(OR($B2760="Venda",$B2760="Devolução de venda"),IFERROR(INDEX(Produtos!$D$6:$D$505,MATCH($C2760,Produtos!$B$6:$B$505,0)),0),0))))</f>
        <v/>
      </c>
      <c r="J2760" s="17">
        <f>IF(OR($B2760="",$C2760="",N($D2760)=0),"",IF($B2760="Venda",1,IF($B2760="Devolução de venda",-1,0))*$D2760*IFERROR(INDEX(Produtos!$L$6:$L$505,MATCH($C2760,Produtos!$B$6:$B$505,0)),0))</f>
        <v/>
      </c>
      <c r="K2760" s="17">
        <f>IF(I2760="","",IF($B2760="Venda",I2760-J2760,IF($B2760="Devolução de venda",-I2760-J2760,0)))</f>
        <v/>
      </c>
      <c r="L2760" s="20">
        <f>IF($A2760="","",IF($G2760&lt;&gt;"",$G2760,$A2760))</f>
        <v/>
      </c>
      <c r="M2760" s="17">
        <f>IF(I2760="","",IF($B2760="Venda",I2760,IF(OR($B2760="Compra",$B2760="Devolução de venda"),-I2760,0)))</f>
        <v/>
      </c>
    </row>
    <row r="2761">
      <c r="A2761" s="22" t="n"/>
      <c r="B2761" s="14" t="n"/>
      <c r="C2761" s="14" t="n"/>
      <c r="D2761" s="14" t="n"/>
      <c r="E2761" s="15" t="n"/>
      <c r="F2761" s="14" t="n"/>
      <c r="G2761" s="22" t="n"/>
      <c r="H2761" s="14" t="n"/>
      <c r="I2761" s="17">
        <f>IF(OR($B2761="",$C2761="",N($D2761)=0),"",IF(OR($B2761="Ajuste para mais",$B2761="Ajuste para menos"),0,$D2761*IF(N($E2761)&lt;&gt;0,$E2761,IF(OR($B2761="Venda",$B2761="Devolução de venda"),IFERROR(INDEX(Produtos!$D$6:$D$505,MATCH($C2761,Produtos!$B$6:$B$505,0)),0),0))))</f>
        <v/>
      </c>
      <c r="J2761" s="17">
        <f>IF(OR($B2761="",$C2761="",N($D2761)=0),"",IF($B2761="Venda",1,IF($B2761="Devolução de venda",-1,0))*$D2761*IFERROR(INDEX(Produtos!$L$6:$L$505,MATCH($C2761,Produtos!$B$6:$B$505,0)),0))</f>
        <v/>
      </c>
      <c r="K2761" s="17">
        <f>IF(I2761="","",IF($B2761="Venda",I2761-J2761,IF($B2761="Devolução de venda",-I2761-J2761,0)))</f>
        <v/>
      </c>
      <c r="L2761" s="20">
        <f>IF($A2761="","",IF($G2761&lt;&gt;"",$G2761,$A2761))</f>
        <v/>
      </c>
      <c r="M2761" s="17">
        <f>IF(I2761="","",IF($B2761="Venda",I2761,IF(OR($B2761="Compra",$B2761="Devolução de venda"),-I2761,0)))</f>
        <v/>
      </c>
    </row>
    <row r="2762">
      <c r="A2762" s="22" t="n"/>
      <c r="B2762" s="14" t="n"/>
      <c r="C2762" s="14" t="n"/>
      <c r="D2762" s="14" t="n"/>
      <c r="E2762" s="15" t="n"/>
      <c r="F2762" s="14" t="n"/>
      <c r="G2762" s="22" t="n"/>
      <c r="H2762" s="14" t="n"/>
      <c r="I2762" s="17">
        <f>IF(OR($B2762="",$C2762="",N($D2762)=0),"",IF(OR($B2762="Ajuste para mais",$B2762="Ajuste para menos"),0,$D2762*IF(N($E2762)&lt;&gt;0,$E2762,IF(OR($B2762="Venda",$B2762="Devolução de venda"),IFERROR(INDEX(Produtos!$D$6:$D$505,MATCH($C2762,Produtos!$B$6:$B$505,0)),0),0))))</f>
        <v/>
      </c>
      <c r="J2762" s="17">
        <f>IF(OR($B2762="",$C2762="",N($D2762)=0),"",IF($B2762="Venda",1,IF($B2762="Devolução de venda",-1,0))*$D2762*IFERROR(INDEX(Produtos!$L$6:$L$505,MATCH($C2762,Produtos!$B$6:$B$505,0)),0))</f>
        <v/>
      </c>
      <c r="K2762" s="17">
        <f>IF(I2762="","",IF($B2762="Venda",I2762-J2762,IF($B2762="Devolução de venda",-I2762-J2762,0)))</f>
        <v/>
      </c>
      <c r="L2762" s="20">
        <f>IF($A2762="","",IF($G2762&lt;&gt;"",$G2762,$A2762))</f>
        <v/>
      </c>
      <c r="M2762" s="17">
        <f>IF(I2762="","",IF($B2762="Venda",I2762,IF(OR($B2762="Compra",$B2762="Devolução de venda"),-I2762,0)))</f>
        <v/>
      </c>
    </row>
    <row r="2763">
      <c r="A2763" s="22" t="n"/>
      <c r="B2763" s="14" t="n"/>
      <c r="C2763" s="14" t="n"/>
      <c r="D2763" s="14" t="n"/>
      <c r="E2763" s="15" t="n"/>
      <c r="F2763" s="14" t="n"/>
      <c r="G2763" s="22" t="n"/>
      <c r="H2763" s="14" t="n"/>
      <c r="I2763" s="17">
        <f>IF(OR($B2763="",$C2763="",N($D2763)=0),"",IF(OR($B2763="Ajuste para mais",$B2763="Ajuste para menos"),0,$D2763*IF(N($E2763)&lt;&gt;0,$E2763,IF(OR($B2763="Venda",$B2763="Devolução de venda"),IFERROR(INDEX(Produtos!$D$6:$D$505,MATCH($C2763,Produtos!$B$6:$B$505,0)),0),0))))</f>
        <v/>
      </c>
      <c r="J2763" s="17">
        <f>IF(OR($B2763="",$C2763="",N($D2763)=0),"",IF($B2763="Venda",1,IF($B2763="Devolução de venda",-1,0))*$D2763*IFERROR(INDEX(Produtos!$L$6:$L$505,MATCH($C2763,Produtos!$B$6:$B$505,0)),0))</f>
        <v/>
      </c>
      <c r="K2763" s="17">
        <f>IF(I2763="","",IF($B2763="Venda",I2763-J2763,IF($B2763="Devolução de venda",-I2763-J2763,0)))</f>
        <v/>
      </c>
      <c r="L2763" s="20">
        <f>IF($A2763="","",IF($G2763&lt;&gt;"",$G2763,$A2763))</f>
        <v/>
      </c>
      <c r="M2763" s="17">
        <f>IF(I2763="","",IF($B2763="Venda",I2763,IF(OR($B2763="Compra",$B2763="Devolução de venda"),-I2763,0)))</f>
        <v/>
      </c>
    </row>
    <row r="2764">
      <c r="A2764" s="22" t="n"/>
      <c r="B2764" s="14" t="n"/>
      <c r="C2764" s="14" t="n"/>
      <c r="D2764" s="14" t="n"/>
      <c r="E2764" s="15" t="n"/>
      <c r="F2764" s="14" t="n"/>
      <c r="G2764" s="22" t="n"/>
      <c r="H2764" s="14" t="n"/>
      <c r="I2764" s="17">
        <f>IF(OR($B2764="",$C2764="",N($D2764)=0),"",IF(OR($B2764="Ajuste para mais",$B2764="Ajuste para menos"),0,$D2764*IF(N($E2764)&lt;&gt;0,$E2764,IF(OR($B2764="Venda",$B2764="Devolução de venda"),IFERROR(INDEX(Produtos!$D$6:$D$505,MATCH($C2764,Produtos!$B$6:$B$505,0)),0),0))))</f>
        <v/>
      </c>
      <c r="J2764" s="17">
        <f>IF(OR($B2764="",$C2764="",N($D2764)=0),"",IF($B2764="Venda",1,IF($B2764="Devolução de venda",-1,0))*$D2764*IFERROR(INDEX(Produtos!$L$6:$L$505,MATCH($C2764,Produtos!$B$6:$B$505,0)),0))</f>
        <v/>
      </c>
      <c r="K2764" s="17">
        <f>IF(I2764="","",IF($B2764="Venda",I2764-J2764,IF($B2764="Devolução de venda",-I2764-J2764,0)))</f>
        <v/>
      </c>
      <c r="L2764" s="20">
        <f>IF($A2764="","",IF($G2764&lt;&gt;"",$G2764,$A2764))</f>
        <v/>
      </c>
      <c r="M2764" s="17">
        <f>IF(I2764="","",IF($B2764="Venda",I2764,IF(OR($B2764="Compra",$B2764="Devolução de venda"),-I2764,0)))</f>
        <v/>
      </c>
    </row>
    <row r="2765">
      <c r="A2765" s="22" t="n"/>
      <c r="B2765" s="14" t="n"/>
      <c r="C2765" s="14" t="n"/>
      <c r="D2765" s="14" t="n"/>
      <c r="E2765" s="15" t="n"/>
      <c r="F2765" s="14" t="n"/>
      <c r="G2765" s="22" t="n"/>
      <c r="H2765" s="14" t="n"/>
      <c r="I2765" s="17">
        <f>IF(OR($B2765="",$C2765="",N($D2765)=0),"",IF(OR($B2765="Ajuste para mais",$B2765="Ajuste para menos"),0,$D2765*IF(N($E2765)&lt;&gt;0,$E2765,IF(OR($B2765="Venda",$B2765="Devolução de venda"),IFERROR(INDEX(Produtos!$D$6:$D$505,MATCH($C2765,Produtos!$B$6:$B$505,0)),0),0))))</f>
        <v/>
      </c>
      <c r="J2765" s="17">
        <f>IF(OR($B2765="",$C2765="",N($D2765)=0),"",IF($B2765="Venda",1,IF($B2765="Devolução de venda",-1,0))*$D2765*IFERROR(INDEX(Produtos!$L$6:$L$505,MATCH($C2765,Produtos!$B$6:$B$505,0)),0))</f>
        <v/>
      </c>
      <c r="K2765" s="17">
        <f>IF(I2765="","",IF($B2765="Venda",I2765-J2765,IF($B2765="Devolução de venda",-I2765-J2765,0)))</f>
        <v/>
      </c>
      <c r="L2765" s="20">
        <f>IF($A2765="","",IF($G2765&lt;&gt;"",$G2765,$A2765))</f>
        <v/>
      </c>
      <c r="M2765" s="17">
        <f>IF(I2765="","",IF($B2765="Venda",I2765,IF(OR($B2765="Compra",$B2765="Devolução de venda"),-I2765,0)))</f>
        <v/>
      </c>
    </row>
    <row r="2766">
      <c r="A2766" s="22" t="n"/>
      <c r="B2766" s="14" t="n"/>
      <c r="C2766" s="14" t="n"/>
      <c r="D2766" s="14" t="n"/>
      <c r="E2766" s="15" t="n"/>
      <c r="F2766" s="14" t="n"/>
      <c r="G2766" s="22" t="n"/>
      <c r="H2766" s="14" t="n"/>
      <c r="I2766" s="17">
        <f>IF(OR($B2766="",$C2766="",N($D2766)=0),"",IF(OR($B2766="Ajuste para mais",$B2766="Ajuste para menos"),0,$D2766*IF(N($E2766)&lt;&gt;0,$E2766,IF(OR($B2766="Venda",$B2766="Devolução de venda"),IFERROR(INDEX(Produtos!$D$6:$D$505,MATCH($C2766,Produtos!$B$6:$B$505,0)),0),0))))</f>
        <v/>
      </c>
      <c r="J2766" s="17">
        <f>IF(OR($B2766="",$C2766="",N($D2766)=0),"",IF($B2766="Venda",1,IF($B2766="Devolução de venda",-1,0))*$D2766*IFERROR(INDEX(Produtos!$L$6:$L$505,MATCH($C2766,Produtos!$B$6:$B$505,0)),0))</f>
        <v/>
      </c>
      <c r="K2766" s="17">
        <f>IF(I2766="","",IF($B2766="Venda",I2766-J2766,IF($B2766="Devolução de venda",-I2766-J2766,0)))</f>
        <v/>
      </c>
      <c r="L2766" s="20">
        <f>IF($A2766="","",IF($G2766&lt;&gt;"",$G2766,$A2766))</f>
        <v/>
      </c>
      <c r="M2766" s="17">
        <f>IF(I2766="","",IF($B2766="Venda",I2766,IF(OR($B2766="Compra",$B2766="Devolução de venda"),-I2766,0)))</f>
        <v/>
      </c>
    </row>
    <row r="2767">
      <c r="A2767" s="22" t="n"/>
      <c r="B2767" s="14" t="n"/>
      <c r="C2767" s="14" t="n"/>
      <c r="D2767" s="14" t="n"/>
      <c r="E2767" s="15" t="n"/>
      <c r="F2767" s="14" t="n"/>
      <c r="G2767" s="22" t="n"/>
      <c r="H2767" s="14" t="n"/>
      <c r="I2767" s="17">
        <f>IF(OR($B2767="",$C2767="",N($D2767)=0),"",IF(OR($B2767="Ajuste para mais",$B2767="Ajuste para menos"),0,$D2767*IF(N($E2767)&lt;&gt;0,$E2767,IF(OR($B2767="Venda",$B2767="Devolução de venda"),IFERROR(INDEX(Produtos!$D$6:$D$505,MATCH($C2767,Produtos!$B$6:$B$505,0)),0),0))))</f>
        <v/>
      </c>
      <c r="J2767" s="17">
        <f>IF(OR($B2767="",$C2767="",N($D2767)=0),"",IF($B2767="Venda",1,IF($B2767="Devolução de venda",-1,0))*$D2767*IFERROR(INDEX(Produtos!$L$6:$L$505,MATCH($C2767,Produtos!$B$6:$B$505,0)),0))</f>
        <v/>
      </c>
      <c r="K2767" s="17">
        <f>IF(I2767="","",IF($B2767="Venda",I2767-J2767,IF($B2767="Devolução de venda",-I2767-J2767,0)))</f>
        <v/>
      </c>
      <c r="L2767" s="20">
        <f>IF($A2767="","",IF($G2767&lt;&gt;"",$G2767,$A2767))</f>
        <v/>
      </c>
      <c r="M2767" s="17">
        <f>IF(I2767="","",IF($B2767="Venda",I2767,IF(OR($B2767="Compra",$B2767="Devolução de venda"),-I2767,0)))</f>
        <v/>
      </c>
    </row>
    <row r="2768">
      <c r="A2768" s="22" t="n"/>
      <c r="B2768" s="14" t="n"/>
      <c r="C2768" s="14" t="n"/>
      <c r="D2768" s="14" t="n"/>
      <c r="E2768" s="15" t="n"/>
      <c r="F2768" s="14" t="n"/>
      <c r="G2768" s="22" t="n"/>
      <c r="H2768" s="14" t="n"/>
      <c r="I2768" s="17">
        <f>IF(OR($B2768="",$C2768="",N($D2768)=0),"",IF(OR($B2768="Ajuste para mais",$B2768="Ajuste para menos"),0,$D2768*IF(N($E2768)&lt;&gt;0,$E2768,IF(OR($B2768="Venda",$B2768="Devolução de venda"),IFERROR(INDEX(Produtos!$D$6:$D$505,MATCH($C2768,Produtos!$B$6:$B$505,0)),0),0))))</f>
        <v/>
      </c>
      <c r="J2768" s="17">
        <f>IF(OR($B2768="",$C2768="",N($D2768)=0),"",IF($B2768="Venda",1,IF($B2768="Devolução de venda",-1,0))*$D2768*IFERROR(INDEX(Produtos!$L$6:$L$505,MATCH($C2768,Produtos!$B$6:$B$505,0)),0))</f>
        <v/>
      </c>
      <c r="K2768" s="17">
        <f>IF(I2768="","",IF($B2768="Venda",I2768-J2768,IF($B2768="Devolução de venda",-I2768-J2768,0)))</f>
        <v/>
      </c>
      <c r="L2768" s="20">
        <f>IF($A2768="","",IF($G2768&lt;&gt;"",$G2768,$A2768))</f>
        <v/>
      </c>
      <c r="M2768" s="17">
        <f>IF(I2768="","",IF($B2768="Venda",I2768,IF(OR($B2768="Compra",$B2768="Devolução de venda"),-I2768,0)))</f>
        <v/>
      </c>
    </row>
    <row r="2769">
      <c r="A2769" s="22" t="n"/>
      <c r="B2769" s="14" t="n"/>
      <c r="C2769" s="14" t="n"/>
      <c r="D2769" s="14" t="n"/>
      <c r="E2769" s="15" t="n"/>
      <c r="F2769" s="14" t="n"/>
      <c r="G2769" s="22" t="n"/>
      <c r="H2769" s="14" t="n"/>
      <c r="I2769" s="17">
        <f>IF(OR($B2769="",$C2769="",N($D2769)=0),"",IF(OR($B2769="Ajuste para mais",$B2769="Ajuste para menos"),0,$D2769*IF(N($E2769)&lt;&gt;0,$E2769,IF(OR($B2769="Venda",$B2769="Devolução de venda"),IFERROR(INDEX(Produtos!$D$6:$D$505,MATCH($C2769,Produtos!$B$6:$B$505,0)),0),0))))</f>
        <v/>
      </c>
      <c r="J2769" s="17">
        <f>IF(OR($B2769="",$C2769="",N($D2769)=0),"",IF($B2769="Venda",1,IF($B2769="Devolução de venda",-1,0))*$D2769*IFERROR(INDEX(Produtos!$L$6:$L$505,MATCH($C2769,Produtos!$B$6:$B$505,0)),0))</f>
        <v/>
      </c>
      <c r="K2769" s="17">
        <f>IF(I2769="","",IF($B2769="Venda",I2769-J2769,IF($B2769="Devolução de venda",-I2769-J2769,0)))</f>
        <v/>
      </c>
      <c r="L2769" s="20">
        <f>IF($A2769="","",IF($G2769&lt;&gt;"",$G2769,$A2769))</f>
        <v/>
      </c>
      <c r="M2769" s="17">
        <f>IF(I2769="","",IF($B2769="Venda",I2769,IF(OR($B2769="Compra",$B2769="Devolução de venda"),-I2769,0)))</f>
        <v/>
      </c>
    </row>
    <row r="2770">
      <c r="A2770" s="22" t="n"/>
      <c r="B2770" s="14" t="n"/>
      <c r="C2770" s="14" t="n"/>
      <c r="D2770" s="14" t="n"/>
      <c r="E2770" s="15" t="n"/>
      <c r="F2770" s="14" t="n"/>
      <c r="G2770" s="22" t="n"/>
      <c r="H2770" s="14" t="n"/>
      <c r="I2770" s="17">
        <f>IF(OR($B2770="",$C2770="",N($D2770)=0),"",IF(OR($B2770="Ajuste para mais",$B2770="Ajuste para menos"),0,$D2770*IF(N($E2770)&lt;&gt;0,$E2770,IF(OR($B2770="Venda",$B2770="Devolução de venda"),IFERROR(INDEX(Produtos!$D$6:$D$505,MATCH($C2770,Produtos!$B$6:$B$505,0)),0),0))))</f>
        <v/>
      </c>
      <c r="J2770" s="17">
        <f>IF(OR($B2770="",$C2770="",N($D2770)=0),"",IF($B2770="Venda",1,IF($B2770="Devolução de venda",-1,0))*$D2770*IFERROR(INDEX(Produtos!$L$6:$L$505,MATCH($C2770,Produtos!$B$6:$B$505,0)),0))</f>
        <v/>
      </c>
      <c r="K2770" s="17">
        <f>IF(I2770="","",IF($B2770="Venda",I2770-J2770,IF($B2770="Devolução de venda",-I2770-J2770,0)))</f>
        <v/>
      </c>
      <c r="L2770" s="20">
        <f>IF($A2770="","",IF($G2770&lt;&gt;"",$G2770,$A2770))</f>
        <v/>
      </c>
      <c r="M2770" s="17">
        <f>IF(I2770="","",IF($B2770="Venda",I2770,IF(OR($B2770="Compra",$B2770="Devolução de venda"),-I2770,0)))</f>
        <v/>
      </c>
    </row>
    <row r="2771">
      <c r="A2771" s="22" t="n"/>
      <c r="B2771" s="14" t="n"/>
      <c r="C2771" s="14" t="n"/>
      <c r="D2771" s="14" t="n"/>
      <c r="E2771" s="15" t="n"/>
      <c r="F2771" s="14" t="n"/>
      <c r="G2771" s="22" t="n"/>
      <c r="H2771" s="14" t="n"/>
      <c r="I2771" s="17">
        <f>IF(OR($B2771="",$C2771="",N($D2771)=0),"",IF(OR($B2771="Ajuste para mais",$B2771="Ajuste para menos"),0,$D2771*IF(N($E2771)&lt;&gt;0,$E2771,IF(OR($B2771="Venda",$B2771="Devolução de venda"),IFERROR(INDEX(Produtos!$D$6:$D$505,MATCH($C2771,Produtos!$B$6:$B$505,0)),0),0))))</f>
        <v/>
      </c>
      <c r="J2771" s="17">
        <f>IF(OR($B2771="",$C2771="",N($D2771)=0),"",IF($B2771="Venda",1,IF($B2771="Devolução de venda",-1,0))*$D2771*IFERROR(INDEX(Produtos!$L$6:$L$505,MATCH($C2771,Produtos!$B$6:$B$505,0)),0))</f>
        <v/>
      </c>
      <c r="K2771" s="17">
        <f>IF(I2771="","",IF($B2771="Venda",I2771-J2771,IF($B2771="Devolução de venda",-I2771-J2771,0)))</f>
        <v/>
      </c>
      <c r="L2771" s="20">
        <f>IF($A2771="","",IF($G2771&lt;&gt;"",$G2771,$A2771))</f>
        <v/>
      </c>
      <c r="M2771" s="17">
        <f>IF(I2771="","",IF($B2771="Venda",I2771,IF(OR($B2771="Compra",$B2771="Devolução de venda"),-I2771,0)))</f>
        <v/>
      </c>
    </row>
    <row r="2772">
      <c r="A2772" s="22" t="n"/>
      <c r="B2772" s="14" t="n"/>
      <c r="C2772" s="14" t="n"/>
      <c r="D2772" s="14" t="n"/>
      <c r="E2772" s="15" t="n"/>
      <c r="F2772" s="14" t="n"/>
      <c r="G2772" s="22" t="n"/>
      <c r="H2772" s="14" t="n"/>
      <c r="I2772" s="17">
        <f>IF(OR($B2772="",$C2772="",N($D2772)=0),"",IF(OR($B2772="Ajuste para mais",$B2772="Ajuste para menos"),0,$D2772*IF(N($E2772)&lt;&gt;0,$E2772,IF(OR($B2772="Venda",$B2772="Devolução de venda"),IFERROR(INDEX(Produtos!$D$6:$D$505,MATCH($C2772,Produtos!$B$6:$B$505,0)),0),0))))</f>
        <v/>
      </c>
      <c r="J2772" s="17">
        <f>IF(OR($B2772="",$C2772="",N($D2772)=0),"",IF($B2772="Venda",1,IF($B2772="Devolução de venda",-1,0))*$D2772*IFERROR(INDEX(Produtos!$L$6:$L$505,MATCH($C2772,Produtos!$B$6:$B$505,0)),0))</f>
        <v/>
      </c>
      <c r="K2772" s="17">
        <f>IF(I2772="","",IF($B2772="Venda",I2772-J2772,IF($B2772="Devolução de venda",-I2772-J2772,0)))</f>
        <v/>
      </c>
      <c r="L2772" s="20">
        <f>IF($A2772="","",IF($G2772&lt;&gt;"",$G2772,$A2772))</f>
        <v/>
      </c>
      <c r="M2772" s="17">
        <f>IF(I2772="","",IF($B2772="Venda",I2772,IF(OR($B2772="Compra",$B2772="Devolução de venda"),-I2772,0)))</f>
        <v/>
      </c>
    </row>
    <row r="2773">
      <c r="A2773" s="22" t="n"/>
      <c r="B2773" s="14" t="n"/>
      <c r="C2773" s="14" t="n"/>
      <c r="D2773" s="14" t="n"/>
      <c r="E2773" s="15" t="n"/>
      <c r="F2773" s="14" t="n"/>
      <c r="G2773" s="22" t="n"/>
      <c r="H2773" s="14" t="n"/>
      <c r="I2773" s="17">
        <f>IF(OR($B2773="",$C2773="",N($D2773)=0),"",IF(OR($B2773="Ajuste para mais",$B2773="Ajuste para menos"),0,$D2773*IF(N($E2773)&lt;&gt;0,$E2773,IF(OR($B2773="Venda",$B2773="Devolução de venda"),IFERROR(INDEX(Produtos!$D$6:$D$505,MATCH($C2773,Produtos!$B$6:$B$505,0)),0),0))))</f>
        <v/>
      </c>
      <c r="J2773" s="17">
        <f>IF(OR($B2773="",$C2773="",N($D2773)=0),"",IF($B2773="Venda",1,IF($B2773="Devolução de venda",-1,0))*$D2773*IFERROR(INDEX(Produtos!$L$6:$L$505,MATCH($C2773,Produtos!$B$6:$B$505,0)),0))</f>
        <v/>
      </c>
      <c r="K2773" s="17">
        <f>IF(I2773="","",IF($B2773="Venda",I2773-J2773,IF($B2773="Devolução de venda",-I2773-J2773,0)))</f>
        <v/>
      </c>
      <c r="L2773" s="20">
        <f>IF($A2773="","",IF($G2773&lt;&gt;"",$G2773,$A2773))</f>
        <v/>
      </c>
      <c r="M2773" s="17">
        <f>IF(I2773="","",IF($B2773="Venda",I2773,IF(OR($B2773="Compra",$B2773="Devolução de venda"),-I2773,0)))</f>
        <v/>
      </c>
    </row>
    <row r="2774">
      <c r="A2774" s="22" t="n"/>
      <c r="B2774" s="14" t="n"/>
      <c r="C2774" s="14" t="n"/>
      <c r="D2774" s="14" t="n"/>
      <c r="E2774" s="15" t="n"/>
      <c r="F2774" s="14" t="n"/>
      <c r="G2774" s="22" t="n"/>
      <c r="H2774" s="14" t="n"/>
      <c r="I2774" s="17">
        <f>IF(OR($B2774="",$C2774="",N($D2774)=0),"",IF(OR($B2774="Ajuste para mais",$B2774="Ajuste para menos"),0,$D2774*IF(N($E2774)&lt;&gt;0,$E2774,IF(OR($B2774="Venda",$B2774="Devolução de venda"),IFERROR(INDEX(Produtos!$D$6:$D$505,MATCH($C2774,Produtos!$B$6:$B$505,0)),0),0))))</f>
        <v/>
      </c>
      <c r="J2774" s="17">
        <f>IF(OR($B2774="",$C2774="",N($D2774)=0),"",IF($B2774="Venda",1,IF($B2774="Devolução de venda",-1,0))*$D2774*IFERROR(INDEX(Produtos!$L$6:$L$505,MATCH($C2774,Produtos!$B$6:$B$505,0)),0))</f>
        <v/>
      </c>
      <c r="K2774" s="17">
        <f>IF(I2774="","",IF($B2774="Venda",I2774-J2774,IF($B2774="Devolução de venda",-I2774-J2774,0)))</f>
        <v/>
      </c>
      <c r="L2774" s="20">
        <f>IF($A2774="","",IF($G2774&lt;&gt;"",$G2774,$A2774))</f>
        <v/>
      </c>
      <c r="M2774" s="17">
        <f>IF(I2774="","",IF($B2774="Venda",I2774,IF(OR($B2774="Compra",$B2774="Devolução de venda"),-I2774,0)))</f>
        <v/>
      </c>
    </row>
    <row r="2775">
      <c r="A2775" s="22" t="n"/>
      <c r="B2775" s="14" t="n"/>
      <c r="C2775" s="14" t="n"/>
      <c r="D2775" s="14" t="n"/>
      <c r="E2775" s="15" t="n"/>
      <c r="F2775" s="14" t="n"/>
      <c r="G2775" s="22" t="n"/>
      <c r="H2775" s="14" t="n"/>
      <c r="I2775" s="17">
        <f>IF(OR($B2775="",$C2775="",N($D2775)=0),"",IF(OR($B2775="Ajuste para mais",$B2775="Ajuste para menos"),0,$D2775*IF(N($E2775)&lt;&gt;0,$E2775,IF(OR($B2775="Venda",$B2775="Devolução de venda"),IFERROR(INDEX(Produtos!$D$6:$D$505,MATCH($C2775,Produtos!$B$6:$B$505,0)),0),0))))</f>
        <v/>
      </c>
      <c r="J2775" s="17">
        <f>IF(OR($B2775="",$C2775="",N($D2775)=0),"",IF($B2775="Venda",1,IF($B2775="Devolução de venda",-1,0))*$D2775*IFERROR(INDEX(Produtos!$L$6:$L$505,MATCH($C2775,Produtos!$B$6:$B$505,0)),0))</f>
        <v/>
      </c>
      <c r="K2775" s="17">
        <f>IF(I2775="","",IF($B2775="Venda",I2775-J2775,IF($B2775="Devolução de venda",-I2775-J2775,0)))</f>
        <v/>
      </c>
      <c r="L2775" s="20">
        <f>IF($A2775="","",IF($G2775&lt;&gt;"",$G2775,$A2775))</f>
        <v/>
      </c>
      <c r="M2775" s="17">
        <f>IF(I2775="","",IF($B2775="Venda",I2775,IF(OR($B2775="Compra",$B2775="Devolução de venda"),-I2775,0)))</f>
        <v/>
      </c>
    </row>
    <row r="2776">
      <c r="A2776" s="22" t="n"/>
      <c r="B2776" s="14" t="n"/>
      <c r="C2776" s="14" t="n"/>
      <c r="D2776" s="14" t="n"/>
      <c r="E2776" s="15" t="n"/>
      <c r="F2776" s="14" t="n"/>
      <c r="G2776" s="22" t="n"/>
      <c r="H2776" s="14" t="n"/>
      <c r="I2776" s="17">
        <f>IF(OR($B2776="",$C2776="",N($D2776)=0),"",IF(OR($B2776="Ajuste para mais",$B2776="Ajuste para menos"),0,$D2776*IF(N($E2776)&lt;&gt;0,$E2776,IF(OR($B2776="Venda",$B2776="Devolução de venda"),IFERROR(INDEX(Produtos!$D$6:$D$505,MATCH($C2776,Produtos!$B$6:$B$505,0)),0),0))))</f>
        <v/>
      </c>
      <c r="J2776" s="17">
        <f>IF(OR($B2776="",$C2776="",N($D2776)=0),"",IF($B2776="Venda",1,IF($B2776="Devolução de venda",-1,0))*$D2776*IFERROR(INDEX(Produtos!$L$6:$L$505,MATCH($C2776,Produtos!$B$6:$B$505,0)),0))</f>
        <v/>
      </c>
      <c r="K2776" s="17">
        <f>IF(I2776="","",IF($B2776="Venda",I2776-J2776,IF($B2776="Devolução de venda",-I2776-J2776,0)))</f>
        <v/>
      </c>
      <c r="L2776" s="20">
        <f>IF($A2776="","",IF($G2776&lt;&gt;"",$G2776,$A2776))</f>
        <v/>
      </c>
      <c r="M2776" s="17">
        <f>IF(I2776="","",IF($B2776="Venda",I2776,IF(OR($B2776="Compra",$B2776="Devolução de venda"),-I2776,0)))</f>
        <v/>
      </c>
    </row>
    <row r="2777">
      <c r="A2777" s="22" t="n"/>
      <c r="B2777" s="14" t="n"/>
      <c r="C2777" s="14" t="n"/>
      <c r="D2777" s="14" t="n"/>
      <c r="E2777" s="15" t="n"/>
      <c r="F2777" s="14" t="n"/>
      <c r="G2777" s="22" t="n"/>
      <c r="H2777" s="14" t="n"/>
      <c r="I2777" s="17">
        <f>IF(OR($B2777="",$C2777="",N($D2777)=0),"",IF(OR($B2777="Ajuste para mais",$B2777="Ajuste para menos"),0,$D2777*IF(N($E2777)&lt;&gt;0,$E2777,IF(OR($B2777="Venda",$B2777="Devolução de venda"),IFERROR(INDEX(Produtos!$D$6:$D$505,MATCH($C2777,Produtos!$B$6:$B$505,0)),0),0))))</f>
        <v/>
      </c>
      <c r="J2777" s="17">
        <f>IF(OR($B2777="",$C2777="",N($D2777)=0),"",IF($B2777="Venda",1,IF($B2777="Devolução de venda",-1,0))*$D2777*IFERROR(INDEX(Produtos!$L$6:$L$505,MATCH($C2777,Produtos!$B$6:$B$505,0)),0))</f>
        <v/>
      </c>
      <c r="K2777" s="17">
        <f>IF(I2777="","",IF($B2777="Venda",I2777-J2777,IF($B2777="Devolução de venda",-I2777-J2777,0)))</f>
        <v/>
      </c>
      <c r="L2777" s="20">
        <f>IF($A2777="","",IF($G2777&lt;&gt;"",$G2777,$A2777))</f>
        <v/>
      </c>
      <c r="M2777" s="17">
        <f>IF(I2777="","",IF($B2777="Venda",I2777,IF(OR($B2777="Compra",$B2777="Devolução de venda"),-I2777,0)))</f>
        <v/>
      </c>
    </row>
    <row r="2778">
      <c r="A2778" s="22" t="n"/>
      <c r="B2778" s="14" t="n"/>
      <c r="C2778" s="14" t="n"/>
      <c r="D2778" s="14" t="n"/>
      <c r="E2778" s="15" t="n"/>
      <c r="F2778" s="14" t="n"/>
      <c r="G2778" s="22" t="n"/>
      <c r="H2778" s="14" t="n"/>
      <c r="I2778" s="17">
        <f>IF(OR($B2778="",$C2778="",N($D2778)=0),"",IF(OR($B2778="Ajuste para mais",$B2778="Ajuste para menos"),0,$D2778*IF(N($E2778)&lt;&gt;0,$E2778,IF(OR($B2778="Venda",$B2778="Devolução de venda"),IFERROR(INDEX(Produtos!$D$6:$D$505,MATCH($C2778,Produtos!$B$6:$B$505,0)),0),0))))</f>
        <v/>
      </c>
      <c r="J2778" s="17">
        <f>IF(OR($B2778="",$C2778="",N($D2778)=0),"",IF($B2778="Venda",1,IF($B2778="Devolução de venda",-1,0))*$D2778*IFERROR(INDEX(Produtos!$L$6:$L$505,MATCH($C2778,Produtos!$B$6:$B$505,0)),0))</f>
        <v/>
      </c>
      <c r="K2778" s="17">
        <f>IF(I2778="","",IF($B2778="Venda",I2778-J2778,IF($B2778="Devolução de venda",-I2778-J2778,0)))</f>
        <v/>
      </c>
      <c r="L2778" s="20">
        <f>IF($A2778="","",IF($G2778&lt;&gt;"",$G2778,$A2778))</f>
        <v/>
      </c>
      <c r="M2778" s="17">
        <f>IF(I2778="","",IF($B2778="Venda",I2778,IF(OR($B2778="Compra",$B2778="Devolução de venda"),-I2778,0)))</f>
        <v/>
      </c>
    </row>
    <row r="2779">
      <c r="A2779" s="22" t="n"/>
      <c r="B2779" s="14" t="n"/>
      <c r="C2779" s="14" t="n"/>
      <c r="D2779" s="14" t="n"/>
      <c r="E2779" s="15" t="n"/>
      <c r="F2779" s="14" t="n"/>
      <c r="G2779" s="22" t="n"/>
      <c r="H2779" s="14" t="n"/>
      <c r="I2779" s="17">
        <f>IF(OR($B2779="",$C2779="",N($D2779)=0),"",IF(OR($B2779="Ajuste para mais",$B2779="Ajuste para menos"),0,$D2779*IF(N($E2779)&lt;&gt;0,$E2779,IF(OR($B2779="Venda",$B2779="Devolução de venda"),IFERROR(INDEX(Produtos!$D$6:$D$505,MATCH($C2779,Produtos!$B$6:$B$505,0)),0),0))))</f>
        <v/>
      </c>
      <c r="J2779" s="17">
        <f>IF(OR($B2779="",$C2779="",N($D2779)=0),"",IF($B2779="Venda",1,IF($B2779="Devolução de venda",-1,0))*$D2779*IFERROR(INDEX(Produtos!$L$6:$L$505,MATCH($C2779,Produtos!$B$6:$B$505,0)),0))</f>
        <v/>
      </c>
      <c r="K2779" s="17">
        <f>IF(I2779="","",IF($B2779="Venda",I2779-J2779,IF($B2779="Devolução de venda",-I2779-J2779,0)))</f>
        <v/>
      </c>
      <c r="L2779" s="20">
        <f>IF($A2779="","",IF($G2779&lt;&gt;"",$G2779,$A2779))</f>
        <v/>
      </c>
      <c r="M2779" s="17">
        <f>IF(I2779="","",IF($B2779="Venda",I2779,IF(OR($B2779="Compra",$B2779="Devolução de venda"),-I2779,0)))</f>
        <v/>
      </c>
    </row>
    <row r="2780">
      <c r="A2780" s="22" t="n"/>
      <c r="B2780" s="14" t="n"/>
      <c r="C2780" s="14" t="n"/>
      <c r="D2780" s="14" t="n"/>
      <c r="E2780" s="15" t="n"/>
      <c r="F2780" s="14" t="n"/>
      <c r="G2780" s="22" t="n"/>
      <c r="H2780" s="14" t="n"/>
      <c r="I2780" s="17">
        <f>IF(OR($B2780="",$C2780="",N($D2780)=0),"",IF(OR($B2780="Ajuste para mais",$B2780="Ajuste para menos"),0,$D2780*IF(N($E2780)&lt;&gt;0,$E2780,IF(OR($B2780="Venda",$B2780="Devolução de venda"),IFERROR(INDEX(Produtos!$D$6:$D$505,MATCH($C2780,Produtos!$B$6:$B$505,0)),0),0))))</f>
        <v/>
      </c>
      <c r="J2780" s="17">
        <f>IF(OR($B2780="",$C2780="",N($D2780)=0),"",IF($B2780="Venda",1,IF($B2780="Devolução de venda",-1,0))*$D2780*IFERROR(INDEX(Produtos!$L$6:$L$505,MATCH($C2780,Produtos!$B$6:$B$505,0)),0))</f>
        <v/>
      </c>
      <c r="K2780" s="17">
        <f>IF(I2780="","",IF($B2780="Venda",I2780-J2780,IF($B2780="Devolução de venda",-I2780-J2780,0)))</f>
        <v/>
      </c>
      <c r="L2780" s="20">
        <f>IF($A2780="","",IF($G2780&lt;&gt;"",$G2780,$A2780))</f>
        <v/>
      </c>
      <c r="M2780" s="17">
        <f>IF(I2780="","",IF($B2780="Venda",I2780,IF(OR($B2780="Compra",$B2780="Devolução de venda"),-I2780,0)))</f>
        <v/>
      </c>
    </row>
    <row r="2781">
      <c r="A2781" s="22" t="n"/>
      <c r="B2781" s="14" t="n"/>
      <c r="C2781" s="14" t="n"/>
      <c r="D2781" s="14" t="n"/>
      <c r="E2781" s="15" t="n"/>
      <c r="F2781" s="14" t="n"/>
      <c r="G2781" s="22" t="n"/>
      <c r="H2781" s="14" t="n"/>
      <c r="I2781" s="17">
        <f>IF(OR($B2781="",$C2781="",N($D2781)=0),"",IF(OR($B2781="Ajuste para mais",$B2781="Ajuste para menos"),0,$D2781*IF(N($E2781)&lt;&gt;0,$E2781,IF(OR($B2781="Venda",$B2781="Devolução de venda"),IFERROR(INDEX(Produtos!$D$6:$D$505,MATCH($C2781,Produtos!$B$6:$B$505,0)),0),0))))</f>
        <v/>
      </c>
      <c r="J2781" s="17">
        <f>IF(OR($B2781="",$C2781="",N($D2781)=0),"",IF($B2781="Venda",1,IF($B2781="Devolução de venda",-1,0))*$D2781*IFERROR(INDEX(Produtos!$L$6:$L$505,MATCH($C2781,Produtos!$B$6:$B$505,0)),0))</f>
        <v/>
      </c>
      <c r="K2781" s="17">
        <f>IF(I2781="","",IF($B2781="Venda",I2781-J2781,IF($B2781="Devolução de venda",-I2781-J2781,0)))</f>
        <v/>
      </c>
      <c r="L2781" s="20">
        <f>IF($A2781="","",IF($G2781&lt;&gt;"",$G2781,$A2781))</f>
        <v/>
      </c>
      <c r="M2781" s="17">
        <f>IF(I2781="","",IF($B2781="Venda",I2781,IF(OR($B2781="Compra",$B2781="Devolução de venda"),-I2781,0)))</f>
        <v/>
      </c>
    </row>
    <row r="2782">
      <c r="A2782" s="22" t="n"/>
      <c r="B2782" s="14" t="n"/>
      <c r="C2782" s="14" t="n"/>
      <c r="D2782" s="14" t="n"/>
      <c r="E2782" s="15" t="n"/>
      <c r="F2782" s="14" t="n"/>
      <c r="G2782" s="22" t="n"/>
      <c r="H2782" s="14" t="n"/>
      <c r="I2782" s="17">
        <f>IF(OR($B2782="",$C2782="",N($D2782)=0),"",IF(OR($B2782="Ajuste para mais",$B2782="Ajuste para menos"),0,$D2782*IF(N($E2782)&lt;&gt;0,$E2782,IF(OR($B2782="Venda",$B2782="Devolução de venda"),IFERROR(INDEX(Produtos!$D$6:$D$505,MATCH($C2782,Produtos!$B$6:$B$505,0)),0),0))))</f>
        <v/>
      </c>
      <c r="J2782" s="17">
        <f>IF(OR($B2782="",$C2782="",N($D2782)=0),"",IF($B2782="Venda",1,IF($B2782="Devolução de venda",-1,0))*$D2782*IFERROR(INDEX(Produtos!$L$6:$L$505,MATCH($C2782,Produtos!$B$6:$B$505,0)),0))</f>
        <v/>
      </c>
      <c r="K2782" s="17">
        <f>IF(I2782="","",IF($B2782="Venda",I2782-J2782,IF($B2782="Devolução de venda",-I2782-J2782,0)))</f>
        <v/>
      </c>
      <c r="L2782" s="20">
        <f>IF($A2782="","",IF($G2782&lt;&gt;"",$G2782,$A2782))</f>
        <v/>
      </c>
      <c r="M2782" s="17">
        <f>IF(I2782="","",IF($B2782="Venda",I2782,IF(OR($B2782="Compra",$B2782="Devolução de venda"),-I2782,0)))</f>
        <v/>
      </c>
    </row>
    <row r="2783">
      <c r="A2783" s="22" t="n"/>
      <c r="B2783" s="14" t="n"/>
      <c r="C2783" s="14" t="n"/>
      <c r="D2783" s="14" t="n"/>
      <c r="E2783" s="15" t="n"/>
      <c r="F2783" s="14" t="n"/>
      <c r="G2783" s="22" t="n"/>
      <c r="H2783" s="14" t="n"/>
      <c r="I2783" s="17">
        <f>IF(OR($B2783="",$C2783="",N($D2783)=0),"",IF(OR($B2783="Ajuste para mais",$B2783="Ajuste para menos"),0,$D2783*IF(N($E2783)&lt;&gt;0,$E2783,IF(OR($B2783="Venda",$B2783="Devolução de venda"),IFERROR(INDEX(Produtos!$D$6:$D$505,MATCH($C2783,Produtos!$B$6:$B$505,0)),0),0))))</f>
        <v/>
      </c>
      <c r="J2783" s="17">
        <f>IF(OR($B2783="",$C2783="",N($D2783)=0),"",IF($B2783="Venda",1,IF($B2783="Devolução de venda",-1,0))*$D2783*IFERROR(INDEX(Produtos!$L$6:$L$505,MATCH($C2783,Produtos!$B$6:$B$505,0)),0))</f>
        <v/>
      </c>
      <c r="K2783" s="17">
        <f>IF(I2783="","",IF($B2783="Venda",I2783-J2783,IF($B2783="Devolução de venda",-I2783-J2783,0)))</f>
        <v/>
      </c>
      <c r="L2783" s="20">
        <f>IF($A2783="","",IF($G2783&lt;&gt;"",$G2783,$A2783))</f>
        <v/>
      </c>
      <c r="M2783" s="17">
        <f>IF(I2783="","",IF($B2783="Venda",I2783,IF(OR($B2783="Compra",$B2783="Devolução de venda"),-I2783,0)))</f>
        <v/>
      </c>
    </row>
    <row r="2784">
      <c r="A2784" s="22" t="n"/>
      <c r="B2784" s="14" t="n"/>
      <c r="C2784" s="14" t="n"/>
      <c r="D2784" s="14" t="n"/>
      <c r="E2784" s="15" t="n"/>
      <c r="F2784" s="14" t="n"/>
      <c r="G2784" s="22" t="n"/>
      <c r="H2784" s="14" t="n"/>
      <c r="I2784" s="17">
        <f>IF(OR($B2784="",$C2784="",N($D2784)=0),"",IF(OR($B2784="Ajuste para mais",$B2784="Ajuste para menos"),0,$D2784*IF(N($E2784)&lt;&gt;0,$E2784,IF(OR($B2784="Venda",$B2784="Devolução de venda"),IFERROR(INDEX(Produtos!$D$6:$D$505,MATCH($C2784,Produtos!$B$6:$B$505,0)),0),0))))</f>
        <v/>
      </c>
      <c r="J2784" s="17">
        <f>IF(OR($B2784="",$C2784="",N($D2784)=0),"",IF($B2784="Venda",1,IF($B2784="Devolução de venda",-1,0))*$D2784*IFERROR(INDEX(Produtos!$L$6:$L$505,MATCH($C2784,Produtos!$B$6:$B$505,0)),0))</f>
        <v/>
      </c>
      <c r="K2784" s="17">
        <f>IF(I2784="","",IF($B2784="Venda",I2784-J2784,IF($B2784="Devolução de venda",-I2784-J2784,0)))</f>
        <v/>
      </c>
      <c r="L2784" s="20">
        <f>IF($A2784="","",IF($G2784&lt;&gt;"",$G2784,$A2784))</f>
        <v/>
      </c>
      <c r="M2784" s="17">
        <f>IF(I2784="","",IF($B2784="Venda",I2784,IF(OR($B2784="Compra",$B2784="Devolução de venda"),-I2784,0)))</f>
        <v/>
      </c>
    </row>
    <row r="2785">
      <c r="A2785" s="22" t="n"/>
      <c r="B2785" s="14" t="n"/>
      <c r="C2785" s="14" t="n"/>
      <c r="D2785" s="14" t="n"/>
      <c r="E2785" s="15" t="n"/>
      <c r="F2785" s="14" t="n"/>
      <c r="G2785" s="22" t="n"/>
      <c r="H2785" s="14" t="n"/>
      <c r="I2785" s="17">
        <f>IF(OR($B2785="",$C2785="",N($D2785)=0),"",IF(OR($B2785="Ajuste para mais",$B2785="Ajuste para menos"),0,$D2785*IF(N($E2785)&lt;&gt;0,$E2785,IF(OR($B2785="Venda",$B2785="Devolução de venda"),IFERROR(INDEX(Produtos!$D$6:$D$505,MATCH($C2785,Produtos!$B$6:$B$505,0)),0),0))))</f>
        <v/>
      </c>
      <c r="J2785" s="17">
        <f>IF(OR($B2785="",$C2785="",N($D2785)=0),"",IF($B2785="Venda",1,IF($B2785="Devolução de venda",-1,0))*$D2785*IFERROR(INDEX(Produtos!$L$6:$L$505,MATCH($C2785,Produtos!$B$6:$B$505,0)),0))</f>
        <v/>
      </c>
      <c r="K2785" s="17">
        <f>IF(I2785="","",IF($B2785="Venda",I2785-J2785,IF($B2785="Devolução de venda",-I2785-J2785,0)))</f>
        <v/>
      </c>
      <c r="L2785" s="20">
        <f>IF($A2785="","",IF($G2785&lt;&gt;"",$G2785,$A2785))</f>
        <v/>
      </c>
      <c r="M2785" s="17">
        <f>IF(I2785="","",IF($B2785="Venda",I2785,IF(OR($B2785="Compra",$B2785="Devolução de venda"),-I2785,0)))</f>
        <v/>
      </c>
    </row>
    <row r="2786">
      <c r="A2786" s="22" t="n"/>
      <c r="B2786" s="14" t="n"/>
      <c r="C2786" s="14" t="n"/>
      <c r="D2786" s="14" t="n"/>
      <c r="E2786" s="15" t="n"/>
      <c r="F2786" s="14" t="n"/>
      <c r="G2786" s="22" t="n"/>
      <c r="H2786" s="14" t="n"/>
      <c r="I2786" s="17">
        <f>IF(OR($B2786="",$C2786="",N($D2786)=0),"",IF(OR($B2786="Ajuste para mais",$B2786="Ajuste para menos"),0,$D2786*IF(N($E2786)&lt;&gt;0,$E2786,IF(OR($B2786="Venda",$B2786="Devolução de venda"),IFERROR(INDEX(Produtos!$D$6:$D$505,MATCH($C2786,Produtos!$B$6:$B$505,0)),0),0))))</f>
        <v/>
      </c>
      <c r="J2786" s="17">
        <f>IF(OR($B2786="",$C2786="",N($D2786)=0),"",IF($B2786="Venda",1,IF($B2786="Devolução de venda",-1,0))*$D2786*IFERROR(INDEX(Produtos!$L$6:$L$505,MATCH($C2786,Produtos!$B$6:$B$505,0)),0))</f>
        <v/>
      </c>
      <c r="K2786" s="17">
        <f>IF(I2786="","",IF($B2786="Venda",I2786-J2786,IF($B2786="Devolução de venda",-I2786-J2786,0)))</f>
        <v/>
      </c>
      <c r="L2786" s="20">
        <f>IF($A2786="","",IF($G2786&lt;&gt;"",$G2786,$A2786))</f>
        <v/>
      </c>
      <c r="M2786" s="17">
        <f>IF(I2786="","",IF($B2786="Venda",I2786,IF(OR($B2786="Compra",$B2786="Devolução de venda"),-I2786,0)))</f>
        <v/>
      </c>
    </row>
    <row r="2787">
      <c r="A2787" s="22" t="n"/>
      <c r="B2787" s="14" t="n"/>
      <c r="C2787" s="14" t="n"/>
      <c r="D2787" s="14" t="n"/>
      <c r="E2787" s="15" t="n"/>
      <c r="F2787" s="14" t="n"/>
      <c r="G2787" s="22" t="n"/>
      <c r="H2787" s="14" t="n"/>
      <c r="I2787" s="17">
        <f>IF(OR($B2787="",$C2787="",N($D2787)=0),"",IF(OR($B2787="Ajuste para mais",$B2787="Ajuste para menos"),0,$D2787*IF(N($E2787)&lt;&gt;0,$E2787,IF(OR($B2787="Venda",$B2787="Devolução de venda"),IFERROR(INDEX(Produtos!$D$6:$D$505,MATCH($C2787,Produtos!$B$6:$B$505,0)),0),0))))</f>
        <v/>
      </c>
      <c r="J2787" s="17">
        <f>IF(OR($B2787="",$C2787="",N($D2787)=0),"",IF($B2787="Venda",1,IF($B2787="Devolução de venda",-1,0))*$D2787*IFERROR(INDEX(Produtos!$L$6:$L$505,MATCH($C2787,Produtos!$B$6:$B$505,0)),0))</f>
        <v/>
      </c>
      <c r="K2787" s="17">
        <f>IF(I2787="","",IF($B2787="Venda",I2787-J2787,IF($B2787="Devolução de venda",-I2787-J2787,0)))</f>
        <v/>
      </c>
      <c r="L2787" s="20">
        <f>IF($A2787="","",IF($G2787&lt;&gt;"",$G2787,$A2787))</f>
        <v/>
      </c>
      <c r="M2787" s="17">
        <f>IF(I2787="","",IF($B2787="Venda",I2787,IF(OR($B2787="Compra",$B2787="Devolução de venda"),-I2787,0)))</f>
        <v/>
      </c>
    </row>
    <row r="2788">
      <c r="A2788" s="22" t="n"/>
      <c r="B2788" s="14" t="n"/>
      <c r="C2788" s="14" t="n"/>
      <c r="D2788" s="14" t="n"/>
      <c r="E2788" s="15" t="n"/>
      <c r="F2788" s="14" t="n"/>
      <c r="G2788" s="22" t="n"/>
      <c r="H2788" s="14" t="n"/>
      <c r="I2788" s="17">
        <f>IF(OR($B2788="",$C2788="",N($D2788)=0),"",IF(OR($B2788="Ajuste para mais",$B2788="Ajuste para menos"),0,$D2788*IF(N($E2788)&lt;&gt;0,$E2788,IF(OR($B2788="Venda",$B2788="Devolução de venda"),IFERROR(INDEX(Produtos!$D$6:$D$505,MATCH($C2788,Produtos!$B$6:$B$505,0)),0),0))))</f>
        <v/>
      </c>
      <c r="J2788" s="17">
        <f>IF(OR($B2788="",$C2788="",N($D2788)=0),"",IF($B2788="Venda",1,IF($B2788="Devolução de venda",-1,0))*$D2788*IFERROR(INDEX(Produtos!$L$6:$L$505,MATCH($C2788,Produtos!$B$6:$B$505,0)),0))</f>
        <v/>
      </c>
      <c r="K2788" s="17">
        <f>IF(I2788="","",IF($B2788="Venda",I2788-J2788,IF($B2788="Devolução de venda",-I2788-J2788,0)))</f>
        <v/>
      </c>
      <c r="L2788" s="20">
        <f>IF($A2788="","",IF($G2788&lt;&gt;"",$G2788,$A2788))</f>
        <v/>
      </c>
      <c r="M2788" s="17">
        <f>IF(I2788="","",IF($B2788="Venda",I2788,IF(OR($B2788="Compra",$B2788="Devolução de venda"),-I2788,0)))</f>
        <v/>
      </c>
    </row>
    <row r="2789">
      <c r="A2789" s="22" t="n"/>
      <c r="B2789" s="14" t="n"/>
      <c r="C2789" s="14" t="n"/>
      <c r="D2789" s="14" t="n"/>
      <c r="E2789" s="15" t="n"/>
      <c r="F2789" s="14" t="n"/>
      <c r="G2789" s="22" t="n"/>
      <c r="H2789" s="14" t="n"/>
      <c r="I2789" s="17">
        <f>IF(OR($B2789="",$C2789="",N($D2789)=0),"",IF(OR($B2789="Ajuste para mais",$B2789="Ajuste para menos"),0,$D2789*IF(N($E2789)&lt;&gt;0,$E2789,IF(OR($B2789="Venda",$B2789="Devolução de venda"),IFERROR(INDEX(Produtos!$D$6:$D$505,MATCH($C2789,Produtos!$B$6:$B$505,0)),0),0))))</f>
        <v/>
      </c>
      <c r="J2789" s="17">
        <f>IF(OR($B2789="",$C2789="",N($D2789)=0),"",IF($B2789="Venda",1,IF($B2789="Devolução de venda",-1,0))*$D2789*IFERROR(INDEX(Produtos!$L$6:$L$505,MATCH($C2789,Produtos!$B$6:$B$505,0)),0))</f>
        <v/>
      </c>
      <c r="K2789" s="17">
        <f>IF(I2789="","",IF($B2789="Venda",I2789-J2789,IF($B2789="Devolução de venda",-I2789-J2789,0)))</f>
        <v/>
      </c>
      <c r="L2789" s="20">
        <f>IF($A2789="","",IF($G2789&lt;&gt;"",$G2789,$A2789))</f>
        <v/>
      </c>
      <c r="M2789" s="17">
        <f>IF(I2789="","",IF($B2789="Venda",I2789,IF(OR($B2789="Compra",$B2789="Devolução de venda"),-I2789,0)))</f>
        <v/>
      </c>
    </row>
    <row r="2790">
      <c r="A2790" s="22" t="n"/>
      <c r="B2790" s="14" t="n"/>
      <c r="C2790" s="14" t="n"/>
      <c r="D2790" s="14" t="n"/>
      <c r="E2790" s="15" t="n"/>
      <c r="F2790" s="14" t="n"/>
      <c r="G2790" s="22" t="n"/>
      <c r="H2790" s="14" t="n"/>
      <c r="I2790" s="17">
        <f>IF(OR($B2790="",$C2790="",N($D2790)=0),"",IF(OR($B2790="Ajuste para mais",$B2790="Ajuste para menos"),0,$D2790*IF(N($E2790)&lt;&gt;0,$E2790,IF(OR($B2790="Venda",$B2790="Devolução de venda"),IFERROR(INDEX(Produtos!$D$6:$D$505,MATCH($C2790,Produtos!$B$6:$B$505,0)),0),0))))</f>
        <v/>
      </c>
      <c r="J2790" s="17">
        <f>IF(OR($B2790="",$C2790="",N($D2790)=0),"",IF($B2790="Venda",1,IF($B2790="Devolução de venda",-1,0))*$D2790*IFERROR(INDEX(Produtos!$L$6:$L$505,MATCH($C2790,Produtos!$B$6:$B$505,0)),0))</f>
        <v/>
      </c>
      <c r="K2790" s="17">
        <f>IF(I2790="","",IF($B2790="Venda",I2790-J2790,IF($B2790="Devolução de venda",-I2790-J2790,0)))</f>
        <v/>
      </c>
      <c r="L2790" s="20">
        <f>IF($A2790="","",IF($G2790&lt;&gt;"",$G2790,$A2790))</f>
        <v/>
      </c>
      <c r="M2790" s="17">
        <f>IF(I2790="","",IF($B2790="Venda",I2790,IF(OR($B2790="Compra",$B2790="Devolução de venda"),-I2790,0)))</f>
        <v/>
      </c>
    </row>
    <row r="2791">
      <c r="A2791" s="22" t="n"/>
      <c r="B2791" s="14" t="n"/>
      <c r="C2791" s="14" t="n"/>
      <c r="D2791" s="14" t="n"/>
      <c r="E2791" s="15" t="n"/>
      <c r="F2791" s="14" t="n"/>
      <c r="G2791" s="22" t="n"/>
      <c r="H2791" s="14" t="n"/>
      <c r="I2791" s="17">
        <f>IF(OR($B2791="",$C2791="",N($D2791)=0),"",IF(OR($B2791="Ajuste para mais",$B2791="Ajuste para menos"),0,$D2791*IF(N($E2791)&lt;&gt;0,$E2791,IF(OR($B2791="Venda",$B2791="Devolução de venda"),IFERROR(INDEX(Produtos!$D$6:$D$505,MATCH($C2791,Produtos!$B$6:$B$505,0)),0),0))))</f>
        <v/>
      </c>
      <c r="J2791" s="17">
        <f>IF(OR($B2791="",$C2791="",N($D2791)=0),"",IF($B2791="Venda",1,IF($B2791="Devolução de venda",-1,0))*$D2791*IFERROR(INDEX(Produtos!$L$6:$L$505,MATCH($C2791,Produtos!$B$6:$B$505,0)),0))</f>
        <v/>
      </c>
      <c r="K2791" s="17">
        <f>IF(I2791="","",IF($B2791="Venda",I2791-J2791,IF($B2791="Devolução de venda",-I2791-J2791,0)))</f>
        <v/>
      </c>
      <c r="L2791" s="20">
        <f>IF($A2791="","",IF($G2791&lt;&gt;"",$G2791,$A2791))</f>
        <v/>
      </c>
      <c r="M2791" s="17">
        <f>IF(I2791="","",IF($B2791="Venda",I2791,IF(OR($B2791="Compra",$B2791="Devolução de venda"),-I2791,0)))</f>
        <v/>
      </c>
    </row>
    <row r="2792">
      <c r="A2792" s="22" t="n"/>
      <c r="B2792" s="14" t="n"/>
      <c r="C2792" s="14" t="n"/>
      <c r="D2792" s="14" t="n"/>
      <c r="E2792" s="15" t="n"/>
      <c r="F2792" s="14" t="n"/>
      <c r="G2792" s="22" t="n"/>
      <c r="H2792" s="14" t="n"/>
      <c r="I2792" s="17">
        <f>IF(OR($B2792="",$C2792="",N($D2792)=0),"",IF(OR($B2792="Ajuste para mais",$B2792="Ajuste para menos"),0,$D2792*IF(N($E2792)&lt;&gt;0,$E2792,IF(OR($B2792="Venda",$B2792="Devolução de venda"),IFERROR(INDEX(Produtos!$D$6:$D$505,MATCH($C2792,Produtos!$B$6:$B$505,0)),0),0))))</f>
        <v/>
      </c>
      <c r="J2792" s="17">
        <f>IF(OR($B2792="",$C2792="",N($D2792)=0),"",IF($B2792="Venda",1,IF($B2792="Devolução de venda",-1,0))*$D2792*IFERROR(INDEX(Produtos!$L$6:$L$505,MATCH($C2792,Produtos!$B$6:$B$505,0)),0))</f>
        <v/>
      </c>
      <c r="K2792" s="17">
        <f>IF(I2792="","",IF($B2792="Venda",I2792-J2792,IF($B2792="Devolução de venda",-I2792-J2792,0)))</f>
        <v/>
      </c>
      <c r="L2792" s="20">
        <f>IF($A2792="","",IF($G2792&lt;&gt;"",$G2792,$A2792))</f>
        <v/>
      </c>
      <c r="M2792" s="17">
        <f>IF(I2792="","",IF($B2792="Venda",I2792,IF(OR($B2792="Compra",$B2792="Devolução de venda"),-I2792,0)))</f>
        <v/>
      </c>
    </row>
    <row r="2793">
      <c r="A2793" s="22" t="n"/>
      <c r="B2793" s="14" t="n"/>
      <c r="C2793" s="14" t="n"/>
      <c r="D2793" s="14" t="n"/>
      <c r="E2793" s="15" t="n"/>
      <c r="F2793" s="14" t="n"/>
      <c r="G2793" s="22" t="n"/>
      <c r="H2793" s="14" t="n"/>
      <c r="I2793" s="17">
        <f>IF(OR($B2793="",$C2793="",N($D2793)=0),"",IF(OR($B2793="Ajuste para mais",$B2793="Ajuste para menos"),0,$D2793*IF(N($E2793)&lt;&gt;0,$E2793,IF(OR($B2793="Venda",$B2793="Devolução de venda"),IFERROR(INDEX(Produtos!$D$6:$D$505,MATCH($C2793,Produtos!$B$6:$B$505,0)),0),0))))</f>
        <v/>
      </c>
      <c r="J2793" s="17">
        <f>IF(OR($B2793="",$C2793="",N($D2793)=0),"",IF($B2793="Venda",1,IF($B2793="Devolução de venda",-1,0))*$D2793*IFERROR(INDEX(Produtos!$L$6:$L$505,MATCH($C2793,Produtos!$B$6:$B$505,0)),0))</f>
        <v/>
      </c>
      <c r="K2793" s="17">
        <f>IF(I2793="","",IF($B2793="Venda",I2793-J2793,IF($B2793="Devolução de venda",-I2793-J2793,0)))</f>
        <v/>
      </c>
      <c r="L2793" s="20">
        <f>IF($A2793="","",IF($G2793&lt;&gt;"",$G2793,$A2793))</f>
        <v/>
      </c>
      <c r="M2793" s="17">
        <f>IF(I2793="","",IF($B2793="Venda",I2793,IF(OR($B2793="Compra",$B2793="Devolução de venda"),-I2793,0)))</f>
        <v/>
      </c>
    </row>
    <row r="2794">
      <c r="A2794" s="22" t="n"/>
      <c r="B2794" s="14" t="n"/>
      <c r="C2794" s="14" t="n"/>
      <c r="D2794" s="14" t="n"/>
      <c r="E2794" s="15" t="n"/>
      <c r="F2794" s="14" t="n"/>
      <c r="G2794" s="22" t="n"/>
      <c r="H2794" s="14" t="n"/>
      <c r="I2794" s="17">
        <f>IF(OR($B2794="",$C2794="",N($D2794)=0),"",IF(OR($B2794="Ajuste para mais",$B2794="Ajuste para menos"),0,$D2794*IF(N($E2794)&lt;&gt;0,$E2794,IF(OR($B2794="Venda",$B2794="Devolução de venda"),IFERROR(INDEX(Produtos!$D$6:$D$505,MATCH($C2794,Produtos!$B$6:$B$505,0)),0),0))))</f>
        <v/>
      </c>
      <c r="J2794" s="17">
        <f>IF(OR($B2794="",$C2794="",N($D2794)=0),"",IF($B2794="Venda",1,IF($B2794="Devolução de venda",-1,0))*$D2794*IFERROR(INDEX(Produtos!$L$6:$L$505,MATCH($C2794,Produtos!$B$6:$B$505,0)),0))</f>
        <v/>
      </c>
      <c r="K2794" s="17">
        <f>IF(I2794="","",IF($B2794="Venda",I2794-J2794,IF($B2794="Devolução de venda",-I2794-J2794,0)))</f>
        <v/>
      </c>
      <c r="L2794" s="20">
        <f>IF($A2794="","",IF($G2794&lt;&gt;"",$G2794,$A2794))</f>
        <v/>
      </c>
      <c r="M2794" s="17">
        <f>IF(I2794="","",IF($B2794="Venda",I2794,IF(OR($B2794="Compra",$B2794="Devolução de venda"),-I2794,0)))</f>
        <v/>
      </c>
    </row>
    <row r="2795">
      <c r="A2795" s="22" t="n"/>
      <c r="B2795" s="14" t="n"/>
      <c r="C2795" s="14" t="n"/>
      <c r="D2795" s="14" t="n"/>
      <c r="E2795" s="15" t="n"/>
      <c r="F2795" s="14" t="n"/>
      <c r="G2795" s="22" t="n"/>
      <c r="H2795" s="14" t="n"/>
      <c r="I2795" s="17">
        <f>IF(OR($B2795="",$C2795="",N($D2795)=0),"",IF(OR($B2795="Ajuste para mais",$B2795="Ajuste para menos"),0,$D2795*IF(N($E2795)&lt;&gt;0,$E2795,IF(OR($B2795="Venda",$B2795="Devolução de venda"),IFERROR(INDEX(Produtos!$D$6:$D$505,MATCH($C2795,Produtos!$B$6:$B$505,0)),0),0))))</f>
        <v/>
      </c>
      <c r="J2795" s="17">
        <f>IF(OR($B2795="",$C2795="",N($D2795)=0),"",IF($B2795="Venda",1,IF($B2795="Devolução de venda",-1,0))*$D2795*IFERROR(INDEX(Produtos!$L$6:$L$505,MATCH($C2795,Produtos!$B$6:$B$505,0)),0))</f>
        <v/>
      </c>
      <c r="K2795" s="17">
        <f>IF(I2795="","",IF($B2795="Venda",I2795-J2795,IF($B2795="Devolução de venda",-I2795-J2795,0)))</f>
        <v/>
      </c>
      <c r="L2795" s="20">
        <f>IF($A2795="","",IF($G2795&lt;&gt;"",$G2795,$A2795))</f>
        <v/>
      </c>
      <c r="M2795" s="17">
        <f>IF(I2795="","",IF($B2795="Venda",I2795,IF(OR($B2795="Compra",$B2795="Devolução de venda"),-I2795,0)))</f>
        <v/>
      </c>
    </row>
    <row r="2796">
      <c r="A2796" s="22" t="n"/>
      <c r="B2796" s="14" t="n"/>
      <c r="C2796" s="14" t="n"/>
      <c r="D2796" s="14" t="n"/>
      <c r="E2796" s="15" t="n"/>
      <c r="F2796" s="14" t="n"/>
      <c r="G2796" s="22" t="n"/>
      <c r="H2796" s="14" t="n"/>
      <c r="I2796" s="17">
        <f>IF(OR($B2796="",$C2796="",N($D2796)=0),"",IF(OR($B2796="Ajuste para mais",$B2796="Ajuste para menos"),0,$D2796*IF(N($E2796)&lt;&gt;0,$E2796,IF(OR($B2796="Venda",$B2796="Devolução de venda"),IFERROR(INDEX(Produtos!$D$6:$D$505,MATCH($C2796,Produtos!$B$6:$B$505,0)),0),0))))</f>
        <v/>
      </c>
      <c r="J2796" s="17">
        <f>IF(OR($B2796="",$C2796="",N($D2796)=0),"",IF($B2796="Venda",1,IF($B2796="Devolução de venda",-1,0))*$D2796*IFERROR(INDEX(Produtos!$L$6:$L$505,MATCH($C2796,Produtos!$B$6:$B$505,0)),0))</f>
        <v/>
      </c>
      <c r="K2796" s="17">
        <f>IF(I2796="","",IF($B2796="Venda",I2796-J2796,IF($B2796="Devolução de venda",-I2796-J2796,0)))</f>
        <v/>
      </c>
      <c r="L2796" s="20">
        <f>IF($A2796="","",IF($G2796&lt;&gt;"",$G2796,$A2796))</f>
        <v/>
      </c>
      <c r="M2796" s="17">
        <f>IF(I2796="","",IF($B2796="Venda",I2796,IF(OR($B2796="Compra",$B2796="Devolução de venda"),-I2796,0)))</f>
        <v/>
      </c>
    </row>
    <row r="2797">
      <c r="A2797" s="22" t="n"/>
      <c r="B2797" s="14" t="n"/>
      <c r="C2797" s="14" t="n"/>
      <c r="D2797" s="14" t="n"/>
      <c r="E2797" s="15" t="n"/>
      <c r="F2797" s="14" t="n"/>
      <c r="G2797" s="22" t="n"/>
      <c r="H2797" s="14" t="n"/>
      <c r="I2797" s="17">
        <f>IF(OR($B2797="",$C2797="",N($D2797)=0),"",IF(OR($B2797="Ajuste para mais",$B2797="Ajuste para menos"),0,$D2797*IF(N($E2797)&lt;&gt;0,$E2797,IF(OR($B2797="Venda",$B2797="Devolução de venda"),IFERROR(INDEX(Produtos!$D$6:$D$505,MATCH($C2797,Produtos!$B$6:$B$505,0)),0),0))))</f>
        <v/>
      </c>
      <c r="J2797" s="17">
        <f>IF(OR($B2797="",$C2797="",N($D2797)=0),"",IF($B2797="Venda",1,IF($B2797="Devolução de venda",-1,0))*$D2797*IFERROR(INDEX(Produtos!$L$6:$L$505,MATCH($C2797,Produtos!$B$6:$B$505,0)),0))</f>
        <v/>
      </c>
      <c r="K2797" s="17">
        <f>IF(I2797="","",IF($B2797="Venda",I2797-J2797,IF($B2797="Devolução de venda",-I2797-J2797,0)))</f>
        <v/>
      </c>
      <c r="L2797" s="20">
        <f>IF($A2797="","",IF($G2797&lt;&gt;"",$G2797,$A2797))</f>
        <v/>
      </c>
      <c r="M2797" s="17">
        <f>IF(I2797="","",IF($B2797="Venda",I2797,IF(OR($B2797="Compra",$B2797="Devolução de venda"),-I2797,0)))</f>
        <v/>
      </c>
    </row>
    <row r="2798">
      <c r="A2798" s="22" t="n"/>
      <c r="B2798" s="14" t="n"/>
      <c r="C2798" s="14" t="n"/>
      <c r="D2798" s="14" t="n"/>
      <c r="E2798" s="15" t="n"/>
      <c r="F2798" s="14" t="n"/>
      <c r="G2798" s="22" t="n"/>
      <c r="H2798" s="14" t="n"/>
      <c r="I2798" s="17">
        <f>IF(OR($B2798="",$C2798="",N($D2798)=0),"",IF(OR($B2798="Ajuste para mais",$B2798="Ajuste para menos"),0,$D2798*IF(N($E2798)&lt;&gt;0,$E2798,IF(OR($B2798="Venda",$B2798="Devolução de venda"),IFERROR(INDEX(Produtos!$D$6:$D$505,MATCH($C2798,Produtos!$B$6:$B$505,0)),0),0))))</f>
        <v/>
      </c>
      <c r="J2798" s="17">
        <f>IF(OR($B2798="",$C2798="",N($D2798)=0),"",IF($B2798="Venda",1,IF($B2798="Devolução de venda",-1,0))*$D2798*IFERROR(INDEX(Produtos!$L$6:$L$505,MATCH($C2798,Produtos!$B$6:$B$505,0)),0))</f>
        <v/>
      </c>
      <c r="K2798" s="17">
        <f>IF(I2798="","",IF($B2798="Venda",I2798-J2798,IF($B2798="Devolução de venda",-I2798-J2798,0)))</f>
        <v/>
      </c>
      <c r="L2798" s="20">
        <f>IF($A2798="","",IF($G2798&lt;&gt;"",$G2798,$A2798))</f>
        <v/>
      </c>
      <c r="M2798" s="17">
        <f>IF(I2798="","",IF($B2798="Venda",I2798,IF(OR($B2798="Compra",$B2798="Devolução de venda"),-I2798,0)))</f>
        <v/>
      </c>
    </row>
    <row r="2799">
      <c r="A2799" s="22" t="n"/>
      <c r="B2799" s="14" t="n"/>
      <c r="C2799" s="14" t="n"/>
      <c r="D2799" s="14" t="n"/>
      <c r="E2799" s="15" t="n"/>
      <c r="F2799" s="14" t="n"/>
      <c r="G2799" s="22" t="n"/>
      <c r="H2799" s="14" t="n"/>
      <c r="I2799" s="17">
        <f>IF(OR($B2799="",$C2799="",N($D2799)=0),"",IF(OR($B2799="Ajuste para mais",$B2799="Ajuste para menos"),0,$D2799*IF(N($E2799)&lt;&gt;0,$E2799,IF(OR($B2799="Venda",$B2799="Devolução de venda"),IFERROR(INDEX(Produtos!$D$6:$D$505,MATCH($C2799,Produtos!$B$6:$B$505,0)),0),0))))</f>
        <v/>
      </c>
      <c r="J2799" s="17">
        <f>IF(OR($B2799="",$C2799="",N($D2799)=0),"",IF($B2799="Venda",1,IF($B2799="Devolução de venda",-1,0))*$D2799*IFERROR(INDEX(Produtos!$L$6:$L$505,MATCH($C2799,Produtos!$B$6:$B$505,0)),0))</f>
        <v/>
      </c>
      <c r="K2799" s="17">
        <f>IF(I2799="","",IF($B2799="Venda",I2799-J2799,IF($B2799="Devolução de venda",-I2799-J2799,0)))</f>
        <v/>
      </c>
      <c r="L2799" s="20">
        <f>IF($A2799="","",IF($G2799&lt;&gt;"",$G2799,$A2799))</f>
        <v/>
      </c>
      <c r="M2799" s="17">
        <f>IF(I2799="","",IF($B2799="Venda",I2799,IF(OR($B2799="Compra",$B2799="Devolução de venda"),-I2799,0)))</f>
        <v/>
      </c>
    </row>
    <row r="2800">
      <c r="A2800" s="22" t="n"/>
      <c r="B2800" s="14" t="n"/>
      <c r="C2800" s="14" t="n"/>
      <c r="D2800" s="14" t="n"/>
      <c r="E2800" s="15" t="n"/>
      <c r="F2800" s="14" t="n"/>
      <c r="G2800" s="22" t="n"/>
      <c r="H2800" s="14" t="n"/>
      <c r="I2800" s="17">
        <f>IF(OR($B2800="",$C2800="",N($D2800)=0),"",IF(OR($B2800="Ajuste para mais",$B2800="Ajuste para menos"),0,$D2800*IF(N($E2800)&lt;&gt;0,$E2800,IF(OR($B2800="Venda",$B2800="Devolução de venda"),IFERROR(INDEX(Produtos!$D$6:$D$505,MATCH($C2800,Produtos!$B$6:$B$505,0)),0),0))))</f>
        <v/>
      </c>
      <c r="J2800" s="17">
        <f>IF(OR($B2800="",$C2800="",N($D2800)=0),"",IF($B2800="Venda",1,IF($B2800="Devolução de venda",-1,0))*$D2800*IFERROR(INDEX(Produtos!$L$6:$L$505,MATCH($C2800,Produtos!$B$6:$B$505,0)),0))</f>
        <v/>
      </c>
      <c r="K2800" s="17">
        <f>IF(I2800="","",IF($B2800="Venda",I2800-J2800,IF($B2800="Devolução de venda",-I2800-J2800,0)))</f>
        <v/>
      </c>
      <c r="L2800" s="20">
        <f>IF($A2800="","",IF($G2800&lt;&gt;"",$G2800,$A2800))</f>
        <v/>
      </c>
      <c r="M2800" s="17">
        <f>IF(I2800="","",IF($B2800="Venda",I2800,IF(OR($B2800="Compra",$B2800="Devolução de venda"),-I2800,0)))</f>
        <v/>
      </c>
    </row>
    <row r="2801">
      <c r="A2801" s="22" t="n"/>
      <c r="B2801" s="14" t="n"/>
      <c r="C2801" s="14" t="n"/>
      <c r="D2801" s="14" t="n"/>
      <c r="E2801" s="15" t="n"/>
      <c r="F2801" s="14" t="n"/>
      <c r="G2801" s="22" t="n"/>
      <c r="H2801" s="14" t="n"/>
      <c r="I2801" s="17">
        <f>IF(OR($B2801="",$C2801="",N($D2801)=0),"",IF(OR($B2801="Ajuste para mais",$B2801="Ajuste para menos"),0,$D2801*IF(N($E2801)&lt;&gt;0,$E2801,IF(OR($B2801="Venda",$B2801="Devolução de venda"),IFERROR(INDEX(Produtos!$D$6:$D$505,MATCH($C2801,Produtos!$B$6:$B$505,0)),0),0))))</f>
        <v/>
      </c>
      <c r="J2801" s="17">
        <f>IF(OR($B2801="",$C2801="",N($D2801)=0),"",IF($B2801="Venda",1,IF($B2801="Devolução de venda",-1,0))*$D2801*IFERROR(INDEX(Produtos!$L$6:$L$505,MATCH($C2801,Produtos!$B$6:$B$505,0)),0))</f>
        <v/>
      </c>
      <c r="K2801" s="17">
        <f>IF(I2801="","",IF($B2801="Venda",I2801-J2801,IF($B2801="Devolução de venda",-I2801-J2801,0)))</f>
        <v/>
      </c>
      <c r="L2801" s="20">
        <f>IF($A2801="","",IF($G2801&lt;&gt;"",$G2801,$A2801))</f>
        <v/>
      </c>
      <c r="M2801" s="17">
        <f>IF(I2801="","",IF($B2801="Venda",I2801,IF(OR($B2801="Compra",$B2801="Devolução de venda"),-I2801,0)))</f>
        <v/>
      </c>
    </row>
    <row r="2802">
      <c r="A2802" s="22" t="n"/>
      <c r="B2802" s="14" t="n"/>
      <c r="C2802" s="14" t="n"/>
      <c r="D2802" s="14" t="n"/>
      <c r="E2802" s="15" t="n"/>
      <c r="F2802" s="14" t="n"/>
      <c r="G2802" s="22" t="n"/>
      <c r="H2802" s="14" t="n"/>
      <c r="I2802" s="17">
        <f>IF(OR($B2802="",$C2802="",N($D2802)=0),"",IF(OR($B2802="Ajuste para mais",$B2802="Ajuste para menos"),0,$D2802*IF(N($E2802)&lt;&gt;0,$E2802,IF(OR($B2802="Venda",$B2802="Devolução de venda"),IFERROR(INDEX(Produtos!$D$6:$D$505,MATCH($C2802,Produtos!$B$6:$B$505,0)),0),0))))</f>
        <v/>
      </c>
      <c r="J2802" s="17">
        <f>IF(OR($B2802="",$C2802="",N($D2802)=0),"",IF($B2802="Venda",1,IF($B2802="Devolução de venda",-1,0))*$D2802*IFERROR(INDEX(Produtos!$L$6:$L$505,MATCH($C2802,Produtos!$B$6:$B$505,0)),0))</f>
        <v/>
      </c>
      <c r="K2802" s="17">
        <f>IF(I2802="","",IF($B2802="Venda",I2802-J2802,IF($B2802="Devolução de venda",-I2802-J2802,0)))</f>
        <v/>
      </c>
      <c r="L2802" s="20">
        <f>IF($A2802="","",IF($G2802&lt;&gt;"",$G2802,$A2802))</f>
        <v/>
      </c>
      <c r="M2802" s="17">
        <f>IF(I2802="","",IF($B2802="Venda",I2802,IF(OR($B2802="Compra",$B2802="Devolução de venda"),-I2802,0)))</f>
        <v/>
      </c>
    </row>
    <row r="2803">
      <c r="A2803" s="22" t="n"/>
      <c r="B2803" s="14" t="n"/>
      <c r="C2803" s="14" t="n"/>
      <c r="D2803" s="14" t="n"/>
      <c r="E2803" s="15" t="n"/>
      <c r="F2803" s="14" t="n"/>
      <c r="G2803" s="22" t="n"/>
      <c r="H2803" s="14" t="n"/>
      <c r="I2803" s="17">
        <f>IF(OR($B2803="",$C2803="",N($D2803)=0),"",IF(OR($B2803="Ajuste para mais",$B2803="Ajuste para menos"),0,$D2803*IF(N($E2803)&lt;&gt;0,$E2803,IF(OR($B2803="Venda",$B2803="Devolução de venda"),IFERROR(INDEX(Produtos!$D$6:$D$505,MATCH($C2803,Produtos!$B$6:$B$505,0)),0),0))))</f>
        <v/>
      </c>
      <c r="J2803" s="17">
        <f>IF(OR($B2803="",$C2803="",N($D2803)=0),"",IF($B2803="Venda",1,IF($B2803="Devolução de venda",-1,0))*$D2803*IFERROR(INDEX(Produtos!$L$6:$L$505,MATCH($C2803,Produtos!$B$6:$B$505,0)),0))</f>
        <v/>
      </c>
      <c r="K2803" s="17">
        <f>IF(I2803="","",IF($B2803="Venda",I2803-J2803,IF($B2803="Devolução de venda",-I2803-J2803,0)))</f>
        <v/>
      </c>
      <c r="L2803" s="20">
        <f>IF($A2803="","",IF($G2803&lt;&gt;"",$G2803,$A2803))</f>
        <v/>
      </c>
      <c r="M2803" s="17">
        <f>IF(I2803="","",IF($B2803="Venda",I2803,IF(OR($B2803="Compra",$B2803="Devolução de venda"),-I2803,0)))</f>
        <v/>
      </c>
    </row>
    <row r="2804">
      <c r="A2804" s="22" t="n"/>
      <c r="B2804" s="14" t="n"/>
      <c r="C2804" s="14" t="n"/>
      <c r="D2804" s="14" t="n"/>
      <c r="E2804" s="15" t="n"/>
      <c r="F2804" s="14" t="n"/>
      <c r="G2804" s="22" t="n"/>
      <c r="H2804" s="14" t="n"/>
      <c r="I2804" s="17">
        <f>IF(OR($B2804="",$C2804="",N($D2804)=0),"",IF(OR($B2804="Ajuste para mais",$B2804="Ajuste para menos"),0,$D2804*IF(N($E2804)&lt;&gt;0,$E2804,IF(OR($B2804="Venda",$B2804="Devolução de venda"),IFERROR(INDEX(Produtos!$D$6:$D$505,MATCH($C2804,Produtos!$B$6:$B$505,0)),0),0))))</f>
        <v/>
      </c>
      <c r="J2804" s="17">
        <f>IF(OR($B2804="",$C2804="",N($D2804)=0),"",IF($B2804="Venda",1,IF($B2804="Devolução de venda",-1,0))*$D2804*IFERROR(INDEX(Produtos!$L$6:$L$505,MATCH($C2804,Produtos!$B$6:$B$505,0)),0))</f>
        <v/>
      </c>
      <c r="K2804" s="17">
        <f>IF(I2804="","",IF($B2804="Venda",I2804-J2804,IF($B2804="Devolução de venda",-I2804-J2804,0)))</f>
        <v/>
      </c>
      <c r="L2804" s="20">
        <f>IF($A2804="","",IF($G2804&lt;&gt;"",$G2804,$A2804))</f>
        <v/>
      </c>
      <c r="M2804" s="17">
        <f>IF(I2804="","",IF($B2804="Venda",I2804,IF(OR($B2804="Compra",$B2804="Devolução de venda"),-I2804,0)))</f>
        <v/>
      </c>
    </row>
    <row r="2805">
      <c r="A2805" s="22" t="n"/>
      <c r="B2805" s="14" t="n"/>
      <c r="C2805" s="14" t="n"/>
      <c r="D2805" s="14" t="n"/>
      <c r="E2805" s="15" t="n"/>
      <c r="F2805" s="14" t="n"/>
      <c r="G2805" s="22" t="n"/>
      <c r="H2805" s="14" t="n"/>
      <c r="I2805" s="17">
        <f>IF(OR($B2805="",$C2805="",N($D2805)=0),"",IF(OR($B2805="Ajuste para mais",$B2805="Ajuste para menos"),0,$D2805*IF(N($E2805)&lt;&gt;0,$E2805,IF(OR($B2805="Venda",$B2805="Devolução de venda"),IFERROR(INDEX(Produtos!$D$6:$D$505,MATCH($C2805,Produtos!$B$6:$B$505,0)),0),0))))</f>
        <v/>
      </c>
      <c r="J2805" s="17">
        <f>IF(OR($B2805="",$C2805="",N($D2805)=0),"",IF($B2805="Venda",1,IF($B2805="Devolução de venda",-1,0))*$D2805*IFERROR(INDEX(Produtos!$L$6:$L$505,MATCH($C2805,Produtos!$B$6:$B$505,0)),0))</f>
        <v/>
      </c>
      <c r="K2805" s="17">
        <f>IF(I2805="","",IF($B2805="Venda",I2805-J2805,IF($B2805="Devolução de venda",-I2805-J2805,0)))</f>
        <v/>
      </c>
      <c r="L2805" s="20">
        <f>IF($A2805="","",IF($G2805&lt;&gt;"",$G2805,$A2805))</f>
        <v/>
      </c>
      <c r="M2805" s="17">
        <f>IF(I2805="","",IF($B2805="Venda",I2805,IF(OR($B2805="Compra",$B2805="Devolução de venda"),-I2805,0)))</f>
        <v/>
      </c>
    </row>
    <row r="2806">
      <c r="A2806" s="22" t="n"/>
      <c r="B2806" s="14" t="n"/>
      <c r="C2806" s="14" t="n"/>
      <c r="D2806" s="14" t="n"/>
      <c r="E2806" s="15" t="n"/>
      <c r="F2806" s="14" t="n"/>
      <c r="G2806" s="22" t="n"/>
      <c r="H2806" s="14" t="n"/>
      <c r="I2806" s="17">
        <f>IF(OR($B2806="",$C2806="",N($D2806)=0),"",IF(OR($B2806="Ajuste para mais",$B2806="Ajuste para menos"),0,$D2806*IF(N($E2806)&lt;&gt;0,$E2806,IF(OR($B2806="Venda",$B2806="Devolução de venda"),IFERROR(INDEX(Produtos!$D$6:$D$505,MATCH($C2806,Produtos!$B$6:$B$505,0)),0),0))))</f>
        <v/>
      </c>
      <c r="J2806" s="17">
        <f>IF(OR($B2806="",$C2806="",N($D2806)=0),"",IF($B2806="Venda",1,IF($B2806="Devolução de venda",-1,0))*$D2806*IFERROR(INDEX(Produtos!$L$6:$L$505,MATCH($C2806,Produtos!$B$6:$B$505,0)),0))</f>
        <v/>
      </c>
      <c r="K2806" s="17">
        <f>IF(I2806="","",IF($B2806="Venda",I2806-J2806,IF($B2806="Devolução de venda",-I2806-J2806,0)))</f>
        <v/>
      </c>
      <c r="L2806" s="20">
        <f>IF($A2806="","",IF($G2806&lt;&gt;"",$G2806,$A2806))</f>
        <v/>
      </c>
      <c r="M2806" s="17">
        <f>IF(I2806="","",IF($B2806="Venda",I2806,IF(OR($B2806="Compra",$B2806="Devolução de venda"),-I2806,0)))</f>
        <v/>
      </c>
    </row>
    <row r="2807">
      <c r="A2807" s="22" t="n"/>
      <c r="B2807" s="14" t="n"/>
      <c r="C2807" s="14" t="n"/>
      <c r="D2807" s="14" t="n"/>
      <c r="E2807" s="15" t="n"/>
      <c r="F2807" s="14" t="n"/>
      <c r="G2807" s="22" t="n"/>
      <c r="H2807" s="14" t="n"/>
      <c r="I2807" s="17">
        <f>IF(OR($B2807="",$C2807="",N($D2807)=0),"",IF(OR($B2807="Ajuste para mais",$B2807="Ajuste para menos"),0,$D2807*IF(N($E2807)&lt;&gt;0,$E2807,IF(OR($B2807="Venda",$B2807="Devolução de venda"),IFERROR(INDEX(Produtos!$D$6:$D$505,MATCH($C2807,Produtos!$B$6:$B$505,0)),0),0))))</f>
        <v/>
      </c>
      <c r="J2807" s="17">
        <f>IF(OR($B2807="",$C2807="",N($D2807)=0),"",IF($B2807="Venda",1,IF($B2807="Devolução de venda",-1,0))*$D2807*IFERROR(INDEX(Produtos!$L$6:$L$505,MATCH($C2807,Produtos!$B$6:$B$505,0)),0))</f>
        <v/>
      </c>
      <c r="K2807" s="17">
        <f>IF(I2807="","",IF($B2807="Venda",I2807-J2807,IF($B2807="Devolução de venda",-I2807-J2807,0)))</f>
        <v/>
      </c>
      <c r="L2807" s="20">
        <f>IF($A2807="","",IF($G2807&lt;&gt;"",$G2807,$A2807))</f>
        <v/>
      </c>
      <c r="M2807" s="17">
        <f>IF(I2807="","",IF($B2807="Venda",I2807,IF(OR($B2807="Compra",$B2807="Devolução de venda"),-I2807,0)))</f>
        <v/>
      </c>
    </row>
    <row r="2808">
      <c r="A2808" s="22" t="n"/>
      <c r="B2808" s="14" t="n"/>
      <c r="C2808" s="14" t="n"/>
      <c r="D2808" s="14" t="n"/>
      <c r="E2808" s="15" t="n"/>
      <c r="F2808" s="14" t="n"/>
      <c r="G2808" s="22" t="n"/>
      <c r="H2808" s="14" t="n"/>
      <c r="I2808" s="17">
        <f>IF(OR($B2808="",$C2808="",N($D2808)=0),"",IF(OR($B2808="Ajuste para mais",$B2808="Ajuste para menos"),0,$D2808*IF(N($E2808)&lt;&gt;0,$E2808,IF(OR($B2808="Venda",$B2808="Devolução de venda"),IFERROR(INDEX(Produtos!$D$6:$D$505,MATCH($C2808,Produtos!$B$6:$B$505,0)),0),0))))</f>
        <v/>
      </c>
      <c r="J2808" s="17">
        <f>IF(OR($B2808="",$C2808="",N($D2808)=0),"",IF($B2808="Venda",1,IF($B2808="Devolução de venda",-1,0))*$D2808*IFERROR(INDEX(Produtos!$L$6:$L$505,MATCH($C2808,Produtos!$B$6:$B$505,0)),0))</f>
        <v/>
      </c>
      <c r="K2808" s="17">
        <f>IF(I2808="","",IF($B2808="Venda",I2808-J2808,IF($B2808="Devolução de venda",-I2808-J2808,0)))</f>
        <v/>
      </c>
      <c r="L2808" s="20">
        <f>IF($A2808="","",IF($G2808&lt;&gt;"",$G2808,$A2808))</f>
        <v/>
      </c>
      <c r="M2808" s="17">
        <f>IF(I2808="","",IF($B2808="Venda",I2808,IF(OR($B2808="Compra",$B2808="Devolução de venda"),-I2808,0)))</f>
        <v/>
      </c>
    </row>
    <row r="2809">
      <c r="A2809" s="22" t="n"/>
      <c r="B2809" s="14" t="n"/>
      <c r="C2809" s="14" t="n"/>
      <c r="D2809" s="14" t="n"/>
      <c r="E2809" s="15" t="n"/>
      <c r="F2809" s="14" t="n"/>
      <c r="G2809" s="22" t="n"/>
      <c r="H2809" s="14" t="n"/>
      <c r="I2809" s="17">
        <f>IF(OR($B2809="",$C2809="",N($D2809)=0),"",IF(OR($B2809="Ajuste para mais",$B2809="Ajuste para menos"),0,$D2809*IF(N($E2809)&lt;&gt;0,$E2809,IF(OR($B2809="Venda",$B2809="Devolução de venda"),IFERROR(INDEX(Produtos!$D$6:$D$505,MATCH($C2809,Produtos!$B$6:$B$505,0)),0),0))))</f>
        <v/>
      </c>
      <c r="J2809" s="17">
        <f>IF(OR($B2809="",$C2809="",N($D2809)=0),"",IF($B2809="Venda",1,IF($B2809="Devolução de venda",-1,0))*$D2809*IFERROR(INDEX(Produtos!$L$6:$L$505,MATCH($C2809,Produtos!$B$6:$B$505,0)),0))</f>
        <v/>
      </c>
      <c r="K2809" s="17">
        <f>IF(I2809="","",IF($B2809="Venda",I2809-J2809,IF($B2809="Devolução de venda",-I2809-J2809,0)))</f>
        <v/>
      </c>
      <c r="L2809" s="20">
        <f>IF($A2809="","",IF($G2809&lt;&gt;"",$G2809,$A2809))</f>
        <v/>
      </c>
      <c r="M2809" s="17">
        <f>IF(I2809="","",IF($B2809="Venda",I2809,IF(OR($B2809="Compra",$B2809="Devolução de venda"),-I2809,0)))</f>
        <v/>
      </c>
    </row>
    <row r="2810">
      <c r="A2810" s="22" t="n"/>
      <c r="B2810" s="14" t="n"/>
      <c r="C2810" s="14" t="n"/>
      <c r="D2810" s="14" t="n"/>
      <c r="E2810" s="15" t="n"/>
      <c r="F2810" s="14" t="n"/>
      <c r="G2810" s="22" t="n"/>
      <c r="H2810" s="14" t="n"/>
      <c r="I2810" s="17">
        <f>IF(OR($B2810="",$C2810="",N($D2810)=0),"",IF(OR($B2810="Ajuste para mais",$B2810="Ajuste para menos"),0,$D2810*IF(N($E2810)&lt;&gt;0,$E2810,IF(OR($B2810="Venda",$B2810="Devolução de venda"),IFERROR(INDEX(Produtos!$D$6:$D$505,MATCH($C2810,Produtos!$B$6:$B$505,0)),0),0))))</f>
        <v/>
      </c>
      <c r="J2810" s="17">
        <f>IF(OR($B2810="",$C2810="",N($D2810)=0),"",IF($B2810="Venda",1,IF($B2810="Devolução de venda",-1,0))*$D2810*IFERROR(INDEX(Produtos!$L$6:$L$505,MATCH($C2810,Produtos!$B$6:$B$505,0)),0))</f>
        <v/>
      </c>
      <c r="K2810" s="17">
        <f>IF(I2810="","",IF($B2810="Venda",I2810-J2810,IF($B2810="Devolução de venda",-I2810-J2810,0)))</f>
        <v/>
      </c>
      <c r="L2810" s="20">
        <f>IF($A2810="","",IF($G2810&lt;&gt;"",$G2810,$A2810))</f>
        <v/>
      </c>
      <c r="M2810" s="17">
        <f>IF(I2810="","",IF($B2810="Venda",I2810,IF(OR($B2810="Compra",$B2810="Devolução de venda"),-I2810,0)))</f>
        <v/>
      </c>
    </row>
    <row r="2811">
      <c r="A2811" s="22" t="n"/>
      <c r="B2811" s="14" t="n"/>
      <c r="C2811" s="14" t="n"/>
      <c r="D2811" s="14" t="n"/>
      <c r="E2811" s="15" t="n"/>
      <c r="F2811" s="14" t="n"/>
      <c r="G2811" s="22" t="n"/>
      <c r="H2811" s="14" t="n"/>
      <c r="I2811" s="17">
        <f>IF(OR($B2811="",$C2811="",N($D2811)=0),"",IF(OR($B2811="Ajuste para mais",$B2811="Ajuste para menos"),0,$D2811*IF(N($E2811)&lt;&gt;0,$E2811,IF(OR($B2811="Venda",$B2811="Devolução de venda"),IFERROR(INDEX(Produtos!$D$6:$D$505,MATCH($C2811,Produtos!$B$6:$B$505,0)),0),0))))</f>
        <v/>
      </c>
      <c r="J2811" s="17">
        <f>IF(OR($B2811="",$C2811="",N($D2811)=0),"",IF($B2811="Venda",1,IF($B2811="Devolução de venda",-1,0))*$D2811*IFERROR(INDEX(Produtos!$L$6:$L$505,MATCH($C2811,Produtos!$B$6:$B$505,0)),0))</f>
        <v/>
      </c>
      <c r="K2811" s="17">
        <f>IF(I2811="","",IF($B2811="Venda",I2811-J2811,IF($B2811="Devolução de venda",-I2811-J2811,0)))</f>
        <v/>
      </c>
      <c r="L2811" s="20">
        <f>IF($A2811="","",IF($G2811&lt;&gt;"",$G2811,$A2811))</f>
        <v/>
      </c>
      <c r="M2811" s="17">
        <f>IF(I2811="","",IF($B2811="Venda",I2811,IF(OR($B2811="Compra",$B2811="Devolução de venda"),-I2811,0)))</f>
        <v/>
      </c>
    </row>
    <row r="2812">
      <c r="A2812" s="22" t="n"/>
      <c r="B2812" s="14" t="n"/>
      <c r="C2812" s="14" t="n"/>
      <c r="D2812" s="14" t="n"/>
      <c r="E2812" s="15" t="n"/>
      <c r="F2812" s="14" t="n"/>
      <c r="G2812" s="22" t="n"/>
      <c r="H2812" s="14" t="n"/>
      <c r="I2812" s="17">
        <f>IF(OR($B2812="",$C2812="",N($D2812)=0),"",IF(OR($B2812="Ajuste para mais",$B2812="Ajuste para menos"),0,$D2812*IF(N($E2812)&lt;&gt;0,$E2812,IF(OR($B2812="Venda",$B2812="Devolução de venda"),IFERROR(INDEX(Produtos!$D$6:$D$505,MATCH($C2812,Produtos!$B$6:$B$505,0)),0),0))))</f>
        <v/>
      </c>
      <c r="J2812" s="17">
        <f>IF(OR($B2812="",$C2812="",N($D2812)=0),"",IF($B2812="Venda",1,IF($B2812="Devolução de venda",-1,0))*$D2812*IFERROR(INDEX(Produtos!$L$6:$L$505,MATCH($C2812,Produtos!$B$6:$B$505,0)),0))</f>
        <v/>
      </c>
      <c r="K2812" s="17">
        <f>IF(I2812="","",IF($B2812="Venda",I2812-J2812,IF($B2812="Devolução de venda",-I2812-J2812,0)))</f>
        <v/>
      </c>
      <c r="L2812" s="20">
        <f>IF($A2812="","",IF($G2812&lt;&gt;"",$G2812,$A2812))</f>
        <v/>
      </c>
      <c r="M2812" s="17">
        <f>IF(I2812="","",IF($B2812="Venda",I2812,IF(OR($B2812="Compra",$B2812="Devolução de venda"),-I2812,0)))</f>
        <v/>
      </c>
    </row>
    <row r="2813">
      <c r="A2813" s="22" t="n"/>
      <c r="B2813" s="14" t="n"/>
      <c r="C2813" s="14" t="n"/>
      <c r="D2813" s="14" t="n"/>
      <c r="E2813" s="15" t="n"/>
      <c r="F2813" s="14" t="n"/>
      <c r="G2813" s="22" t="n"/>
      <c r="H2813" s="14" t="n"/>
      <c r="I2813" s="17">
        <f>IF(OR($B2813="",$C2813="",N($D2813)=0),"",IF(OR($B2813="Ajuste para mais",$B2813="Ajuste para menos"),0,$D2813*IF(N($E2813)&lt;&gt;0,$E2813,IF(OR($B2813="Venda",$B2813="Devolução de venda"),IFERROR(INDEX(Produtos!$D$6:$D$505,MATCH($C2813,Produtos!$B$6:$B$505,0)),0),0))))</f>
        <v/>
      </c>
      <c r="J2813" s="17">
        <f>IF(OR($B2813="",$C2813="",N($D2813)=0),"",IF($B2813="Venda",1,IF($B2813="Devolução de venda",-1,0))*$D2813*IFERROR(INDEX(Produtos!$L$6:$L$505,MATCH($C2813,Produtos!$B$6:$B$505,0)),0))</f>
        <v/>
      </c>
      <c r="K2813" s="17">
        <f>IF(I2813="","",IF($B2813="Venda",I2813-J2813,IF($B2813="Devolução de venda",-I2813-J2813,0)))</f>
        <v/>
      </c>
      <c r="L2813" s="20">
        <f>IF($A2813="","",IF($G2813&lt;&gt;"",$G2813,$A2813))</f>
        <v/>
      </c>
      <c r="M2813" s="17">
        <f>IF(I2813="","",IF($B2813="Venda",I2813,IF(OR($B2813="Compra",$B2813="Devolução de venda"),-I2813,0)))</f>
        <v/>
      </c>
    </row>
    <row r="2814">
      <c r="A2814" s="22" t="n"/>
      <c r="B2814" s="14" t="n"/>
      <c r="C2814" s="14" t="n"/>
      <c r="D2814" s="14" t="n"/>
      <c r="E2814" s="15" t="n"/>
      <c r="F2814" s="14" t="n"/>
      <c r="G2814" s="22" t="n"/>
      <c r="H2814" s="14" t="n"/>
      <c r="I2814" s="17">
        <f>IF(OR($B2814="",$C2814="",N($D2814)=0),"",IF(OR($B2814="Ajuste para mais",$B2814="Ajuste para menos"),0,$D2814*IF(N($E2814)&lt;&gt;0,$E2814,IF(OR($B2814="Venda",$B2814="Devolução de venda"),IFERROR(INDEX(Produtos!$D$6:$D$505,MATCH($C2814,Produtos!$B$6:$B$505,0)),0),0))))</f>
        <v/>
      </c>
      <c r="J2814" s="17">
        <f>IF(OR($B2814="",$C2814="",N($D2814)=0),"",IF($B2814="Venda",1,IF($B2814="Devolução de venda",-1,0))*$D2814*IFERROR(INDEX(Produtos!$L$6:$L$505,MATCH($C2814,Produtos!$B$6:$B$505,0)),0))</f>
        <v/>
      </c>
      <c r="K2814" s="17">
        <f>IF(I2814="","",IF($B2814="Venda",I2814-J2814,IF($B2814="Devolução de venda",-I2814-J2814,0)))</f>
        <v/>
      </c>
      <c r="L2814" s="20">
        <f>IF($A2814="","",IF($G2814&lt;&gt;"",$G2814,$A2814))</f>
        <v/>
      </c>
      <c r="M2814" s="17">
        <f>IF(I2814="","",IF($B2814="Venda",I2814,IF(OR($B2814="Compra",$B2814="Devolução de venda"),-I2814,0)))</f>
        <v/>
      </c>
    </row>
    <row r="2815">
      <c r="A2815" s="22" t="n"/>
      <c r="B2815" s="14" t="n"/>
      <c r="C2815" s="14" t="n"/>
      <c r="D2815" s="14" t="n"/>
      <c r="E2815" s="15" t="n"/>
      <c r="F2815" s="14" t="n"/>
      <c r="G2815" s="22" t="n"/>
      <c r="H2815" s="14" t="n"/>
      <c r="I2815" s="17">
        <f>IF(OR($B2815="",$C2815="",N($D2815)=0),"",IF(OR($B2815="Ajuste para mais",$B2815="Ajuste para menos"),0,$D2815*IF(N($E2815)&lt;&gt;0,$E2815,IF(OR($B2815="Venda",$B2815="Devolução de venda"),IFERROR(INDEX(Produtos!$D$6:$D$505,MATCH($C2815,Produtos!$B$6:$B$505,0)),0),0))))</f>
        <v/>
      </c>
      <c r="J2815" s="17">
        <f>IF(OR($B2815="",$C2815="",N($D2815)=0),"",IF($B2815="Venda",1,IF($B2815="Devolução de venda",-1,0))*$D2815*IFERROR(INDEX(Produtos!$L$6:$L$505,MATCH($C2815,Produtos!$B$6:$B$505,0)),0))</f>
        <v/>
      </c>
      <c r="K2815" s="17">
        <f>IF(I2815="","",IF($B2815="Venda",I2815-J2815,IF($B2815="Devolução de venda",-I2815-J2815,0)))</f>
        <v/>
      </c>
      <c r="L2815" s="20">
        <f>IF($A2815="","",IF($G2815&lt;&gt;"",$G2815,$A2815))</f>
        <v/>
      </c>
      <c r="M2815" s="17">
        <f>IF(I2815="","",IF($B2815="Venda",I2815,IF(OR($B2815="Compra",$B2815="Devolução de venda"),-I2815,0)))</f>
        <v/>
      </c>
    </row>
    <row r="2816">
      <c r="A2816" s="22" t="n"/>
      <c r="B2816" s="14" t="n"/>
      <c r="C2816" s="14" t="n"/>
      <c r="D2816" s="14" t="n"/>
      <c r="E2816" s="15" t="n"/>
      <c r="F2816" s="14" t="n"/>
      <c r="G2816" s="22" t="n"/>
      <c r="H2816" s="14" t="n"/>
      <c r="I2816" s="17">
        <f>IF(OR($B2816="",$C2816="",N($D2816)=0),"",IF(OR($B2816="Ajuste para mais",$B2816="Ajuste para menos"),0,$D2816*IF(N($E2816)&lt;&gt;0,$E2816,IF(OR($B2816="Venda",$B2816="Devolução de venda"),IFERROR(INDEX(Produtos!$D$6:$D$505,MATCH($C2816,Produtos!$B$6:$B$505,0)),0),0))))</f>
        <v/>
      </c>
      <c r="J2816" s="17">
        <f>IF(OR($B2816="",$C2816="",N($D2816)=0),"",IF($B2816="Venda",1,IF($B2816="Devolução de venda",-1,0))*$D2816*IFERROR(INDEX(Produtos!$L$6:$L$505,MATCH($C2816,Produtos!$B$6:$B$505,0)),0))</f>
        <v/>
      </c>
      <c r="K2816" s="17">
        <f>IF(I2816="","",IF($B2816="Venda",I2816-J2816,IF($B2816="Devolução de venda",-I2816-J2816,0)))</f>
        <v/>
      </c>
      <c r="L2816" s="20">
        <f>IF($A2816="","",IF($G2816&lt;&gt;"",$G2816,$A2816))</f>
        <v/>
      </c>
      <c r="M2816" s="17">
        <f>IF(I2816="","",IF($B2816="Venda",I2816,IF(OR($B2816="Compra",$B2816="Devolução de venda"),-I2816,0)))</f>
        <v/>
      </c>
    </row>
    <row r="2817">
      <c r="A2817" s="22" t="n"/>
      <c r="B2817" s="14" t="n"/>
      <c r="C2817" s="14" t="n"/>
      <c r="D2817" s="14" t="n"/>
      <c r="E2817" s="15" t="n"/>
      <c r="F2817" s="14" t="n"/>
      <c r="G2817" s="22" t="n"/>
      <c r="H2817" s="14" t="n"/>
      <c r="I2817" s="17">
        <f>IF(OR($B2817="",$C2817="",N($D2817)=0),"",IF(OR($B2817="Ajuste para mais",$B2817="Ajuste para menos"),0,$D2817*IF(N($E2817)&lt;&gt;0,$E2817,IF(OR($B2817="Venda",$B2817="Devolução de venda"),IFERROR(INDEX(Produtos!$D$6:$D$505,MATCH($C2817,Produtos!$B$6:$B$505,0)),0),0))))</f>
        <v/>
      </c>
      <c r="J2817" s="17">
        <f>IF(OR($B2817="",$C2817="",N($D2817)=0),"",IF($B2817="Venda",1,IF($B2817="Devolução de venda",-1,0))*$D2817*IFERROR(INDEX(Produtos!$L$6:$L$505,MATCH($C2817,Produtos!$B$6:$B$505,0)),0))</f>
        <v/>
      </c>
      <c r="K2817" s="17">
        <f>IF(I2817="","",IF($B2817="Venda",I2817-J2817,IF($B2817="Devolução de venda",-I2817-J2817,0)))</f>
        <v/>
      </c>
      <c r="L2817" s="20">
        <f>IF($A2817="","",IF($G2817&lt;&gt;"",$G2817,$A2817))</f>
        <v/>
      </c>
      <c r="M2817" s="17">
        <f>IF(I2817="","",IF($B2817="Venda",I2817,IF(OR($B2817="Compra",$B2817="Devolução de venda"),-I2817,0)))</f>
        <v/>
      </c>
    </row>
    <row r="2818">
      <c r="A2818" s="22" t="n"/>
      <c r="B2818" s="14" t="n"/>
      <c r="C2818" s="14" t="n"/>
      <c r="D2818" s="14" t="n"/>
      <c r="E2818" s="15" t="n"/>
      <c r="F2818" s="14" t="n"/>
      <c r="G2818" s="22" t="n"/>
      <c r="H2818" s="14" t="n"/>
      <c r="I2818" s="17">
        <f>IF(OR($B2818="",$C2818="",N($D2818)=0),"",IF(OR($B2818="Ajuste para mais",$B2818="Ajuste para menos"),0,$D2818*IF(N($E2818)&lt;&gt;0,$E2818,IF(OR($B2818="Venda",$B2818="Devolução de venda"),IFERROR(INDEX(Produtos!$D$6:$D$505,MATCH($C2818,Produtos!$B$6:$B$505,0)),0),0))))</f>
        <v/>
      </c>
      <c r="J2818" s="17">
        <f>IF(OR($B2818="",$C2818="",N($D2818)=0),"",IF($B2818="Venda",1,IF($B2818="Devolução de venda",-1,0))*$D2818*IFERROR(INDEX(Produtos!$L$6:$L$505,MATCH($C2818,Produtos!$B$6:$B$505,0)),0))</f>
        <v/>
      </c>
      <c r="K2818" s="17">
        <f>IF(I2818="","",IF($B2818="Venda",I2818-J2818,IF($B2818="Devolução de venda",-I2818-J2818,0)))</f>
        <v/>
      </c>
      <c r="L2818" s="20">
        <f>IF($A2818="","",IF($G2818&lt;&gt;"",$G2818,$A2818))</f>
        <v/>
      </c>
      <c r="M2818" s="17">
        <f>IF(I2818="","",IF($B2818="Venda",I2818,IF(OR($B2818="Compra",$B2818="Devolução de venda"),-I2818,0)))</f>
        <v/>
      </c>
    </row>
    <row r="2819">
      <c r="A2819" s="22" t="n"/>
      <c r="B2819" s="14" t="n"/>
      <c r="C2819" s="14" t="n"/>
      <c r="D2819" s="14" t="n"/>
      <c r="E2819" s="15" t="n"/>
      <c r="F2819" s="14" t="n"/>
      <c r="G2819" s="22" t="n"/>
      <c r="H2819" s="14" t="n"/>
      <c r="I2819" s="17">
        <f>IF(OR($B2819="",$C2819="",N($D2819)=0),"",IF(OR($B2819="Ajuste para mais",$B2819="Ajuste para menos"),0,$D2819*IF(N($E2819)&lt;&gt;0,$E2819,IF(OR($B2819="Venda",$B2819="Devolução de venda"),IFERROR(INDEX(Produtos!$D$6:$D$505,MATCH($C2819,Produtos!$B$6:$B$505,0)),0),0))))</f>
        <v/>
      </c>
      <c r="J2819" s="17">
        <f>IF(OR($B2819="",$C2819="",N($D2819)=0),"",IF($B2819="Venda",1,IF($B2819="Devolução de venda",-1,0))*$D2819*IFERROR(INDEX(Produtos!$L$6:$L$505,MATCH($C2819,Produtos!$B$6:$B$505,0)),0))</f>
        <v/>
      </c>
      <c r="K2819" s="17">
        <f>IF(I2819="","",IF($B2819="Venda",I2819-J2819,IF($B2819="Devolução de venda",-I2819-J2819,0)))</f>
        <v/>
      </c>
      <c r="L2819" s="20">
        <f>IF($A2819="","",IF($G2819&lt;&gt;"",$G2819,$A2819))</f>
        <v/>
      </c>
      <c r="M2819" s="17">
        <f>IF(I2819="","",IF($B2819="Venda",I2819,IF(OR($B2819="Compra",$B2819="Devolução de venda"),-I2819,0)))</f>
        <v/>
      </c>
    </row>
    <row r="2820">
      <c r="A2820" s="22" t="n"/>
      <c r="B2820" s="14" t="n"/>
      <c r="C2820" s="14" t="n"/>
      <c r="D2820" s="14" t="n"/>
      <c r="E2820" s="15" t="n"/>
      <c r="F2820" s="14" t="n"/>
      <c r="G2820" s="22" t="n"/>
      <c r="H2820" s="14" t="n"/>
      <c r="I2820" s="17">
        <f>IF(OR($B2820="",$C2820="",N($D2820)=0),"",IF(OR($B2820="Ajuste para mais",$B2820="Ajuste para menos"),0,$D2820*IF(N($E2820)&lt;&gt;0,$E2820,IF(OR($B2820="Venda",$B2820="Devolução de venda"),IFERROR(INDEX(Produtos!$D$6:$D$505,MATCH($C2820,Produtos!$B$6:$B$505,0)),0),0))))</f>
        <v/>
      </c>
      <c r="J2820" s="17">
        <f>IF(OR($B2820="",$C2820="",N($D2820)=0),"",IF($B2820="Venda",1,IF($B2820="Devolução de venda",-1,0))*$D2820*IFERROR(INDEX(Produtos!$L$6:$L$505,MATCH($C2820,Produtos!$B$6:$B$505,0)),0))</f>
        <v/>
      </c>
      <c r="K2820" s="17">
        <f>IF(I2820="","",IF($B2820="Venda",I2820-J2820,IF($B2820="Devolução de venda",-I2820-J2820,0)))</f>
        <v/>
      </c>
      <c r="L2820" s="20">
        <f>IF($A2820="","",IF($G2820&lt;&gt;"",$G2820,$A2820))</f>
        <v/>
      </c>
      <c r="M2820" s="17">
        <f>IF(I2820="","",IF($B2820="Venda",I2820,IF(OR($B2820="Compra",$B2820="Devolução de venda"),-I2820,0)))</f>
        <v/>
      </c>
    </row>
    <row r="2821">
      <c r="A2821" s="22" t="n"/>
      <c r="B2821" s="14" t="n"/>
      <c r="C2821" s="14" t="n"/>
      <c r="D2821" s="14" t="n"/>
      <c r="E2821" s="15" t="n"/>
      <c r="F2821" s="14" t="n"/>
      <c r="G2821" s="22" t="n"/>
      <c r="H2821" s="14" t="n"/>
      <c r="I2821" s="17">
        <f>IF(OR($B2821="",$C2821="",N($D2821)=0),"",IF(OR($B2821="Ajuste para mais",$B2821="Ajuste para menos"),0,$D2821*IF(N($E2821)&lt;&gt;0,$E2821,IF(OR($B2821="Venda",$B2821="Devolução de venda"),IFERROR(INDEX(Produtos!$D$6:$D$505,MATCH($C2821,Produtos!$B$6:$B$505,0)),0),0))))</f>
        <v/>
      </c>
      <c r="J2821" s="17">
        <f>IF(OR($B2821="",$C2821="",N($D2821)=0),"",IF($B2821="Venda",1,IF($B2821="Devolução de venda",-1,0))*$D2821*IFERROR(INDEX(Produtos!$L$6:$L$505,MATCH($C2821,Produtos!$B$6:$B$505,0)),0))</f>
        <v/>
      </c>
      <c r="K2821" s="17">
        <f>IF(I2821="","",IF($B2821="Venda",I2821-J2821,IF($B2821="Devolução de venda",-I2821-J2821,0)))</f>
        <v/>
      </c>
      <c r="L2821" s="20">
        <f>IF($A2821="","",IF($G2821&lt;&gt;"",$G2821,$A2821))</f>
        <v/>
      </c>
      <c r="M2821" s="17">
        <f>IF(I2821="","",IF($B2821="Venda",I2821,IF(OR($B2821="Compra",$B2821="Devolução de venda"),-I2821,0)))</f>
        <v/>
      </c>
    </row>
    <row r="2822">
      <c r="A2822" s="22" t="n"/>
      <c r="B2822" s="14" t="n"/>
      <c r="C2822" s="14" t="n"/>
      <c r="D2822" s="14" t="n"/>
      <c r="E2822" s="15" t="n"/>
      <c r="F2822" s="14" t="n"/>
      <c r="G2822" s="22" t="n"/>
      <c r="H2822" s="14" t="n"/>
      <c r="I2822" s="17">
        <f>IF(OR($B2822="",$C2822="",N($D2822)=0),"",IF(OR($B2822="Ajuste para mais",$B2822="Ajuste para menos"),0,$D2822*IF(N($E2822)&lt;&gt;0,$E2822,IF(OR($B2822="Venda",$B2822="Devolução de venda"),IFERROR(INDEX(Produtos!$D$6:$D$505,MATCH($C2822,Produtos!$B$6:$B$505,0)),0),0))))</f>
        <v/>
      </c>
      <c r="J2822" s="17">
        <f>IF(OR($B2822="",$C2822="",N($D2822)=0),"",IF($B2822="Venda",1,IF($B2822="Devolução de venda",-1,0))*$D2822*IFERROR(INDEX(Produtos!$L$6:$L$505,MATCH($C2822,Produtos!$B$6:$B$505,0)),0))</f>
        <v/>
      </c>
      <c r="K2822" s="17">
        <f>IF(I2822="","",IF($B2822="Venda",I2822-J2822,IF($B2822="Devolução de venda",-I2822-J2822,0)))</f>
        <v/>
      </c>
      <c r="L2822" s="20">
        <f>IF($A2822="","",IF($G2822&lt;&gt;"",$G2822,$A2822))</f>
        <v/>
      </c>
      <c r="M2822" s="17">
        <f>IF(I2822="","",IF($B2822="Venda",I2822,IF(OR($B2822="Compra",$B2822="Devolução de venda"),-I2822,0)))</f>
        <v/>
      </c>
    </row>
    <row r="2823">
      <c r="A2823" s="22" t="n"/>
      <c r="B2823" s="14" t="n"/>
      <c r="C2823" s="14" t="n"/>
      <c r="D2823" s="14" t="n"/>
      <c r="E2823" s="15" t="n"/>
      <c r="F2823" s="14" t="n"/>
      <c r="G2823" s="22" t="n"/>
      <c r="H2823" s="14" t="n"/>
      <c r="I2823" s="17">
        <f>IF(OR($B2823="",$C2823="",N($D2823)=0),"",IF(OR($B2823="Ajuste para mais",$B2823="Ajuste para menos"),0,$D2823*IF(N($E2823)&lt;&gt;0,$E2823,IF(OR($B2823="Venda",$B2823="Devolução de venda"),IFERROR(INDEX(Produtos!$D$6:$D$505,MATCH($C2823,Produtos!$B$6:$B$505,0)),0),0))))</f>
        <v/>
      </c>
      <c r="J2823" s="17">
        <f>IF(OR($B2823="",$C2823="",N($D2823)=0),"",IF($B2823="Venda",1,IF($B2823="Devolução de venda",-1,0))*$D2823*IFERROR(INDEX(Produtos!$L$6:$L$505,MATCH($C2823,Produtos!$B$6:$B$505,0)),0))</f>
        <v/>
      </c>
      <c r="K2823" s="17">
        <f>IF(I2823="","",IF($B2823="Venda",I2823-J2823,IF($B2823="Devolução de venda",-I2823-J2823,0)))</f>
        <v/>
      </c>
      <c r="L2823" s="20">
        <f>IF($A2823="","",IF($G2823&lt;&gt;"",$G2823,$A2823))</f>
        <v/>
      </c>
      <c r="M2823" s="17">
        <f>IF(I2823="","",IF($B2823="Venda",I2823,IF(OR($B2823="Compra",$B2823="Devolução de venda"),-I2823,0)))</f>
        <v/>
      </c>
    </row>
    <row r="2824">
      <c r="A2824" s="22" t="n"/>
      <c r="B2824" s="14" t="n"/>
      <c r="C2824" s="14" t="n"/>
      <c r="D2824" s="14" t="n"/>
      <c r="E2824" s="15" t="n"/>
      <c r="F2824" s="14" t="n"/>
      <c r="G2824" s="22" t="n"/>
      <c r="H2824" s="14" t="n"/>
      <c r="I2824" s="17">
        <f>IF(OR($B2824="",$C2824="",N($D2824)=0),"",IF(OR($B2824="Ajuste para mais",$B2824="Ajuste para menos"),0,$D2824*IF(N($E2824)&lt;&gt;0,$E2824,IF(OR($B2824="Venda",$B2824="Devolução de venda"),IFERROR(INDEX(Produtos!$D$6:$D$505,MATCH($C2824,Produtos!$B$6:$B$505,0)),0),0))))</f>
        <v/>
      </c>
      <c r="J2824" s="17">
        <f>IF(OR($B2824="",$C2824="",N($D2824)=0),"",IF($B2824="Venda",1,IF($B2824="Devolução de venda",-1,0))*$D2824*IFERROR(INDEX(Produtos!$L$6:$L$505,MATCH($C2824,Produtos!$B$6:$B$505,0)),0))</f>
        <v/>
      </c>
      <c r="K2824" s="17">
        <f>IF(I2824="","",IF($B2824="Venda",I2824-J2824,IF($B2824="Devolução de venda",-I2824-J2824,0)))</f>
        <v/>
      </c>
      <c r="L2824" s="20">
        <f>IF($A2824="","",IF($G2824&lt;&gt;"",$G2824,$A2824))</f>
        <v/>
      </c>
      <c r="M2824" s="17">
        <f>IF(I2824="","",IF($B2824="Venda",I2824,IF(OR($B2824="Compra",$B2824="Devolução de venda"),-I2824,0)))</f>
        <v/>
      </c>
    </row>
    <row r="2825">
      <c r="A2825" s="22" t="n"/>
      <c r="B2825" s="14" t="n"/>
      <c r="C2825" s="14" t="n"/>
      <c r="D2825" s="14" t="n"/>
      <c r="E2825" s="15" t="n"/>
      <c r="F2825" s="14" t="n"/>
      <c r="G2825" s="22" t="n"/>
      <c r="H2825" s="14" t="n"/>
      <c r="I2825" s="17">
        <f>IF(OR($B2825="",$C2825="",N($D2825)=0),"",IF(OR($B2825="Ajuste para mais",$B2825="Ajuste para menos"),0,$D2825*IF(N($E2825)&lt;&gt;0,$E2825,IF(OR($B2825="Venda",$B2825="Devolução de venda"),IFERROR(INDEX(Produtos!$D$6:$D$505,MATCH($C2825,Produtos!$B$6:$B$505,0)),0),0))))</f>
        <v/>
      </c>
      <c r="J2825" s="17">
        <f>IF(OR($B2825="",$C2825="",N($D2825)=0),"",IF($B2825="Venda",1,IF($B2825="Devolução de venda",-1,0))*$D2825*IFERROR(INDEX(Produtos!$L$6:$L$505,MATCH($C2825,Produtos!$B$6:$B$505,0)),0))</f>
        <v/>
      </c>
      <c r="K2825" s="17">
        <f>IF(I2825="","",IF($B2825="Venda",I2825-J2825,IF($B2825="Devolução de venda",-I2825-J2825,0)))</f>
        <v/>
      </c>
      <c r="L2825" s="20">
        <f>IF($A2825="","",IF($G2825&lt;&gt;"",$G2825,$A2825))</f>
        <v/>
      </c>
      <c r="M2825" s="17">
        <f>IF(I2825="","",IF($B2825="Venda",I2825,IF(OR($B2825="Compra",$B2825="Devolução de venda"),-I2825,0)))</f>
        <v/>
      </c>
    </row>
    <row r="2826">
      <c r="A2826" s="22" t="n"/>
      <c r="B2826" s="14" t="n"/>
      <c r="C2826" s="14" t="n"/>
      <c r="D2826" s="14" t="n"/>
      <c r="E2826" s="15" t="n"/>
      <c r="F2826" s="14" t="n"/>
      <c r="G2826" s="22" t="n"/>
      <c r="H2826" s="14" t="n"/>
      <c r="I2826" s="17">
        <f>IF(OR($B2826="",$C2826="",N($D2826)=0),"",IF(OR($B2826="Ajuste para mais",$B2826="Ajuste para menos"),0,$D2826*IF(N($E2826)&lt;&gt;0,$E2826,IF(OR($B2826="Venda",$B2826="Devolução de venda"),IFERROR(INDEX(Produtos!$D$6:$D$505,MATCH($C2826,Produtos!$B$6:$B$505,0)),0),0))))</f>
        <v/>
      </c>
      <c r="J2826" s="17">
        <f>IF(OR($B2826="",$C2826="",N($D2826)=0),"",IF($B2826="Venda",1,IF($B2826="Devolução de venda",-1,0))*$D2826*IFERROR(INDEX(Produtos!$L$6:$L$505,MATCH($C2826,Produtos!$B$6:$B$505,0)),0))</f>
        <v/>
      </c>
      <c r="K2826" s="17">
        <f>IF(I2826="","",IF($B2826="Venda",I2826-J2826,IF($B2826="Devolução de venda",-I2826-J2826,0)))</f>
        <v/>
      </c>
      <c r="L2826" s="20">
        <f>IF($A2826="","",IF($G2826&lt;&gt;"",$G2826,$A2826))</f>
        <v/>
      </c>
      <c r="M2826" s="17">
        <f>IF(I2826="","",IF($B2826="Venda",I2826,IF(OR($B2826="Compra",$B2826="Devolução de venda"),-I2826,0)))</f>
        <v/>
      </c>
    </row>
    <row r="2827">
      <c r="A2827" s="22" t="n"/>
      <c r="B2827" s="14" t="n"/>
      <c r="C2827" s="14" t="n"/>
      <c r="D2827" s="14" t="n"/>
      <c r="E2827" s="15" t="n"/>
      <c r="F2827" s="14" t="n"/>
      <c r="G2827" s="22" t="n"/>
      <c r="H2827" s="14" t="n"/>
      <c r="I2827" s="17">
        <f>IF(OR($B2827="",$C2827="",N($D2827)=0),"",IF(OR($B2827="Ajuste para mais",$B2827="Ajuste para menos"),0,$D2827*IF(N($E2827)&lt;&gt;0,$E2827,IF(OR($B2827="Venda",$B2827="Devolução de venda"),IFERROR(INDEX(Produtos!$D$6:$D$505,MATCH($C2827,Produtos!$B$6:$B$505,0)),0),0))))</f>
        <v/>
      </c>
      <c r="J2827" s="17">
        <f>IF(OR($B2827="",$C2827="",N($D2827)=0),"",IF($B2827="Venda",1,IF($B2827="Devolução de venda",-1,0))*$D2827*IFERROR(INDEX(Produtos!$L$6:$L$505,MATCH($C2827,Produtos!$B$6:$B$505,0)),0))</f>
        <v/>
      </c>
      <c r="K2827" s="17">
        <f>IF(I2827="","",IF($B2827="Venda",I2827-J2827,IF($B2827="Devolução de venda",-I2827-J2827,0)))</f>
        <v/>
      </c>
      <c r="L2827" s="20">
        <f>IF($A2827="","",IF($G2827&lt;&gt;"",$G2827,$A2827))</f>
        <v/>
      </c>
      <c r="M2827" s="17">
        <f>IF(I2827="","",IF($B2827="Venda",I2827,IF(OR($B2827="Compra",$B2827="Devolução de venda"),-I2827,0)))</f>
        <v/>
      </c>
    </row>
    <row r="2828">
      <c r="A2828" s="22" t="n"/>
      <c r="B2828" s="14" t="n"/>
      <c r="C2828" s="14" t="n"/>
      <c r="D2828" s="14" t="n"/>
      <c r="E2828" s="15" t="n"/>
      <c r="F2828" s="14" t="n"/>
      <c r="G2828" s="22" t="n"/>
      <c r="H2828" s="14" t="n"/>
      <c r="I2828" s="17">
        <f>IF(OR($B2828="",$C2828="",N($D2828)=0),"",IF(OR($B2828="Ajuste para mais",$B2828="Ajuste para menos"),0,$D2828*IF(N($E2828)&lt;&gt;0,$E2828,IF(OR($B2828="Venda",$B2828="Devolução de venda"),IFERROR(INDEX(Produtos!$D$6:$D$505,MATCH($C2828,Produtos!$B$6:$B$505,0)),0),0))))</f>
        <v/>
      </c>
      <c r="J2828" s="17">
        <f>IF(OR($B2828="",$C2828="",N($D2828)=0),"",IF($B2828="Venda",1,IF($B2828="Devolução de venda",-1,0))*$D2828*IFERROR(INDEX(Produtos!$L$6:$L$505,MATCH($C2828,Produtos!$B$6:$B$505,0)),0))</f>
        <v/>
      </c>
      <c r="K2828" s="17">
        <f>IF(I2828="","",IF($B2828="Venda",I2828-J2828,IF($B2828="Devolução de venda",-I2828-J2828,0)))</f>
        <v/>
      </c>
      <c r="L2828" s="20">
        <f>IF($A2828="","",IF($G2828&lt;&gt;"",$G2828,$A2828))</f>
        <v/>
      </c>
      <c r="M2828" s="17">
        <f>IF(I2828="","",IF($B2828="Venda",I2828,IF(OR($B2828="Compra",$B2828="Devolução de venda"),-I2828,0)))</f>
        <v/>
      </c>
    </row>
    <row r="2829">
      <c r="A2829" s="22" t="n"/>
      <c r="B2829" s="14" t="n"/>
      <c r="C2829" s="14" t="n"/>
      <c r="D2829" s="14" t="n"/>
      <c r="E2829" s="15" t="n"/>
      <c r="F2829" s="14" t="n"/>
      <c r="G2829" s="22" t="n"/>
      <c r="H2829" s="14" t="n"/>
      <c r="I2829" s="17">
        <f>IF(OR($B2829="",$C2829="",N($D2829)=0),"",IF(OR($B2829="Ajuste para mais",$B2829="Ajuste para menos"),0,$D2829*IF(N($E2829)&lt;&gt;0,$E2829,IF(OR($B2829="Venda",$B2829="Devolução de venda"),IFERROR(INDEX(Produtos!$D$6:$D$505,MATCH($C2829,Produtos!$B$6:$B$505,0)),0),0))))</f>
        <v/>
      </c>
      <c r="J2829" s="17">
        <f>IF(OR($B2829="",$C2829="",N($D2829)=0),"",IF($B2829="Venda",1,IF($B2829="Devolução de venda",-1,0))*$D2829*IFERROR(INDEX(Produtos!$L$6:$L$505,MATCH($C2829,Produtos!$B$6:$B$505,0)),0))</f>
        <v/>
      </c>
      <c r="K2829" s="17">
        <f>IF(I2829="","",IF($B2829="Venda",I2829-J2829,IF($B2829="Devolução de venda",-I2829-J2829,0)))</f>
        <v/>
      </c>
      <c r="L2829" s="20">
        <f>IF($A2829="","",IF($G2829&lt;&gt;"",$G2829,$A2829))</f>
        <v/>
      </c>
      <c r="M2829" s="17">
        <f>IF(I2829="","",IF($B2829="Venda",I2829,IF(OR($B2829="Compra",$B2829="Devolução de venda"),-I2829,0)))</f>
        <v/>
      </c>
    </row>
    <row r="2830">
      <c r="A2830" s="22" t="n"/>
      <c r="B2830" s="14" t="n"/>
      <c r="C2830" s="14" t="n"/>
      <c r="D2830" s="14" t="n"/>
      <c r="E2830" s="15" t="n"/>
      <c r="F2830" s="14" t="n"/>
      <c r="G2830" s="22" t="n"/>
      <c r="H2830" s="14" t="n"/>
      <c r="I2830" s="17">
        <f>IF(OR($B2830="",$C2830="",N($D2830)=0),"",IF(OR($B2830="Ajuste para mais",$B2830="Ajuste para menos"),0,$D2830*IF(N($E2830)&lt;&gt;0,$E2830,IF(OR($B2830="Venda",$B2830="Devolução de venda"),IFERROR(INDEX(Produtos!$D$6:$D$505,MATCH($C2830,Produtos!$B$6:$B$505,0)),0),0))))</f>
        <v/>
      </c>
      <c r="J2830" s="17">
        <f>IF(OR($B2830="",$C2830="",N($D2830)=0),"",IF($B2830="Venda",1,IF($B2830="Devolução de venda",-1,0))*$D2830*IFERROR(INDEX(Produtos!$L$6:$L$505,MATCH($C2830,Produtos!$B$6:$B$505,0)),0))</f>
        <v/>
      </c>
      <c r="K2830" s="17">
        <f>IF(I2830="","",IF($B2830="Venda",I2830-J2830,IF($B2830="Devolução de venda",-I2830-J2830,0)))</f>
        <v/>
      </c>
      <c r="L2830" s="20">
        <f>IF($A2830="","",IF($G2830&lt;&gt;"",$G2830,$A2830))</f>
        <v/>
      </c>
      <c r="M2830" s="17">
        <f>IF(I2830="","",IF($B2830="Venda",I2830,IF(OR($B2830="Compra",$B2830="Devolução de venda"),-I2830,0)))</f>
        <v/>
      </c>
    </row>
    <row r="2831">
      <c r="A2831" s="22" t="n"/>
      <c r="B2831" s="14" t="n"/>
      <c r="C2831" s="14" t="n"/>
      <c r="D2831" s="14" t="n"/>
      <c r="E2831" s="15" t="n"/>
      <c r="F2831" s="14" t="n"/>
      <c r="G2831" s="22" t="n"/>
      <c r="H2831" s="14" t="n"/>
      <c r="I2831" s="17">
        <f>IF(OR($B2831="",$C2831="",N($D2831)=0),"",IF(OR($B2831="Ajuste para mais",$B2831="Ajuste para menos"),0,$D2831*IF(N($E2831)&lt;&gt;0,$E2831,IF(OR($B2831="Venda",$B2831="Devolução de venda"),IFERROR(INDEX(Produtos!$D$6:$D$505,MATCH($C2831,Produtos!$B$6:$B$505,0)),0),0))))</f>
        <v/>
      </c>
      <c r="J2831" s="17">
        <f>IF(OR($B2831="",$C2831="",N($D2831)=0),"",IF($B2831="Venda",1,IF($B2831="Devolução de venda",-1,0))*$D2831*IFERROR(INDEX(Produtos!$L$6:$L$505,MATCH($C2831,Produtos!$B$6:$B$505,0)),0))</f>
        <v/>
      </c>
      <c r="K2831" s="17">
        <f>IF(I2831="","",IF($B2831="Venda",I2831-J2831,IF($B2831="Devolução de venda",-I2831-J2831,0)))</f>
        <v/>
      </c>
      <c r="L2831" s="20">
        <f>IF($A2831="","",IF($G2831&lt;&gt;"",$G2831,$A2831))</f>
        <v/>
      </c>
      <c r="M2831" s="17">
        <f>IF(I2831="","",IF($B2831="Venda",I2831,IF(OR($B2831="Compra",$B2831="Devolução de venda"),-I2831,0)))</f>
        <v/>
      </c>
    </row>
    <row r="2832">
      <c r="A2832" s="22" t="n"/>
      <c r="B2832" s="14" t="n"/>
      <c r="C2832" s="14" t="n"/>
      <c r="D2832" s="14" t="n"/>
      <c r="E2832" s="15" t="n"/>
      <c r="F2832" s="14" t="n"/>
      <c r="G2832" s="22" t="n"/>
      <c r="H2832" s="14" t="n"/>
      <c r="I2832" s="17">
        <f>IF(OR($B2832="",$C2832="",N($D2832)=0),"",IF(OR($B2832="Ajuste para mais",$B2832="Ajuste para menos"),0,$D2832*IF(N($E2832)&lt;&gt;0,$E2832,IF(OR($B2832="Venda",$B2832="Devolução de venda"),IFERROR(INDEX(Produtos!$D$6:$D$505,MATCH($C2832,Produtos!$B$6:$B$505,0)),0),0))))</f>
        <v/>
      </c>
      <c r="J2832" s="17">
        <f>IF(OR($B2832="",$C2832="",N($D2832)=0),"",IF($B2832="Venda",1,IF($B2832="Devolução de venda",-1,0))*$D2832*IFERROR(INDEX(Produtos!$L$6:$L$505,MATCH($C2832,Produtos!$B$6:$B$505,0)),0))</f>
        <v/>
      </c>
      <c r="K2832" s="17">
        <f>IF(I2832="","",IF($B2832="Venda",I2832-J2832,IF($B2832="Devolução de venda",-I2832-J2832,0)))</f>
        <v/>
      </c>
      <c r="L2832" s="20">
        <f>IF($A2832="","",IF($G2832&lt;&gt;"",$G2832,$A2832))</f>
        <v/>
      </c>
      <c r="M2832" s="17">
        <f>IF(I2832="","",IF($B2832="Venda",I2832,IF(OR($B2832="Compra",$B2832="Devolução de venda"),-I2832,0)))</f>
        <v/>
      </c>
    </row>
    <row r="2833">
      <c r="A2833" s="22" t="n"/>
      <c r="B2833" s="14" t="n"/>
      <c r="C2833" s="14" t="n"/>
      <c r="D2833" s="14" t="n"/>
      <c r="E2833" s="15" t="n"/>
      <c r="F2833" s="14" t="n"/>
      <c r="G2833" s="22" t="n"/>
      <c r="H2833" s="14" t="n"/>
      <c r="I2833" s="17">
        <f>IF(OR($B2833="",$C2833="",N($D2833)=0),"",IF(OR($B2833="Ajuste para mais",$B2833="Ajuste para menos"),0,$D2833*IF(N($E2833)&lt;&gt;0,$E2833,IF(OR($B2833="Venda",$B2833="Devolução de venda"),IFERROR(INDEX(Produtos!$D$6:$D$505,MATCH($C2833,Produtos!$B$6:$B$505,0)),0),0))))</f>
        <v/>
      </c>
      <c r="J2833" s="17">
        <f>IF(OR($B2833="",$C2833="",N($D2833)=0),"",IF($B2833="Venda",1,IF($B2833="Devolução de venda",-1,0))*$D2833*IFERROR(INDEX(Produtos!$L$6:$L$505,MATCH($C2833,Produtos!$B$6:$B$505,0)),0))</f>
        <v/>
      </c>
      <c r="K2833" s="17">
        <f>IF(I2833="","",IF($B2833="Venda",I2833-J2833,IF($B2833="Devolução de venda",-I2833-J2833,0)))</f>
        <v/>
      </c>
      <c r="L2833" s="20">
        <f>IF($A2833="","",IF($G2833&lt;&gt;"",$G2833,$A2833))</f>
        <v/>
      </c>
      <c r="M2833" s="17">
        <f>IF(I2833="","",IF($B2833="Venda",I2833,IF(OR($B2833="Compra",$B2833="Devolução de venda"),-I2833,0)))</f>
        <v/>
      </c>
    </row>
    <row r="2834">
      <c r="A2834" s="22" t="n"/>
      <c r="B2834" s="14" t="n"/>
      <c r="C2834" s="14" t="n"/>
      <c r="D2834" s="14" t="n"/>
      <c r="E2834" s="15" t="n"/>
      <c r="F2834" s="14" t="n"/>
      <c r="G2834" s="22" t="n"/>
      <c r="H2834" s="14" t="n"/>
      <c r="I2834" s="17">
        <f>IF(OR($B2834="",$C2834="",N($D2834)=0),"",IF(OR($B2834="Ajuste para mais",$B2834="Ajuste para menos"),0,$D2834*IF(N($E2834)&lt;&gt;0,$E2834,IF(OR($B2834="Venda",$B2834="Devolução de venda"),IFERROR(INDEX(Produtos!$D$6:$D$505,MATCH($C2834,Produtos!$B$6:$B$505,0)),0),0))))</f>
        <v/>
      </c>
      <c r="J2834" s="17">
        <f>IF(OR($B2834="",$C2834="",N($D2834)=0),"",IF($B2834="Venda",1,IF($B2834="Devolução de venda",-1,0))*$D2834*IFERROR(INDEX(Produtos!$L$6:$L$505,MATCH($C2834,Produtos!$B$6:$B$505,0)),0))</f>
        <v/>
      </c>
      <c r="K2834" s="17">
        <f>IF(I2834="","",IF($B2834="Venda",I2834-J2834,IF($B2834="Devolução de venda",-I2834-J2834,0)))</f>
        <v/>
      </c>
      <c r="L2834" s="20">
        <f>IF($A2834="","",IF($G2834&lt;&gt;"",$G2834,$A2834))</f>
        <v/>
      </c>
      <c r="M2834" s="17">
        <f>IF(I2834="","",IF($B2834="Venda",I2834,IF(OR($B2834="Compra",$B2834="Devolução de venda"),-I2834,0)))</f>
        <v/>
      </c>
    </row>
    <row r="2835">
      <c r="A2835" s="22" t="n"/>
      <c r="B2835" s="14" t="n"/>
      <c r="C2835" s="14" t="n"/>
      <c r="D2835" s="14" t="n"/>
      <c r="E2835" s="15" t="n"/>
      <c r="F2835" s="14" t="n"/>
      <c r="G2835" s="22" t="n"/>
      <c r="H2835" s="14" t="n"/>
      <c r="I2835" s="17">
        <f>IF(OR($B2835="",$C2835="",N($D2835)=0),"",IF(OR($B2835="Ajuste para mais",$B2835="Ajuste para menos"),0,$D2835*IF(N($E2835)&lt;&gt;0,$E2835,IF(OR($B2835="Venda",$B2835="Devolução de venda"),IFERROR(INDEX(Produtos!$D$6:$D$505,MATCH($C2835,Produtos!$B$6:$B$505,0)),0),0))))</f>
        <v/>
      </c>
      <c r="J2835" s="17">
        <f>IF(OR($B2835="",$C2835="",N($D2835)=0),"",IF($B2835="Venda",1,IF($B2835="Devolução de venda",-1,0))*$D2835*IFERROR(INDEX(Produtos!$L$6:$L$505,MATCH($C2835,Produtos!$B$6:$B$505,0)),0))</f>
        <v/>
      </c>
      <c r="K2835" s="17">
        <f>IF(I2835="","",IF($B2835="Venda",I2835-J2835,IF($B2835="Devolução de venda",-I2835-J2835,0)))</f>
        <v/>
      </c>
      <c r="L2835" s="20">
        <f>IF($A2835="","",IF($G2835&lt;&gt;"",$G2835,$A2835))</f>
        <v/>
      </c>
      <c r="M2835" s="17">
        <f>IF(I2835="","",IF($B2835="Venda",I2835,IF(OR($B2835="Compra",$B2835="Devolução de venda"),-I2835,0)))</f>
        <v/>
      </c>
    </row>
    <row r="2836">
      <c r="A2836" s="22" t="n"/>
      <c r="B2836" s="14" t="n"/>
      <c r="C2836" s="14" t="n"/>
      <c r="D2836" s="14" t="n"/>
      <c r="E2836" s="15" t="n"/>
      <c r="F2836" s="14" t="n"/>
      <c r="G2836" s="22" t="n"/>
      <c r="H2836" s="14" t="n"/>
      <c r="I2836" s="17">
        <f>IF(OR($B2836="",$C2836="",N($D2836)=0),"",IF(OR($B2836="Ajuste para mais",$B2836="Ajuste para menos"),0,$D2836*IF(N($E2836)&lt;&gt;0,$E2836,IF(OR($B2836="Venda",$B2836="Devolução de venda"),IFERROR(INDEX(Produtos!$D$6:$D$505,MATCH($C2836,Produtos!$B$6:$B$505,0)),0),0))))</f>
        <v/>
      </c>
      <c r="J2836" s="17">
        <f>IF(OR($B2836="",$C2836="",N($D2836)=0),"",IF($B2836="Venda",1,IF($B2836="Devolução de venda",-1,0))*$D2836*IFERROR(INDEX(Produtos!$L$6:$L$505,MATCH($C2836,Produtos!$B$6:$B$505,0)),0))</f>
        <v/>
      </c>
      <c r="K2836" s="17">
        <f>IF(I2836="","",IF($B2836="Venda",I2836-J2836,IF($B2836="Devolução de venda",-I2836-J2836,0)))</f>
        <v/>
      </c>
      <c r="L2836" s="20">
        <f>IF($A2836="","",IF($G2836&lt;&gt;"",$G2836,$A2836))</f>
        <v/>
      </c>
      <c r="M2836" s="17">
        <f>IF(I2836="","",IF($B2836="Venda",I2836,IF(OR($B2836="Compra",$B2836="Devolução de venda"),-I2836,0)))</f>
        <v/>
      </c>
    </row>
    <row r="2837">
      <c r="A2837" s="22" t="n"/>
      <c r="B2837" s="14" t="n"/>
      <c r="C2837" s="14" t="n"/>
      <c r="D2837" s="14" t="n"/>
      <c r="E2837" s="15" t="n"/>
      <c r="F2837" s="14" t="n"/>
      <c r="G2837" s="22" t="n"/>
      <c r="H2837" s="14" t="n"/>
      <c r="I2837" s="17">
        <f>IF(OR($B2837="",$C2837="",N($D2837)=0),"",IF(OR($B2837="Ajuste para mais",$B2837="Ajuste para menos"),0,$D2837*IF(N($E2837)&lt;&gt;0,$E2837,IF(OR($B2837="Venda",$B2837="Devolução de venda"),IFERROR(INDEX(Produtos!$D$6:$D$505,MATCH($C2837,Produtos!$B$6:$B$505,0)),0),0))))</f>
        <v/>
      </c>
      <c r="J2837" s="17">
        <f>IF(OR($B2837="",$C2837="",N($D2837)=0),"",IF($B2837="Venda",1,IF($B2837="Devolução de venda",-1,0))*$D2837*IFERROR(INDEX(Produtos!$L$6:$L$505,MATCH($C2837,Produtos!$B$6:$B$505,0)),0))</f>
        <v/>
      </c>
      <c r="K2837" s="17">
        <f>IF(I2837="","",IF($B2837="Venda",I2837-J2837,IF($B2837="Devolução de venda",-I2837-J2837,0)))</f>
        <v/>
      </c>
      <c r="L2837" s="20">
        <f>IF($A2837="","",IF($G2837&lt;&gt;"",$G2837,$A2837))</f>
        <v/>
      </c>
      <c r="M2837" s="17">
        <f>IF(I2837="","",IF($B2837="Venda",I2837,IF(OR($B2837="Compra",$B2837="Devolução de venda"),-I2837,0)))</f>
        <v/>
      </c>
    </row>
    <row r="2838">
      <c r="A2838" s="22" t="n"/>
      <c r="B2838" s="14" t="n"/>
      <c r="C2838" s="14" t="n"/>
      <c r="D2838" s="14" t="n"/>
      <c r="E2838" s="15" t="n"/>
      <c r="F2838" s="14" t="n"/>
      <c r="G2838" s="22" t="n"/>
      <c r="H2838" s="14" t="n"/>
      <c r="I2838" s="17">
        <f>IF(OR($B2838="",$C2838="",N($D2838)=0),"",IF(OR($B2838="Ajuste para mais",$B2838="Ajuste para menos"),0,$D2838*IF(N($E2838)&lt;&gt;0,$E2838,IF(OR($B2838="Venda",$B2838="Devolução de venda"),IFERROR(INDEX(Produtos!$D$6:$D$505,MATCH($C2838,Produtos!$B$6:$B$505,0)),0),0))))</f>
        <v/>
      </c>
      <c r="J2838" s="17">
        <f>IF(OR($B2838="",$C2838="",N($D2838)=0),"",IF($B2838="Venda",1,IF($B2838="Devolução de venda",-1,0))*$D2838*IFERROR(INDEX(Produtos!$L$6:$L$505,MATCH($C2838,Produtos!$B$6:$B$505,0)),0))</f>
        <v/>
      </c>
      <c r="K2838" s="17">
        <f>IF(I2838="","",IF($B2838="Venda",I2838-J2838,IF($B2838="Devolução de venda",-I2838-J2838,0)))</f>
        <v/>
      </c>
      <c r="L2838" s="20">
        <f>IF($A2838="","",IF($G2838&lt;&gt;"",$G2838,$A2838))</f>
        <v/>
      </c>
      <c r="M2838" s="17">
        <f>IF(I2838="","",IF($B2838="Venda",I2838,IF(OR($B2838="Compra",$B2838="Devolução de venda"),-I2838,0)))</f>
        <v/>
      </c>
    </row>
    <row r="2839">
      <c r="A2839" s="22" t="n"/>
      <c r="B2839" s="14" t="n"/>
      <c r="C2839" s="14" t="n"/>
      <c r="D2839" s="14" t="n"/>
      <c r="E2839" s="15" t="n"/>
      <c r="F2839" s="14" t="n"/>
      <c r="G2839" s="22" t="n"/>
      <c r="H2839" s="14" t="n"/>
      <c r="I2839" s="17">
        <f>IF(OR($B2839="",$C2839="",N($D2839)=0),"",IF(OR($B2839="Ajuste para mais",$B2839="Ajuste para menos"),0,$D2839*IF(N($E2839)&lt;&gt;0,$E2839,IF(OR($B2839="Venda",$B2839="Devolução de venda"),IFERROR(INDEX(Produtos!$D$6:$D$505,MATCH($C2839,Produtos!$B$6:$B$505,0)),0),0))))</f>
        <v/>
      </c>
      <c r="J2839" s="17">
        <f>IF(OR($B2839="",$C2839="",N($D2839)=0),"",IF($B2839="Venda",1,IF($B2839="Devolução de venda",-1,0))*$D2839*IFERROR(INDEX(Produtos!$L$6:$L$505,MATCH($C2839,Produtos!$B$6:$B$505,0)),0))</f>
        <v/>
      </c>
      <c r="K2839" s="17">
        <f>IF(I2839="","",IF($B2839="Venda",I2839-J2839,IF($B2839="Devolução de venda",-I2839-J2839,0)))</f>
        <v/>
      </c>
      <c r="L2839" s="20">
        <f>IF($A2839="","",IF($G2839&lt;&gt;"",$G2839,$A2839))</f>
        <v/>
      </c>
      <c r="M2839" s="17">
        <f>IF(I2839="","",IF($B2839="Venda",I2839,IF(OR($B2839="Compra",$B2839="Devolução de venda"),-I2839,0)))</f>
        <v/>
      </c>
    </row>
    <row r="2840">
      <c r="A2840" s="22" t="n"/>
      <c r="B2840" s="14" t="n"/>
      <c r="C2840" s="14" t="n"/>
      <c r="D2840" s="14" t="n"/>
      <c r="E2840" s="15" t="n"/>
      <c r="F2840" s="14" t="n"/>
      <c r="G2840" s="22" t="n"/>
      <c r="H2840" s="14" t="n"/>
      <c r="I2840" s="17">
        <f>IF(OR($B2840="",$C2840="",N($D2840)=0),"",IF(OR($B2840="Ajuste para mais",$B2840="Ajuste para menos"),0,$D2840*IF(N($E2840)&lt;&gt;0,$E2840,IF(OR($B2840="Venda",$B2840="Devolução de venda"),IFERROR(INDEX(Produtos!$D$6:$D$505,MATCH($C2840,Produtos!$B$6:$B$505,0)),0),0))))</f>
        <v/>
      </c>
      <c r="J2840" s="17">
        <f>IF(OR($B2840="",$C2840="",N($D2840)=0),"",IF($B2840="Venda",1,IF($B2840="Devolução de venda",-1,0))*$D2840*IFERROR(INDEX(Produtos!$L$6:$L$505,MATCH($C2840,Produtos!$B$6:$B$505,0)),0))</f>
        <v/>
      </c>
      <c r="K2840" s="17">
        <f>IF(I2840="","",IF($B2840="Venda",I2840-J2840,IF($B2840="Devolução de venda",-I2840-J2840,0)))</f>
        <v/>
      </c>
      <c r="L2840" s="20">
        <f>IF($A2840="","",IF($G2840&lt;&gt;"",$G2840,$A2840))</f>
        <v/>
      </c>
      <c r="M2840" s="17">
        <f>IF(I2840="","",IF($B2840="Venda",I2840,IF(OR($B2840="Compra",$B2840="Devolução de venda"),-I2840,0)))</f>
        <v/>
      </c>
    </row>
    <row r="2841">
      <c r="A2841" s="22" t="n"/>
      <c r="B2841" s="14" t="n"/>
      <c r="C2841" s="14" t="n"/>
      <c r="D2841" s="14" t="n"/>
      <c r="E2841" s="15" t="n"/>
      <c r="F2841" s="14" t="n"/>
      <c r="G2841" s="22" t="n"/>
      <c r="H2841" s="14" t="n"/>
      <c r="I2841" s="17">
        <f>IF(OR($B2841="",$C2841="",N($D2841)=0),"",IF(OR($B2841="Ajuste para mais",$B2841="Ajuste para menos"),0,$D2841*IF(N($E2841)&lt;&gt;0,$E2841,IF(OR($B2841="Venda",$B2841="Devolução de venda"),IFERROR(INDEX(Produtos!$D$6:$D$505,MATCH($C2841,Produtos!$B$6:$B$505,0)),0),0))))</f>
        <v/>
      </c>
      <c r="J2841" s="17">
        <f>IF(OR($B2841="",$C2841="",N($D2841)=0),"",IF($B2841="Venda",1,IF($B2841="Devolução de venda",-1,0))*$D2841*IFERROR(INDEX(Produtos!$L$6:$L$505,MATCH($C2841,Produtos!$B$6:$B$505,0)),0))</f>
        <v/>
      </c>
      <c r="K2841" s="17">
        <f>IF(I2841="","",IF($B2841="Venda",I2841-J2841,IF($B2841="Devolução de venda",-I2841-J2841,0)))</f>
        <v/>
      </c>
      <c r="L2841" s="20">
        <f>IF($A2841="","",IF($G2841&lt;&gt;"",$G2841,$A2841))</f>
        <v/>
      </c>
      <c r="M2841" s="17">
        <f>IF(I2841="","",IF($B2841="Venda",I2841,IF(OR($B2841="Compra",$B2841="Devolução de venda"),-I2841,0)))</f>
        <v/>
      </c>
    </row>
    <row r="2842">
      <c r="A2842" s="22" t="n"/>
      <c r="B2842" s="14" t="n"/>
      <c r="C2842" s="14" t="n"/>
      <c r="D2842" s="14" t="n"/>
      <c r="E2842" s="15" t="n"/>
      <c r="F2842" s="14" t="n"/>
      <c r="G2842" s="22" t="n"/>
      <c r="H2842" s="14" t="n"/>
      <c r="I2842" s="17">
        <f>IF(OR($B2842="",$C2842="",N($D2842)=0),"",IF(OR($B2842="Ajuste para mais",$B2842="Ajuste para menos"),0,$D2842*IF(N($E2842)&lt;&gt;0,$E2842,IF(OR($B2842="Venda",$B2842="Devolução de venda"),IFERROR(INDEX(Produtos!$D$6:$D$505,MATCH($C2842,Produtos!$B$6:$B$505,0)),0),0))))</f>
        <v/>
      </c>
      <c r="J2842" s="17">
        <f>IF(OR($B2842="",$C2842="",N($D2842)=0),"",IF($B2842="Venda",1,IF($B2842="Devolução de venda",-1,0))*$D2842*IFERROR(INDEX(Produtos!$L$6:$L$505,MATCH($C2842,Produtos!$B$6:$B$505,0)),0))</f>
        <v/>
      </c>
      <c r="K2842" s="17">
        <f>IF(I2842="","",IF($B2842="Venda",I2842-J2842,IF($B2842="Devolução de venda",-I2842-J2842,0)))</f>
        <v/>
      </c>
      <c r="L2842" s="20">
        <f>IF($A2842="","",IF($G2842&lt;&gt;"",$G2842,$A2842))</f>
        <v/>
      </c>
      <c r="M2842" s="17">
        <f>IF(I2842="","",IF($B2842="Venda",I2842,IF(OR($B2842="Compra",$B2842="Devolução de venda"),-I2842,0)))</f>
        <v/>
      </c>
    </row>
    <row r="2843">
      <c r="A2843" s="22" t="n"/>
      <c r="B2843" s="14" t="n"/>
      <c r="C2843" s="14" t="n"/>
      <c r="D2843" s="14" t="n"/>
      <c r="E2843" s="15" t="n"/>
      <c r="F2843" s="14" t="n"/>
      <c r="G2843" s="22" t="n"/>
      <c r="H2843" s="14" t="n"/>
      <c r="I2843" s="17">
        <f>IF(OR($B2843="",$C2843="",N($D2843)=0),"",IF(OR($B2843="Ajuste para mais",$B2843="Ajuste para menos"),0,$D2843*IF(N($E2843)&lt;&gt;0,$E2843,IF(OR($B2843="Venda",$B2843="Devolução de venda"),IFERROR(INDEX(Produtos!$D$6:$D$505,MATCH($C2843,Produtos!$B$6:$B$505,0)),0),0))))</f>
        <v/>
      </c>
      <c r="J2843" s="17">
        <f>IF(OR($B2843="",$C2843="",N($D2843)=0),"",IF($B2843="Venda",1,IF($B2843="Devolução de venda",-1,0))*$D2843*IFERROR(INDEX(Produtos!$L$6:$L$505,MATCH($C2843,Produtos!$B$6:$B$505,0)),0))</f>
        <v/>
      </c>
      <c r="K2843" s="17">
        <f>IF(I2843="","",IF($B2843="Venda",I2843-J2843,IF($B2843="Devolução de venda",-I2843-J2843,0)))</f>
        <v/>
      </c>
      <c r="L2843" s="20">
        <f>IF($A2843="","",IF($G2843&lt;&gt;"",$G2843,$A2843))</f>
        <v/>
      </c>
      <c r="M2843" s="17">
        <f>IF(I2843="","",IF($B2843="Venda",I2843,IF(OR($B2843="Compra",$B2843="Devolução de venda"),-I2843,0)))</f>
        <v/>
      </c>
    </row>
    <row r="2844">
      <c r="A2844" s="22" t="n"/>
      <c r="B2844" s="14" t="n"/>
      <c r="C2844" s="14" t="n"/>
      <c r="D2844" s="14" t="n"/>
      <c r="E2844" s="15" t="n"/>
      <c r="F2844" s="14" t="n"/>
      <c r="G2844" s="22" t="n"/>
      <c r="H2844" s="14" t="n"/>
      <c r="I2844" s="17">
        <f>IF(OR($B2844="",$C2844="",N($D2844)=0),"",IF(OR($B2844="Ajuste para mais",$B2844="Ajuste para menos"),0,$D2844*IF(N($E2844)&lt;&gt;0,$E2844,IF(OR($B2844="Venda",$B2844="Devolução de venda"),IFERROR(INDEX(Produtos!$D$6:$D$505,MATCH($C2844,Produtos!$B$6:$B$505,0)),0),0))))</f>
        <v/>
      </c>
      <c r="J2844" s="17">
        <f>IF(OR($B2844="",$C2844="",N($D2844)=0),"",IF($B2844="Venda",1,IF($B2844="Devolução de venda",-1,0))*$D2844*IFERROR(INDEX(Produtos!$L$6:$L$505,MATCH($C2844,Produtos!$B$6:$B$505,0)),0))</f>
        <v/>
      </c>
      <c r="K2844" s="17">
        <f>IF(I2844="","",IF($B2844="Venda",I2844-J2844,IF($B2844="Devolução de venda",-I2844-J2844,0)))</f>
        <v/>
      </c>
      <c r="L2844" s="20">
        <f>IF($A2844="","",IF($G2844&lt;&gt;"",$G2844,$A2844))</f>
        <v/>
      </c>
      <c r="M2844" s="17">
        <f>IF(I2844="","",IF($B2844="Venda",I2844,IF(OR($B2844="Compra",$B2844="Devolução de venda"),-I2844,0)))</f>
        <v/>
      </c>
    </row>
    <row r="2845">
      <c r="A2845" s="22" t="n"/>
      <c r="B2845" s="14" t="n"/>
      <c r="C2845" s="14" t="n"/>
      <c r="D2845" s="14" t="n"/>
      <c r="E2845" s="15" t="n"/>
      <c r="F2845" s="14" t="n"/>
      <c r="G2845" s="22" t="n"/>
      <c r="H2845" s="14" t="n"/>
      <c r="I2845" s="17">
        <f>IF(OR($B2845="",$C2845="",N($D2845)=0),"",IF(OR($B2845="Ajuste para mais",$B2845="Ajuste para menos"),0,$D2845*IF(N($E2845)&lt;&gt;0,$E2845,IF(OR($B2845="Venda",$B2845="Devolução de venda"),IFERROR(INDEX(Produtos!$D$6:$D$505,MATCH($C2845,Produtos!$B$6:$B$505,0)),0),0))))</f>
        <v/>
      </c>
      <c r="J2845" s="17">
        <f>IF(OR($B2845="",$C2845="",N($D2845)=0),"",IF($B2845="Venda",1,IF($B2845="Devolução de venda",-1,0))*$D2845*IFERROR(INDEX(Produtos!$L$6:$L$505,MATCH($C2845,Produtos!$B$6:$B$505,0)),0))</f>
        <v/>
      </c>
      <c r="K2845" s="17">
        <f>IF(I2845="","",IF($B2845="Venda",I2845-J2845,IF($B2845="Devolução de venda",-I2845-J2845,0)))</f>
        <v/>
      </c>
      <c r="L2845" s="20">
        <f>IF($A2845="","",IF($G2845&lt;&gt;"",$G2845,$A2845))</f>
        <v/>
      </c>
      <c r="M2845" s="17">
        <f>IF(I2845="","",IF($B2845="Venda",I2845,IF(OR($B2845="Compra",$B2845="Devolução de venda"),-I2845,0)))</f>
        <v/>
      </c>
    </row>
    <row r="2846">
      <c r="A2846" s="22" t="n"/>
      <c r="B2846" s="14" t="n"/>
      <c r="C2846" s="14" t="n"/>
      <c r="D2846" s="14" t="n"/>
      <c r="E2846" s="15" t="n"/>
      <c r="F2846" s="14" t="n"/>
      <c r="G2846" s="22" t="n"/>
      <c r="H2846" s="14" t="n"/>
      <c r="I2846" s="17">
        <f>IF(OR($B2846="",$C2846="",N($D2846)=0),"",IF(OR($B2846="Ajuste para mais",$B2846="Ajuste para menos"),0,$D2846*IF(N($E2846)&lt;&gt;0,$E2846,IF(OR($B2846="Venda",$B2846="Devolução de venda"),IFERROR(INDEX(Produtos!$D$6:$D$505,MATCH($C2846,Produtos!$B$6:$B$505,0)),0),0))))</f>
        <v/>
      </c>
      <c r="J2846" s="17">
        <f>IF(OR($B2846="",$C2846="",N($D2846)=0),"",IF($B2846="Venda",1,IF($B2846="Devolução de venda",-1,0))*$D2846*IFERROR(INDEX(Produtos!$L$6:$L$505,MATCH($C2846,Produtos!$B$6:$B$505,0)),0))</f>
        <v/>
      </c>
      <c r="K2846" s="17">
        <f>IF(I2846="","",IF($B2846="Venda",I2846-J2846,IF($B2846="Devolução de venda",-I2846-J2846,0)))</f>
        <v/>
      </c>
      <c r="L2846" s="20">
        <f>IF($A2846="","",IF($G2846&lt;&gt;"",$G2846,$A2846))</f>
        <v/>
      </c>
      <c r="M2846" s="17">
        <f>IF(I2846="","",IF($B2846="Venda",I2846,IF(OR($B2846="Compra",$B2846="Devolução de venda"),-I2846,0)))</f>
        <v/>
      </c>
    </row>
    <row r="2847">
      <c r="A2847" s="22" t="n"/>
      <c r="B2847" s="14" t="n"/>
      <c r="C2847" s="14" t="n"/>
      <c r="D2847" s="14" t="n"/>
      <c r="E2847" s="15" t="n"/>
      <c r="F2847" s="14" t="n"/>
      <c r="G2847" s="22" t="n"/>
      <c r="H2847" s="14" t="n"/>
      <c r="I2847" s="17">
        <f>IF(OR($B2847="",$C2847="",N($D2847)=0),"",IF(OR($B2847="Ajuste para mais",$B2847="Ajuste para menos"),0,$D2847*IF(N($E2847)&lt;&gt;0,$E2847,IF(OR($B2847="Venda",$B2847="Devolução de venda"),IFERROR(INDEX(Produtos!$D$6:$D$505,MATCH($C2847,Produtos!$B$6:$B$505,0)),0),0))))</f>
        <v/>
      </c>
      <c r="J2847" s="17">
        <f>IF(OR($B2847="",$C2847="",N($D2847)=0),"",IF($B2847="Venda",1,IF($B2847="Devolução de venda",-1,0))*$D2847*IFERROR(INDEX(Produtos!$L$6:$L$505,MATCH($C2847,Produtos!$B$6:$B$505,0)),0))</f>
        <v/>
      </c>
      <c r="K2847" s="17">
        <f>IF(I2847="","",IF($B2847="Venda",I2847-J2847,IF($B2847="Devolução de venda",-I2847-J2847,0)))</f>
        <v/>
      </c>
      <c r="L2847" s="20">
        <f>IF($A2847="","",IF($G2847&lt;&gt;"",$G2847,$A2847))</f>
        <v/>
      </c>
      <c r="M2847" s="17">
        <f>IF(I2847="","",IF($B2847="Venda",I2847,IF(OR($B2847="Compra",$B2847="Devolução de venda"),-I2847,0)))</f>
        <v/>
      </c>
    </row>
    <row r="2848">
      <c r="A2848" s="22" t="n"/>
      <c r="B2848" s="14" t="n"/>
      <c r="C2848" s="14" t="n"/>
      <c r="D2848" s="14" t="n"/>
      <c r="E2848" s="15" t="n"/>
      <c r="F2848" s="14" t="n"/>
      <c r="G2848" s="22" t="n"/>
      <c r="H2848" s="14" t="n"/>
      <c r="I2848" s="17">
        <f>IF(OR($B2848="",$C2848="",N($D2848)=0),"",IF(OR($B2848="Ajuste para mais",$B2848="Ajuste para menos"),0,$D2848*IF(N($E2848)&lt;&gt;0,$E2848,IF(OR($B2848="Venda",$B2848="Devolução de venda"),IFERROR(INDEX(Produtos!$D$6:$D$505,MATCH($C2848,Produtos!$B$6:$B$505,0)),0),0))))</f>
        <v/>
      </c>
      <c r="J2848" s="17">
        <f>IF(OR($B2848="",$C2848="",N($D2848)=0),"",IF($B2848="Venda",1,IF($B2848="Devolução de venda",-1,0))*$D2848*IFERROR(INDEX(Produtos!$L$6:$L$505,MATCH($C2848,Produtos!$B$6:$B$505,0)),0))</f>
        <v/>
      </c>
      <c r="K2848" s="17">
        <f>IF(I2848="","",IF($B2848="Venda",I2848-J2848,IF($B2848="Devolução de venda",-I2848-J2848,0)))</f>
        <v/>
      </c>
      <c r="L2848" s="20">
        <f>IF($A2848="","",IF($G2848&lt;&gt;"",$G2848,$A2848))</f>
        <v/>
      </c>
      <c r="M2848" s="17">
        <f>IF(I2848="","",IF($B2848="Venda",I2848,IF(OR($B2848="Compra",$B2848="Devolução de venda"),-I2848,0)))</f>
        <v/>
      </c>
    </row>
    <row r="2849">
      <c r="A2849" s="22" t="n"/>
      <c r="B2849" s="14" t="n"/>
      <c r="C2849" s="14" t="n"/>
      <c r="D2849" s="14" t="n"/>
      <c r="E2849" s="15" t="n"/>
      <c r="F2849" s="14" t="n"/>
      <c r="G2849" s="22" t="n"/>
      <c r="H2849" s="14" t="n"/>
      <c r="I2849" s="17">
        <f>IF(OR($B2849="",$C2849="",N($D2849)=0),"",IF(OR($B2849="Ajuste para mais",$B2849="Ajuste para menos"),0,$D2849*IF(N($E2849)&lt;&gt;0,$E2849,IF(OR($B2849="Venda",$B2849="Devolução de venda"),IFERROR(INDEX(Produtos!$D$6:$D$505,MATCH($C2849,Produtos!$B$6:$B$505,0)),0),0))))</f>
        <v/>
      </c>
      <c r="J2849" s="17">
        <f>IF(OR($B2849="",$C2849="",N($D2849)=0),"",IF($B2849="Venda",1,IF($B2849="Devolução de venda",-1,0))*$D2849*IFERROR(INDEX(Produtos!$L$6:$L$505,MATCH($C2849,Produtos!$B$6:$B$505,0)),0))</f>
        <v/>
      </c>
      <c r="K2849" s="17">
        <f>IF(I2849="","",IF($B2849="Venda",I2849-J2849,IF($B2849="Devolução de venda",-I2849-J2849,0)))</f>
        <v/>
      </c>
      <c r="L2849" s="20">
        <f>IF($A2849="","",IF($G2849&lt;&gt;"",$G2849,$A2849))</f>
        <v/>
      </c>
      <c r="M2849" s="17">
        <f>IF(I2849="","",IF($B2849="Venda",I2849,IF(OR($B2849="Compra",$B2849="Devolução de venda"),-I2849,0)))</f>
        <v/>
      </c>
    </row>
    <row r="2850">
      <c r="A2850" s="22" t="n"/>
      <c r="B2850" s="14" t="n"/>
      <c r="C2850" s="14" t="n"/>
      <c r="D2850" s="14" t="n"/>
      <c r="E2850" s="15" t="n"/>
      <c r="F2850" s="14" t="n"/>
      <c r="G2850" s="22" t="n"/>
      <c r="H2850" s="14" t="n"/>
      <c r="I2850" s="17">
        <f>IF(OR($B2850="",$C2850="",N($D2850)=0),"",IF(OR($B2850="Ajuste para mais",$B2850="Ajuste para menos"),0,$D2850*IF(N($E2850)&lt;&gt;0,$E2850,IF(OR($B2850="Venda",$B2850="Devolução de venda"),IFERROR(INDEX(Produtos!$D$6:$D$505,MATCH($C2850,Produtos!$B$6:$B$505,0)),0),0))))</f>
        <v/>
      </c>
      <c r="J2850" s="17">
        <f>IF(OR($B2850="",$C2850="",N($D2850)=0),"",IF($B2850="Venda",1,IF($B2850="Devolução de venda",-1,0))*$D2850*IFERROR(INDEX(Produtos!$L$6:$L$505,MATCH($C2850,Produtos!$B$6:$B$505,0)),0))</f>
        <v/>
      </c>
      <c r="K2850" s="17">
        <f>IF(I2850="","",IF($B2850="Venda",I2850-J2850,IF($B2850="Devolução de venda",-I2850-J2850,0)))</f>
        <v/>
      </c>
      <c r="L2850" s="20">
        <f>IF($A2850="","",IF($G2850&lt;&gt;"",$G2850,$A2850))</f>
        <v/>
      </c>
      <c r="M2850" s="17">
        <f>IF(I2850="","",IF($B2850="Venda",I2850,IF(OR($B2850="Compra",$B2850="Devolução de venda"),-I2850,0)))</f>
        <v/>
      </c>
    </row>
    <row r="2851">
      <c r="A2851" s="22" t="n"/>
      <c r="B2851" s="14" t="n"/>
      <c r="C2851" s="14" t="n"/>
      <c r="D2851" s="14" t="n"/>
      <c r="E2851" s="15" t="n"/>
      <c r="F2851" s="14" t="n"/>
      <c r="G2851" s="22" t="n"/>
      <c r="H2851" s="14" t="n"/>
      <c r="I2851" s="17">
        <f>IF(OR($B2851="",$C2851="",N($D2851)=0),"",IF(OR($B2851="Ajuste para mais",$B2851="Ajuste para menos"),0,$D2851*IF(N($E2851)&lt;&gt;0,$E2851,IF(OR($B2851="Venda",$B2851="Devolução de venda"),IFERROR(INDEX(Produtos!$D$6:$D$505,MATCH($C2851,Produtos!$B$6:$B$505,0)),0),0))))</f>
        <v/>
      </c>
      <c r="J2851" s="17">
        <f>IF(OR($B2851="",$C2851="",N($D2851)=0),"",IF($B2851="Venda",1,IF($B2851="Devolução de venda",-1,0))*$D2851*IFERROR(INDEX(Produtos!$L$6:$L$505,MATCH($C2851,Produtos!$B$6:$B$505,0)),0))</f>
        <v/>
      </c>
      <c r="K2851" s="17">
        <f>IF(I2851="","",IF($B2851="Venda",I2851-J2851,IF($B2851="Devolução de venda",-I2851-J2851,0)))</f>
        <v/>
      </c>
      <c r="L2851" s="20">
        <f>IF($A2851="","",IF($G2851&lt;&gt;"",$G2851,$A2851))</f>
        <v/>
      </c>
      <c r="M2851" s="17">
        <f>IF(I2851="","",IF($B2851="Venda",I2851,IF(OR($B2851="Compra",$B2851="Devolução de venda"),-I2851,0)))</f>
        <v/>
      </c>
    </row>
    <row r="2852">
      <c r="A2852" s="22" t="n"/>
      <c r="B2852" s="14" t="n"/>
      <c r="C2852" s="14" t="n"/>
      <c r="D2852" s="14" t="n"/>
      <c r="E2852" s="15" t="n"/>
      <c r="F2852" s="14" t="n"/>
      <c r="G2852" s="22" t="n"/>
      <c r="H2852" s="14" t="n"/>
      <c r="I2852" s="17">
        <f>IF(OR($B2852="",$C2852="",N($D2852)=0),"",IF(OR($B2852="Ajuste para mais",$B2852="Ajuste para menos"),0,$D2852*IF(N($E2852)&lt;&gt;0,$E2852,IF(OR($B2852="Venda",$B2852="Devolução de venda"),IFERROR(INDEX(Produtos!$D$6:$D$505,MATCH($C2852,Produtos!$B$6:$B$505,0)),0),0))))</f>
        <v/>
      </c>
      <c r="J2852" s="17">
        <f>IF(OR($B2852="",$C2852="",N($D2852)=0),"",IF($B2852="Venda",1,IF($B2852="Devolução de venda",-1,0))*$D2852*IFERROR(INDEX(Produtos!$L$6:$L$505,MATCH($C2852,Produtos!$B$6:$B$505,0)),0))</f>
        <v/>
      </c>
      <c r="K2852" s="17">
        <f>IF(I2852="","",IF($B2852="Venda",I2852-J2852,IF($B2852="Devolução de venda",-I2852-J2852,0)))</f>
        <v/>
      </c>
      <c r="L2852" s="20">
        <f>IF($A2852="","",IF($G2852&lt;&gt;"",$G2852,$A2852))</f>
        <v/>
      </c>
      <c r="M2852" s="17">
        <f>IF(I2852="","",IF($B2852="Venda",I2852,IF(OR($B2852="Compra",$B2852="Devolução de venda"),-I2852,0)))</f>
        <v/>
      </c>
    </row>
    <row r="2853">
      <c r="A2853" s="22" t="n"/>
      <c r="B2853" s="14" t="n"/>
      <c r="C2853" s="14" t="n"/>
      <c r="D2853" s="14" t="n"/>
      <c r="E2853" s="15" t="n"/>
      <c r="F2853" s="14" t="n"/>
      <c r="G2853" s="22" t="n"/>
      <c r="H2853" s="14" t="n"/>
      <c r="I2853" s="17">
        <f>IF(OR($B2853="",$C2853="",N($D2853)=0),"",IF(OR($B2853="Ajuste para mais",$B2853="Ajuste para menos"),0,$D2853*IF(N($E2853)&lt;&gt;0,$E2853,IF(OR($B2853="Venda",$B2853="Devolução de venda"),IFERROR(INDEX(Produtos!$D$6:$D$505,MATCH($C2853,Produtos!$B$6:$B$505,0)),0),0))))</f>
        <v/>
      </c>
      <c r="J2853" s="17">
        <f>IF(OR($B2853="",$C2853="",N($D2853)=0),"",IF($B2853="Venda",1,IF($B2853="Devolução de venda",-1,0))*$D2853*IFERROR(INDEX(Produtos!$L$6:$L$505,MATCH($C2853,Produtos!$B$6:$B$505,0)),0))</f>
        <v/>
      </c>
      <c r="K2853" s="17">
        <f>IF(I2853="","",IF($B2853="Venda",I2853-J2853,IF($B2853="Devolução de venda",-I2853-J2853,0)))</f>
        <v/>
      </c>
      <c r="L2853" s="20">
        <f>IF($A2853="","",IF($G2853&lt;&gt;"",$G2853,$A2853))</f>
        <v/>
      </c>
      <c r="M2853" s="17">
        <f>IF(I2853="","",IF($B2853="Venda",I2853,IF(OR($B2853="Compra",$B2853="Devolução de venda"),-I2853,0)))</f>
        <v/>
      </c>
    </row>
    <row r="2854">
      <c r="A2854" s="22" t="n"/>
      <c r="B2854" s="14" t="n"/>
      <c r="C2854" s="14" t="n"/>
      <c r="D2854" s="14" t="n"/>
      <c r="E2854" s="15" t="n"/>
      <c r="F2854" s="14" t="n"/>
      <c r="G2854" s="22" t="n"/>
      <c r="H2854" s="14" t="n"/>
      <c r="I2854" s="17">
        <f>IF(OR($B2854="",$C2854="",N($D2854)=0),"",IF(OR($B2854="Ajuste para mais",$B2854="Ajuste para menos"),0,$D2854*IF(N($E2854)&lt;&gt;0,$E2854,IF(OR($B2854="Venda",$B2854="Devolução de venda"),IFERROR(INDEX(Produtos!$D$6:$D$505,MATCH($C2854,Produtos!$B$6:$B$505,0)),0),0))))</f>
        <v/>
      </c>
      <c r="J2854" s="17">
        <f>IF(OR($B2854="",$C2854="",N($D2854)=0),"",IF($B2854="Venda",1,IF($B2854="Devolução de venda",-1,0))*$D2854*IFERROR(INDEX(Produtos!$L$6:$L$505,MATCH($C2854,Produtos!$B$6:$B$505,0)),0))</f>
        <v/>
      </c>
      <c r="K2854" s="17">
        <f>IF(I2854="","",IF($B2854="Venda",I2854-J2854,IF($B2854="Devolução de venda",-I2854-J2854,0)))</f>
        <v/>
      </c>
      <c r="L2854" s="20">
        <f>IF($A2854="","",IF($G2854&lt;&gt;"",$G2854,$A2854))</f>
        <v/>
      </c>
      <c r="M2854" s="17">
        <f>IF(I2854="","",IF($B2854="Venda",I2854,IF(OR($B2854="Compra",$B2854="Devolução de venda"),-I2854,0)))</f>
        <v/>
      </c>
    </row>
    <row r="2855">
      <c r="A2855" s="22" t="n"/>
      <c r="B2855" s="14" t="n"/>
      <c r="C2855" s="14" t="n"/>
      <c r="D2855" s="14" t="n"/>
      <c r="E2855" s="15" t="n"/>
      <c r="F2855" s="14" t="n"/>
      <c r="G2855" s="22" t="n"/>
      <c r="H2855" s="14" t="n"/>
      <c r="I2855" s="17">
        <f>IF(OR($B2855="",$C2855="",N($D2855)=0),"",IF(OR($B2855="Ajuste para mais",$B2855="Ajuste para menos"),0,$D2855*IF(N($E2855)&lt;&gt;0,$E2855,IF(OR($B2855="Venda",$B2855="Devolução de venda"),IFERROR(INDEX(Produtos!$D$6:$D$505,MATCH($C2855,Produtos!$B$6:$B$505,0)),0),0))))</f>
        <v/>
      </c>
      <c r="J2855" s="17">
        <f>IF(OR($B2855="",$C2855="",N($D2855)=0),"",IF($B2855="Venda",1,IF($B2855="Devolução de venda",-1,0))*$D2855*IFERROR(INDEX(Produtos!$L$6:$L$505,MATCH($C2855,Produtos!$B$6:$B$505,0)),0))</f>
        <v/>
      </c>
      <c r="K2855" s="17">
        <f>IF(I2855="","",IF($B2855="Venda",I2855-J2855,IF($B2855="Devolução de venda",-I2855-J2855,0)))</f>
        <v/>
      </c>
      <c r="L2855" s="20">
        <f>IF($A2855="","",IF($G2855&lt;&gt;"",$G2855,$A2855))</f>
        <v/>
      </c>
      <c r="M2855" s="17">
        <f>IF(I2855="","",IF($B2855="Venda",I2855,IF(OR($B2855="Compra",$B2855="Devolução de venda"),-I2855,0)))</f>
        <v/>
      </c>
    </row>
    <row r="2856">
      <c r="A2856" s="22" t="n"/>
      <c r="B2856" s="14" t="n"/>
      <c r="C2856" s="14" t="n"/>
      <c r="D2856" s="14" t="n"/>
      <c r="E2856" s="15" t="n"/>
      <c r="F2856" s="14" t="n"/>
      <c r="G2856" s="22" t="n"/>
      <c r="H2856" s="14" t="n"/>
      <c r="I2856" s="17">
        <f>IF(OR($B2856="",$C2856="",N($D2856)=0),"",IF(OR($B2856="Ajuste para mais",$B2856="Ajuste para menos"),0,$D2856*IF(N($E2856)&lt;&gt;0,$E2856,IF(OR($B2856="Venda",$B2856="Devolução de venda"),IFERROR(INDEX(Produtos!$D$6:$D$505,MATCH($C2856,Produtos!$B$6:$B$505,0)),0),0))))</f>
        <v/>
      </c>
      <c r="J2856" s="17">
        <f>IF(OR($B2856="",$C2856="",N($D2856)=0),"",IF($B2856="Venda",1,IF($B2856="Devolução de venda",-1,0))*$D2856*IFERROR(INDEX(Produtos!$L$6:$L$505,MATCH($C2856,Produtos!$B$6:$B$505,0)),0))</f>
        <v/>
      </c>
      <c r="K2856" s="17">
        <f>IF(I2856="","",IF($B2856="Venda",I2856-J2856,IF($B2856="Devolução de venda",-I2856-J2856,0)))</f>
        <v/>
      </c>
      <c r="L2856" s="20">
        <f>IF($A2856="","",IF($G2856&lt;&gt;"",$G2856,$A2856))</f>
        <v/>
      </c>
      <c r="M2856" s="17">
        <f>IF(I2856="","",IF($B2856="Venda",I2856,IF(OR($B2856="Compra",$B2856="Devolução de venda"),-I2856,0)))</f>
        <v/>
      </c>
    </row>
    <row r="2857">
      <c r="A2857" s="22" t="n"/>
      <c r="B2857" s="14" t="n"/>
      <c r="C2857" s="14" t="n"/>
      <c r="D2857" s="14" t="n"/>
      <c r="E2857" s="15" t="n"/>
      <c r="F2857" s="14" t="n"/>
      <c r="G2857" s="22" t="n"/>
      <c r="H2857" s="14" t="n"/>
      <c r="I2857" s="17">
        <f>IF(OR($B2857="",$C2857="",N($D2857)=0),"",IF(OR($B2857="Ajuste para mais",$B2857="Ajuste para menos"),0,$D2857*IF(N($E2857)&lt;&gt;0,$E2857,IF(OR($B2857="Venda",$B2857="Devolução de venda"),IFERROR(INDEX(Produtos!$D$6:$D$505,MATCH($C2857,Produtos!$B$6:$B$505,0)),0),0))))</f>
        <v/>
      </c>
      <c r="J2857" s="17">
        <f>IF(OR($B2857="",$C2857="",N($D2857)=0),"",IF($B2857="Venda",1,IF($B2857="Devolução de venda",-1,0))*$D2857*IFERROR(INDEX(Produtos!$L$6:$L$505,MATCH($C2857,Produtos!$B$6:$B$505,0)),0))</f>
        <v/>
      </c>
      <c r="K2857" s="17">
        <f>IF(I2857="","",IF($B2857="Venda",I2857-J2857,IF($B2857="Devolução de venda",-I2857-J2857,0)))</f>
        <v/>
      </c>
      <c r="L2857" s="20">
        <f>IF($A2857="","",IF($G2857&lt;&gt;"",$G2857,$A2857))</f>
        <v/>
      </c>
      <c r="M2857" s="17">
        <f>IF(I2857="","",IF($B2857="Venda",I2857,IF(OR($B2857="Compra",$B2857="Devolução de venda"),-I2857,0)))</f>
        <v/>
      </c>
    </row>
    <row r="2858">
      <c r="A2858" s="22" t="n"/>
      <c r="B2858" s="14" t="n"/>
      <c r="C2858" s="14" t="n"/>
      <c r="D2858" s="14" t="n"/>
      <c r="E2858" s="15" t="n"/>
      <c r="F2858" s="14" t="n"/>
      <c r="G2858" s="22" t="n"/>
      <c r="H2858" s="14" t="n"/>
      <c r="I2858" s="17">
        <f>IF(OR($B2858="",$C2858="",N($D2858)=0),"",IF(OR($B2858="Ajuste para mais",$B2858="Ajuste para menos"),0,$D2858*IF(N($E2858)&lt;&gt;0,$E2858,IF(OR($B2858="Venda",$B2858="Devolução de venda"),IFERROR(INDEX(Produtos!$D$6:$D$505,MATCH($C2858,Produtos!$B$6:$B$505,0)),0),0))))</f>
        <v/>
      </c>
      <c r="J2858" s="17">
        <f>IF(OR($B2858="",$C2858="",N($D2858)=0),"",IF($B2858="Venda",1,IF($B2858="Devolução de venda",-1,0))*$D2858*IFERROR(INDEX(Produtos!$L$6:$L$505,MATCH($C2858,Produtos!$B$6:$B$505,0)),0))</f>
        <v/>
      </c>
      <c r="K2858" s="17">
        <f>IF(I2858="","",IF($B2858="Venda",I2858-J2858,IF($B2858="Devolução de venda",-I2858-J2858,0)))</f>
        <v/>
      </c>
      <c r="L2858" s="20">
        <f>IF($A2858="","",IF($G2858&lt;&gt;"",$G2858,$A2858))</f>
        <v/>
      </c>
      <c r="M2858" s="17">
        <f>IF(I2858="","",IF($B2858="Venda",I2858,IF(OR($B2858="Compra",$B2858="Devolução de venda"),-I2858,0)))</f>
        <v/>
      </c>
    </row>
    <row r="2859">
      <c r="A2859" s="22" t="n"/>
      <c r="B2859" s="14" t="n"/>
      <c r="C2859" s="14" t="n"/>
      <c r="D2859" s="14" t="n"/>
      <c r="E2859" s="15" t="n"/>
      <c r="F2859" s="14" t="n"/>
      <c r="G2859" s="22" t="n"/>
      <c r="H2859" s="14" t="n"/>
      <c r="I2859" s="17">
        <f>IF(OR($B2859="",$C2859="",N($D2859)=0),"",IF(OR($B2859="Ajuste para mais",$B2859="Ajuste para menos"),0,$D2859*IF(N($E2859)&lt;&gt;0,$E2859,IF(OR($B2859="Venda",$B2859="Devolução de venda"),IFERROR(INDEX(Produtos!$D$6:$D$505,MATCH($C2859,Produtos!$B$6:$B$505,0)),0),0))))</f>
        <v/>
      </c>
      <c r="J2859" s="17">
        <f>IF(OR($B2859="",$C2859="",N($D2859)=0),"",IF($B2859="Venda",1,IF($B2859="Devolução de venda",-1,0))*$D2859*IFERROR(INDEX(Produtos!$L$6:$L$505,MATCH($C2859,Produtos!$B$6:$B$505,0)),0))</f>
        <v/>
      </c>
      <c r="K2859" s="17">
        <f>IF(I2859="","",IF($B2859="Venda",I2859-J2859,IF($B2859="Devolução de venda",-I2859-J2859,0)))</f>
        <v/>
      </c>
      <c r="L2859" s="20">
        <f>IF($A2859="","",IF($G2859&lt;&gt;"",$G2859,$A2859))</f>
        <v/>
      </c>
      <c r="M2859" s="17">
        <f>IF(I2859="","",IF($B2859="Venda",I2859,IF(OR($B2859="Compra",$B2859="Devolução de venda"),-I2859,0)))</f>
        <v/>
      </c>
    </row>
    <row r="2860">
      <c r="A2860" s="22" t="n"/>
      <c r="B2860" s="14" t="n"/>
      <c r="C2860" s="14" t="n"/>
      <c r="D2860" s="14" t="n"/>
      <c r="E2860" s="15" t="n"/>
      <c r="F2860" s="14" t="n"/>
      <c r="G2860" s="22" t="n"/>
      <c r="H2860" s="14" t="n"/>
      <c r="I2860" s="17">
        <f>IF(OR($B2860="",$C2860="",N($D2860)=0),"",IF(OR($B2860="Ajuste para mais",$B2860="Ajuste para menos"),0,$D2860*IF(N($E2860)&lt;&gt;0,$E2860,IF(OR($B2860="Venda",$B2860="Devolução de venda"),IFERROR(INDEX(Produtos!$D$6:$D$505,MATCH($C2860,Produtos!$B$6:$B$505,0)),0),0))))</f>
        <v/>
      </c>
      <c r="J2860" s="17">
        <f>IF(OR($B2860="",$C2860="",N($D2860)=0),"",IF($B2860="Venda",1,IF($B2860="Devolução de venda",-1,0))*$D2860*IFERROR(INDEX(Produtos!$L$6:$L$505,MATCH($C2860,Produtos!$B$6:$B$505,0)),0))</f>
        <v/>
      </c>
      <c r="K2860" s="17">
        <f>IF(I2860="","",IF($B2860="Venda",I2860-J2860,IF($B2860="Devolução de venda",-I2860-J2860,0)))</f>
        <v/>
      </c>
      <c r="L2860" s="20">
        <f>IF($A2860="","",IF($G2860&lt;&gt;"",$G2860,$A2860))</f>
        <v/>
      </c>
      <c r="M2860" s="17">
        <f>IF(I2860="","",IF($B2860="Venda",I2860,IF(OR($B2860="Compra",$B2860="Devolução de venda"),-I2860,0)))</f>
        <v/>
      </c>
    </row>
    <row r="2861">
      <c r="A2861" s="22" t="n"/>
      <c r="B2861" s="14" t="n"/>
      <c r="C2861" s="14" t="n"/>
      <c r="D2861" s="14" t="n"/>
      <c r="E2861" s="15" t="n"/>
      <c r="F2861" s="14" t="n"/>
      <c r="G2861" s="22" t="n"/>
      <c r="H2861" s="14" t="n"/>
      <c r="I2861" s="17">
        <f>IF(OR($B2861="",$C2861="",N($D2861)=0),"",IF(OR($B2861="Ajuste para mais",$B2861="Ajuste para menos"),0,$D2861*IF(N($E2861)&lt;&gt;0,$E2861,IF(OR($B2861="Venda",$B2861="Devolução de venda"),IFERROR(INDEX(Produtos!$D$6:$D$505,MATCH($C2861,Produtos!$B$6:$B$505,0)),0),0))))</f>
        <v/>
      </c>
      <c r="J2861" s="17">
        <f>IF(OR($B2861="",$C2861="",N($D2861)=0),"",IF($B2861="Venda",1,IF($B2861="Devolução de venda",-1,0))*$D2861*IFERROR(INDEX(Produtos!$L$6:$L$505,MATCH($C2861,Produtos!$B$6:$B$505,0)),0))</f>
        <v/>
      </c>
      <c r="K2861" s="17">
        <f>IF(I2861="","",IF($B2861="Venda",I2861-J2861,IF($B2861="Devolução de venda",-I2861-J2861,0)))</f>
        <v/>
      </c>
      <c r="L2861" s="20">
        <f>IF($A2861="","",IF($G2861&lt;&gt;"",$G2861,$A2861))</f>
        <v/>
      </c>
      <c r="M2861" s="17">
        <f>IF(I2861="","",IF($B2861="Venda",I2861,IF(OR($B2861="Compra",$B2861="Devolução de venda"),-I2861,0)))</f>
        <v/>
      </c>
    </row>
    <row r="2862">
      <c r="A2862" s="22" t="n"/>
      <c r="B2862" s="14" t="n"/>
      <c r="C2862" s="14" t="n"/>
      <c r="D2862" s="14" t="n"/>
      <c r="E2862" s="15" t="n"/>
      <c r="F2862" s="14" t="n"/>
      <c r="G2862" s="22" t="n"/>
      <c r="H2862" s="14" t="n"/>
      <c r="I2862" s="17">
        <f>IF(OR($B2862="",$C2862="",N($D2862)=0),"",IF(OR($B2862="Ajuste para mais",$B2862="Ajuste para menos"),0,$D2862*IF(N($E2862)&lt;&gt;0,$E2862,IF(OR($B2862="Venda",$B2862="Devolução de venda"),IFERROR(INDEX(Produtos!$D$6:$D$505,MATCH($C2862,Produtos!$B$6:$B$505,0)),0),0))))</f>
        <v/>
      </c>
      <c r="J2862" s="17">
        <f>IF(OR($B2862="",$C2862="",N($D2862)=0),"",IF($B2862="Venda",1,IF($B2862="Devolução de venda",-1,0))*$D2862*IFERROR(INDEX(Produtos!$L$6:$L$505,MATCH($C2862,Produtos!$B$6:$B$505,0)),0))</f>
        <v/>
      </c>
      <c r="K2862" s="17">
        <f>IF(I2862="","",IF($B2862="Venda",I2862-J2862,IF($B2862="Devolução de venda",-I2862-J2862,0)))</f>
        <v/>
      </c>
      <c r="L2862" s="20">
        <f>IF($A2862="","",IF($G2862&lt;&gt;"",$G2862,$A2862))</f>
        <v/>
      </c>
      <c r="M2862" s="17">
        <f>IF(I2862="","",IF($B2862="Venda",I2862,IF(OR($B2862="Compra",$B2862="Devolução de venda"),-I2862,0)))</f>
        <v/>
      </c>
    </row>
    <row r="2863">
      <c r="A2863" s="22" t="n"/>
      <c r="B2863" s="14" t="n"/>
      <c r="C2863" s="14" t="n"/>
      <c r="D2863" s="14" t="n"/>
      <c r="E2863" s="15" t="n"/>
      <c r="F2863" s="14" t="n"/>
      <c r="G2863" s="22" t="n"/>
      <c r="H2863" s="14" t="n"/>
      <c r="I2863" s="17">
        <f>IF(OR($B2863="",$C2863="",N($D2863)=0),"",IF(OR($B2863="Ajuste para mais",$B2863="Ajuste para menos"),0,$D2863*IF(N($E2863)&lt;&gt;0,$E2863,IF(OR($B2863="Venda",$B2863="Devolução de venda"),IFERROR(INDEX(Produtos!$D$6:$D$505,MATCH($C2863,Produtos!$B$6:$B$505,0)),0),0))))</f>
        <v/>
      </c>
      <c r="J2863" s="17">
        <f>IF(OR($B2863="",$C2863="",N($D2863)=0),"",IF($B2863="Venda",1,IF($B2863="Devolução de venda",-1,0))*$D2863*IFERROR(INDEX(Produtos!$L$6:$L$505,MATCH($C2863,Produtos!$B$6:$B$505,0)),0))</f>
        <v/>
      </c>
      <c r="K2863" s="17">
        <f>IF(I2863="","",IF($B2863="Venda",I2863-J2863,IF($B2863="Devolução de venda",-I2863-J2863,0)))</f>
        <v/>
      </c>
      <c r="L2863" s="20">
        <f>IF($A2863="","",IF($G2863&lt;&gt;"",$G2863,$A2863))</f>
        <v/>
      </c>
      <c r="M2863" s="17">
        <f>IF(I2863="","",IF($B2863="Venda",I2863,IF(OR($B2863="Compra",$B2863="Devolução de venda"),-I2863,0)))</f>
        <v/>
      </c>
    </row>
    <row r="2864">
      <c r="A2864" s="22" t="n"/>
      <c r="B2864" s="14" t="n"/>
      <c r="C2864" s="14" t="n"/>
      <c r="D2864" s="14" t="n"/>
      <c r="E2864" s="15" t="n"/>
      <c r="F2864" s="14" t="n"/>
      <c r="G2864" s="22" t="n"/>
      <c r="H2864" s="14" t="n"/>
      <c r="I2864" s="17">
        <f>IF(OR($B2864="",$C2864="",N($D2864)=0),"",IF(OR($B2864="Ajuste para mais",$B2864="Ajuste para menos"),0,$D2864*IF(N($E2864)&lt;&gt;0,$E2864,IF(OR($B2864="Venda",$B2864="Devolução de venda"),IFERROR(INDEX(Produtos!$D$6:$D$505,MATCH($C2864,Produtos!$B$6:$B$505,0)),0),0))))</f>
        <v/>
      </c>
      <c r="J2864" s="17">
        <f>IF(OR($B2864="",$C2864="",N($D2864)=0),"",IF($B2864="Venda",1,IF($B2864="Devolução de venda",-1,0))*$D2864*IFERROR(INDEX(Produtos!$L$6:$L$505,MATCH($C2864,Produtos!$B$6:$B$505,0)),0))</f>
        <v/>
      </c>
      <c r="K2864" s="17">
        <f>IF(I2864="","",IF($B2864="Venda",I2864-J2864,IF($B2864="Devolução de venda",-I2864-J2864,0)))</f>
        <v/>
      </c>
      <c r="L2864" s="20">
        <f>IF($A2864="","",IF($G2864&lt;&gt;"",$G2864,$A2864))</f>
        <v/>
      </c>
      <c r="M2864" s="17">
        <f>IF(I2864="","",IF($B2864="Venda",I2864,IF(OR($B2864="Compra",$B2864="Devolução de venda"),-I2864,0)))</f>
        <v/>
      </c>
    </row>
    <row r="2865">
      <c r="A2865" s="22" t="n"/>
      <c r="B2865" s="14" t="n"/>
      <c r="C2865" s="14" t="n"/>
      <c r="D2865" s="14" t="n"/>
      <c r="E2865" s="15" t="n"/>
      <c r="F2865" s="14" t="n"/>
      <c r="G2865" s="22" t="n"/>
      <c r="H2865" s="14" t="n"/>
      <c r="I2865" s="17">
        <f>IF(OR($B2865="",$C2865="",N($D2865)=0),"",IF(OR($B2865="Ajuste para mais",$B2865="Ajuste para menos"),0,$D2865*IF(N($E2865)&lt;&gt;0,$E2865,IF(OR($B2865="Venda",$B2865="Devolução de venda"),IFERROR(INDEX(Produtos!$D$6:$D$505,MATCH($C2865,Produtos!$B$6:$B$505,0)),0),0))))</f>
        <v/>
      </c>
      <c r="J2865" s="17">
        <f>IF(OR($B2865="",$C2865="",N($D2865)=0),"",IF($B2865="Venda",1,IF($B2865="Devolução de venda",-1,0))*$D2865*IFERROR(INDEX(Produtos!$L$6:$L$505,MATCH($C2865,Produtos!$B$6:$B$505,0)),0))</f>
        <v/>
      </c>
      <c r="K2865" s="17">
        <f>IF(I2865="","",IF($B2865="Venda",I2865-J2865,IF($B2865="Devolução de venda",-I2865-J2865,0)))</f>
        <v/>
      </c>
      <c r="L2865" s="20">
        <f>IF($A2865="","",IF($G2865&lt;&gt;"",$G2865,$A2865))</f>
        <v/>
      </c>
      <c r="M2865" s="17">
        <f>IF(I2865="","",IF($B2865="Venda",I2865,IF(OR($B2865="Compra",$B2865="Devolução de venda"),-I2865,0)))</f>
        <v/>
      </c>
    </row>
    <row r="2866">
      <c r="A2866" s="22" t="n"/>
      <c r="B2866" s="14" t="n"/>
      <c r="C2866" s="14" t="n"/>
      <c r="D2866" s="14" t="n"/>
      <c r="E2866" s="15" t="n"/>
      <c r="F2866" s="14" t="n"/>
      <c r="G2866" s="22" t="n"/>
      <c r="H2866" s="14" t="n"/>
      <c r="I2866" s="17">
        <f>IF(OR($B2866="",$C2866="",N($D2866)=0),"",IF(OR($B2866="Ajuste para mais",$B2866="Ajuste para menos"),0,$D2866*IF(N($E2866)&lt;&gt;0,$E2866,IF(OR($B2866="Venda",$B2866="Devolução de venda"),IFERROR(INDEX(Produtos!$D$6:$D$505,MATCH($C2866,Produtos!$B$6:$B$505,0)),0),0))))</f>
        <v/>
      </c>
      <c r="J2866" s="17">
        <f>IF(OR($B2866="",$C2866="",N($D2866)=0),"",IF($B2866="Venda",1,IF($B2866="Devolução de venda",-1,0))*$D2866*IFERROR(INDEX(Produtos!$L$6:$L$505,MATCH($C2866,Produtos!$B$6:$B$505,0)),0))</f>
        <v/>
      </c>
      <c r="K2866" s="17">
        <f>IF(I2866="","",IF($B2866="Venda",I2866-J2866,IF($B2866="Devolução de venda",-I2866-J2866,0)))</f>
        <v/>
      </c>
      <c r="L2866" s="20">
        <f>IF($A2866="","",IF($G2866&lt;&gt;"",$G2866,$A2866))</f>
        <v/>
      </c>
      <c r="M2866" s="17">
        <f>IF(I2866="","",IF($B2866="Venda",I2866,IF(OR($B2866="Compra",$B2866="Devolução de venda"),-I2866,0)))</f>
        <v/>
      </c>
    </row>
    <row r="2867">
      <c r="A2867" s="22" t="n"/>
      <c r="B2867" s="14" t="n"/>
      <c r="C2867" s="14" t="n"/>
      <c r="D2867" s="14" t="n"/>
      <c r="E2867" s="15" t="n"/>
      <c r="F2867" s="14" t="n"/>
      <c r="G2867" s="22" t="n"/>
      <c r="H2867" s="14" t="n"/>
      <c r="I2867" s="17">
        <f>IF(OR($B2867="",$C2867="",N($D2867)=0),"",IF(OR($B2867="Ajuste para mais",$B2867="Ajuste para menos"),0,$D2867*IF(N($E2867)&lt;&gt;0,$E2867,IF(OR($B2867="Venda",$B2867="Devolução de venda"),IFERROR(INDEX(Produtos!$D$6:$D$505,MATCH($C2867,Produtos!$B$6:$B$505,0)),0),0))))</f>
        <v/>
      </c>
      <c r="J2867" s="17">
        <f>IF(OR($B2867="",$C2867="",N($D2867)=0),"",IF($B2867="Venda",1,IF($B2867="Devolução de venda",-1,0))*$D2867*IFERROR(INDEX(Produtos!$L$6:$L$505,MATCH($C2867,Produtos!$B$6:$B$505,0)),0))</f>
        <v/>
      </c>
      <c r="K2867" s="17">
        <f>IF(I2867="","",IF($B2867="Venda",I2867-J2867,IF($B2867="Devolução de venda",-I2867-J2867,0)))</f>
        <v/>
      </c>
      <c r="L2867" s="20">
        <f>IF($A2867="","",IF($G2867&lt;&gt;"",$G2867,$A2867))</f>
        <v/>
      </c>
      <c r="M2867" s="17">
        <f>IF(I2867="","",IF($B2867="Venda",I2867,IF(OR($B2867="Compra",$B2867="Devolução de venda"),-I2867,0)))</f>
        <v/>
      </c>
    </row>
    <row r="2868">
      <c r="A2868" s="22" t="n"/>
      <c r="B2868" s="14" t="n"/>
      <c r="C2868" s="14" t="n"/>
      <c r="D2868" s="14" t="n"/>
      <c r="E2868" s="15" t="n"/>
      <c r="F2868" s="14" t="n"/>
      <c r="G2868" s="22" t="n"/>
      <c r="H2868" s="14" t="n"/>
      <c r="I2868" s="17">
        <f>IF(OR($B2868="",$C2868="",N($D2868)=0),"",IF(OR($B2868="Ajuste para mais",$B2868="Ajuste para menos"),0,$D2868*IF(N($E2868)&lt;&gt;0,$E2868,IF(OR($B2868="Venda",$B2868="Devolução de venda"),IFERROR(INDEX(Produtos!$D$6:$D$505,MATCH($C2868,Produtos!$B$6:$B$505,0)),0),0))))</f>
        <v/>
      </c>
      <c r="J2868" s="17">
        <f>IF(OR($B2868="",$C2868="",N($D2868)=0),"",IF($B2868="Venda",1,IF($B2868="Devolução de venda",-1,0))*$D2868*IFERROR(INDEX(Produtos!$L$6:$L$505,MATCH($C2868,Produtos!$B$6:$B$505,0)),0))</f>
        <v/>
      </c>
      <c r="K2868" s="17">
        <f>IF(I2868="","",IF($B2868="Venda",I2868-J2868,IF($B2868="Devolução de venda",-I2868-J2868,0)))</f>
        <v/>
      </c>
      <c r="L2868" s="20">
        <f>IF($A2868="","",IF($G2868&lt;&gt;"",$G2868,$A2868))</f>
        <v/>
      </c>
      <c r="M2868" s="17">
        <f>IF(I2868="","",IF($B2868="Venda",I2868,IF(OR($B2868="Compra",$B2868="Devolução de venda"),-I2868,0)))</f>
        <v/>
      </c>
    </row>
    <row r="2869">
      <c r="A2869" s="22" t="n"/>
      <c r="B2869" s="14" t="n"/>
      <c r="C2869" s="14" t="n"/>
      <c r="D2869" s="14" t="n"/>
      <c r="E2869" s="15" t="n"/>
      <c r="F2869" s="14" t="n"/>
      <c r="G2869" s="22" t="n"/>
      <c r="H2869" s="14" t="n"/>
      <c r="I2869" s="17">
        <f>IF(OR($B2869="",$C2869="",N($D2869)=0),"",IF(OR($B2869="Ajuste para mais",$B2869="Ajuste para menos"),0,$D2869*IF(N($E2869)&lt;&gt;0,$E2869,IF(OR($B2869="Venda",$B2869="Devolução de venda"),IFERROR(INDEX(Produtos!$D$6:$D$505,MATCH($C2869,Produtos!$B$6:$B$505,0)),0),0))))</f>
        <v/>
      </c>
      <c r="J2869" s="17">
        <f>IF(OR($B2869="",$C2869="",N($D2869)=0),"",IF($B2869="Venda",1,IF($B2869="Devolução de venda",-1,0))*$D2869*IFERROR(INDEX(Produtos!$L$6:$L$505,MATCH($C2869,Produtos!$B$6:$B$505,0)),0))</f>
        <v/>
      </c>
      <c r="K2869" s="17">
        <f>IF(I2869="","",IF($B2869="Venda",I2869-J2869,IF($B2869="Devolução de venda",-I2869-J2869,0)))</f>
        <v/>
      </c>
      <c r="L2869" s="20">
        <f>IF($A2869="","",IF($G2869&lt;&gt;"",$G2869,$A2869))</f>
        <v/>
      </c>
      <c r="M2869" s="17">
        <f>IF(I2869="","",IF($B2869="Venda",I2869,IF(OR($B2869="Compra",$B2869="Devolução de venda"),-I2869,0)))</f>
        <v/>
      </c>
    </row>
    <row r="2870">
      <c r="A2870" s="22" t="n"/>
      <c r="B2870" s="14" t="n"/>
      <c r="C2870" s="14" t="n"/>
      <c r="D2870" s="14" t="n"/>
      <c r="E2870" s="15" t="n"/>
      <c r="F2870" s="14" t="n"/>
      <c r="G2870" s="22" t="n"/>
      <c r="H2870" s="14" t="n"/>
      <c r="I2870" s="17">
        <f>IF(OR($B2870="",$C2870="",N($D2870)=0),"",IF(OR($B2870="Ajuste para mais",$B2870="Ajuste para menos"),0,$D2870*IF(N($E2870)&lt;&gt;0,$E2870,IF(OR($B2870="Venda",$B2870="Devolução de venda"),IFERROR(INDEX(Produtos!$D$6:$D$505,MATCH($C2870,Produtos!$B$6:$B$505,0)),0),0))))</f>
        <v/>
      </c>
      <c r="J2870" s="17">
        <f>IF(OR($B2870="",$C2870="",N($D2870)=0),"",IF($B2870="Venda",1,IF($B2870="Devolução de venda",-1,0))*$D2870*IFERROR(INDEX(Produtos!$L$6:$L$505,MATCH($C2870,Produtos!$B$6:$B$505,0)),0))</f>
        <v/>
      </c>
      <c r="K2870" s="17">
        <f>IF(I2870="","",IF($B2870="Venda",I2870-J2870,IF($B2870="Devolução de venda",-I2870-J2870,0)))</f>
        <v/>
      </c>
      <c r="L2870" s="20">
        <f>IF($A2870="","",IF($G2870&lt;&gt;"",$G2870,$A2870))</f>
        <v/>
      </c>
      <c r="M2870" s="17">
        <f>IF(I2870="","",IF($B2870="Venda",I2870,IF(OR($B2870="Compra",$B2870="Devolução de venda"),-I2870,0)))</f>
        <v/>
      </c>
    </row>
    <row r="2871">
      <c r="A2871" s="22" t="n"/>
      <c r="B2871" s="14" t="n"/>
      <c r="C2871" s="14" t="n"/>
      <c r="D2871" s="14" t="n"/>
      <c r="E2871" s="15" t="n"/>
      <c r="F2871" s="14" t="n"/>
      <c r="G2871" s="22" t="n"/>
      <c r="H2871" s="14" t="n"/>
      <c r="I2871" s="17">
        <f>IF(OR($B2871="",$C2871="",N($D2871)=0),"",IF(OR($B2871="Ajuste para mais",$B2871="Ajuste para menos"),0,$D2871*IF(N($E2871)&lt;&gt;0,$E2871,IF(OR($B2871="Venda",$B2871="Devolução de venda"),IFERROR(INDEX(Produtos!$D$6:$D$505,MATCH($C2871,Produtos!$B$6:$B$505,0)),0),0))))</f>
        <v/>
      </c>
      <c r="J2871" s="17">
        <f>IF(OR($B2871="",$C2871="",N($D2871)=0),"",IF($B2871="Venda",1,IF($B2871="Devolução de venda",-1,0))*$D2871*IFERROR(INDEX(Produtos!$L$6:$L$505,MATCH($C2871,Produtos!$B$6:$B$505,0)),0))</f>
        <v/>
      </c>
      <c r="K2871" s="17">
        <f>IF(I2871="","",IF($B2871="Venda",I2871-J2871,IF($B2871="Devolução de venda",-I2871-J2871,0)))</f>
        <v/>
      </c>
      <c r="L2871" s="20">
        <f>IF($A2871="","",IF($G2871&lt;&gt;"",$G2871,$A2871))</f>
        <v/>
      </c>
      <c r="M2871" s="17">
        <f>IF(I2871="","",IF($B2871="Venda",I2871,IF(OR($B2871="Compra",$B2871="Devolução de venda"),-I2871,0)))</f>
        <v/>
      </c>
    </row>
    <row r="2872">
      <c r="A2872" s="22" t="n"/>
      <c r="B2872" s="14" t="n"/>
      <c r="C2872" s="14" t="n"/>
      <c r="D2872" s="14" t="n"/>
      <c r="E2872" s="15" t="n"/>
      <c r="F2872" s="14" t="n"/>
      <c r="G2872" s="22" t="n"/>
      <c r="H2872" s="14" t="n"/>
      <c r="I2872" s="17">
        <f>IF(OR($B2872="",$C2872="",N($D2872)=0),"",IF(OR($B2872="Ajuste para mais",$B2872="Ajuste para menos"),0,$D2872*IF(N($E2872)&lt;&gt;0,$E2872,IF(OR($B2872="Venda",$B2872="Devolução de venda"),IFERROR(INDEX(Produtos!$D$6:$D$505,MATCH($C2872,Produtos!$B$6:$B$505,0)),0),0))))</f>
        <v/>
      </c>
      <c r="J2872" s="17">
        <f>IF(OR($B2872="",$C2872="",N($D2872)=0),"",IF($B2872="Venda",1,IF($B2872="Devolução de venda",-1,0))*$D2872*IFERROR(INDEX(Produtos!$L$6:$L$505,MATCH($C2872,Produtos!$B$6:$B$505,0)),0))</f>
        <v/>
      </c>
      <c r="K2872" s="17">
        <f>IF(I2872="","",IF($B2872="Venda",I2872-J2872,IF($B2872="Devolução de venda",-I2872-J2872,0)))</f>
        <v/>
      </c>
      <c r="L2872" s="20">
        <f>IF($A2872="","",IF($G2872&lt;&gt;"",$G2872,$A2872))</f>
        <v/>
      </c>
      <c r="M2872" s="17">
        <f>IF(I2872="","",IF($B2872="Venda",I2872,IF(OR($B2872="Compra",$B2872="Devolução de venda"),-I2872,0)))</f>
        <v/>
      </c>
    </row>
    <row r="2873">
      <c r="A2873" s="22" t="n"/>
      <c r="B2873" s="14" t="n"/>
      <c r="C2873" s="14" t="n"/>
      <c r="D2873" s="14" t="n"/>
      <c r="E2873" s="15" t="n"/>
      <c r="F2873" s="14" t="n"/>
      <c r="G2873" s="22" t="n"/>
      <c r="H2873" s="14" t="n"/>
      <c r="I2873" s="17">
        <f>IF(OR($B2873="",$C2873="",N($D2873)=0),"",IF(OR($B2873="Ajuste para mais",$B2873="Ajuste para menos"),0,$D2873*IF(N($E2873)&lt;&gt;0,$E2873,IF(OR($B2873="Venda",$B2873="Devolução de venda"),IFERROR(INDEX(Produtos!$D$6:$D$505,MATCH($C2873,Produtos!$B$6:$B$505,0)),0),0))))</f>
        <v/>
      </c>
      <c r="J2873" s="17">
        <f>IF(OR($B2873="",$C2873="",N($D2873)=0),"",IF($B2873="Venda",1,IF($B2873="Devolução de venda",-1,0))*$D2873*IFERROR(INDEX(Produtos!$L$6:$L$505,MATCH($C2873,Produtos!$B$6:$B$505,0)),0))</f>
        <v/>
      </c>
      <c r="K2873" s="17">
        <f>IF(I2873="","",IF($B2873="Venda",I2873-J2873,IF($B2873="Devolução de venda",-I2873-J2873,0)))</f>
        <v/>
      </c>
      <c r="L2873" s="20">
        <f>IF($A2873="","",IF($G2873&lt;&gt;"",$G2873,$A2873))</f>
        <v/>
      </c>
      <c r="M2873" s="17">
        <f>IF(I2873="","",IF($B2873="Venda",I2873,IF(OR($B2873="Compra",$B2873="Devolução de venda"),-I2873,0)))</f>
        <v/>
      </c>
    </row>
    <row r="2874">
      <c r="A2874" s="22" t="n"/>
      <c r="B2874" s="14" t="n"/>
      <c r="C2874" s="14" t="n"/>
      <c r="D2874" s="14" t="n"/>
      <c r="E2874" s="15" t="n"/>
      <c r="F2874" s="14" t="n"/>
      <c r="G2874" s="22" t="n"/>
      <c r="H2874" s="14" t="n"/>
      <c r="I2874" s="17">
        <f>IF(OR($B2874="",$C2874="",N($D2874)=0),"",IF(OR($B2874="Ajuste para mais",$B2874="Ajuste para menos"),0,$D2874*IF(N($E2874)&lt;&gt;0,$E2874,IF(OR($B2874="Venda",$B2874="Devolução de venda"),IFERROR(INDEX(Produtos!$D$6:$D$505,MATCH($C2874,Produtos!$B$6:$B$505,0)),0),0))))</f>
        <v/>
      </c>
      <c r="J2874" s="17">
        <f>IF(OR($B2874="",$C2874="",N($D2874)=0),"",IF($B2874="Venda",1,IF($B2874="Devolução de venda",-1,0))*$D2874*IFERROR(INDEX(Produtos!$L$6:$L$505,MATCH($C2874,Produtos!$B$6:$B$505,0)),0))</f>
        <v/>
      </c>
      <c r="K2874" s="17">
        <f>IF(I2874="","",IF($B2874="Venda",I2874-J2874,IF($B2874="Devolução de venda",-I2874-J2874,0)))</f>
        <v/>
      </c>
      <c r="L2874" s="20">
        <f>IF($A2874="","",IF($G2874&lt;&gt;"",$G2874,$A2874))</f>
        <v/>
      </c>
      <c r="M2874" s="17">
        <f>IF(I2874="","",IF($B2874="Venda",I2874,IF(OR($B2874="Compra",$B2874="Devolução de venda"),-I2874,0)))</f>
        <v/>
      </c>
    </row>
    <row r="2875">
      <c r="A2875" s="22" t="n"/>
      <c r="B2875" s="14" t="n"/>
      <c r="C2875" s="14" t="n"/>
      <c r="D2875" s="14" t="n"/>
      <c r="E2875" s="15" t="n"/>
      <c r="F2875" s="14" t="n"/>
      <c r="G2875" s="22" t="n"/>
      <c r="H2875" s="14" t="n"/>
      <c r="I2875" s="17">
        <f>IF(OR($B2875="",$C2875="",N($D2875)=0),"",IF(OR($B2875="Ajuste para mais",$B2875="Ajuste para menos"),0,$D2875*IF(N($E2875)&lt;&gt;0,$E2875,IF(OR($B2875="Venda",$B2875="Devolução de venda"),IFERROR(INDEX(Produtos!$D$6:$D$505,MATCH($C2875,Produtos!$B$6:$B$505,0)),0),0))))</f>
        <v/>
      </c>
      <c r="J2875" s="17">
        <f>IF(OR($B2875="",$C2875="",N($D2875)=0),"",IF($B2875="Venda",1,IF($B2875="Devolução de venda",-1,0))*$D2875*IFERROR(INDEX(Produtos!$L$6:$L$505,MATCH($C2875,Produtos!$B$6:$B$505,0)),0))</f>
        <v/>
      </c>
      <c r="K2875" s="17">
        <f>IF(I2875="","",IF($B2875="Venda",I2875-J2875,IF($B2875="Devolução de venda",-I2875-J2875,0)))</f>
        <v/>
      </c>
      <c r="L2875" s="20">
        <f>IF($A2875="","",IF($G2875&lt;&gt;"",$G2875,$A2875))</f>
        <v/>
      </c>
      <c r="M2875" s="17">
        <f>IF(I2875="","",IF($B2875="Venda",I2875,IF(OR($B2875="Compra",$B2875="Devolução de venda"),-I2875,0)))</f>
        <v/>
      </c>
    </row>
    <row r="2876">
      <c r="A2876" s="22" t="n"/>
      <c r="B2876" s="14" t="n"/>
      <c r="C2876" s="14" t="n"/>
      <c r="D2876" s="14" t="n"/>
      <c r="E2876" s="15" t="n"/>
      <c r="F2876" s="14" t="n"/>
      <c r="G2876" s="22" t="n"/>
      <c r="H2876" s="14" t="n"/>
      <c r="I2876" s="17">
        <f>IF(OR($B2876="",$C2876="",N($D2876)=0),"",IF(OR($B2876="Ajuste para mais",$B2876="Ajuste para menos"),0,$D2876*IF(N($E2876)&lt;&gt;0,$E2876,IF(OR($B2876="Venda",$B2876="Devolução de venda"),IFERROR(INDEX(Produtos!$D$6:$D$505,MATCH($C2876,Produtos!$B$6:$B$505,0)),0),0))))</f>
        <v/>
      </c>
      <c r="J2876" s="17">
        <f>IF(OR($B2876="",$C2876="",N($D2876)=0),"",IF($B2876="Venda",1,IF($B2876="Devolução de venda",-1,0))*$D2876*IFERROR(INDEX(Produtos!$L$6:$L$505,MATCH($C2876,Produtos!$B$6:$B$505,0)),0))</f>
        <v/>
      </c>
      <c r="K2876" s="17">
        <f>IF(I2876="","",IF($B2876="Venda",I2876-J2876,IF($B2876="Devolução de venda",-I2876-J2876,0)))</f>
        <v/>
      </c>
      <c r="L2876" s="20">
        <f>IF($A2876="","",IF($G2876&lt;&gt;"",$G2876,$A2876))</f>
        <v/>
      </c>
      <c r="M2876" s="17">
        <f>IF(I2876="","",IF($B2876="Venda",I2876,IF(OR($B2876="Compra",$B2876="Devolução de venda"),-I2876,0)))</f>
        <v/>
      </c>
    </row>
    <row r="2877">
      <c r="A2877" s="22" t="n"/>
      <c r="B2877" s="14" t="n"/>
      <c r="C2877" s="14" t="n"/>
      <c r="D2877" s="14" t="n"/>
      <c r="E2877" s="15" t="n"/>
      <c r="F2877" s="14" t="n"/>
      <c r="G2877" s="22" t="n"/>
      <c r="H2877" s="14" t="n"/>
      <c r="I2877" s="17">
        <f>IF(OR($B2877="",$C2877="",N($D2877)=0),"",IF(OR($B2877="Ajuste para mais",$B2877="Ajuste para menos"),0,$D2877*IF(N($E2877)&lt;&gt;0,$E2877,IF(OR($B2877="Venda",$B2877="Devolução de venda"),IFERROR(INDEX(Produtos!$D$6:$D$505,MATCH($C2877,Produtos!$B$6:$B$505,0)),0),0))))</f>
        <v/>
      </c>
      <c r="J2877" s="17">
        <f>IF(OR($B2877="",$C2877="",N($D2877)=0),"",IF($B2877="Venda",1,IF($B2877="Devolução de venda",-1,0))*$D2877*IFERROR(INDEX(Produtos!$L$6:$L$505,MATCH($C2877,Produtos!$B$6:$B$505,0)),0))</f>
        <v/>
      </c>
      <c r="K2877" s="17">
        <f>IF(I2877="","",IF($B2877="Venda",I2877-J2877,IF($B2877="Devolução de venda",-I2877-J2877,0)))</f>
        <v/>
      </c>
      <c r="L2877" s="20">
        <f>IF($A2877="","",IF($G2877&lt;&gt;"",$G2877,$A2877))</f>
        <v/>
      </c>
      <c r="M2877" s="17">
        <f>IF(I2877="","",IF($B2877="Venda",I2877,IF(OR($B2877="Compra",$B2877="Devolução de venda"),-I2877,0)))</f>
        <v/>
      </c>
    </row>
    <row r="2878">
      <c r="A2878" s="22" t="n"/>
      <c r="B2878" s="14" t="n"/>
      <c r="C2878" s="14" t="n"/>
      <c r="D2878" s="14" t="n"/>
      <c r="E2878" s="15" t="n"/>
      <c r="F2878" s="14" t="n"/>
      <c r="G2878" s="22" t="n"/>
      <c r="H2878" s="14" t="n"/>
      <c r="I2878" s="17">
        <f>IF(OR($B2878="",$C2878="",N($D2878)=0),"",IF(OR($B2878="Ajuste para mais",$B2878="Ajuste para menos"),0,$D2878*IF(N($E2878)&lt;&gt;0,$E2878,IF(OR($B2878="Venda",$B2878="Devolução de venda"),IFERROR(INDEX(Produtos!$D$6:$D$505,MATCH($C2878,Produtos!$B$6:$B$505,0)),0),0))))</f>
        <v/>
      </c>
      <c r="J2878" s="17">
        <f>IF(OR($B2878="",$C2878="",N($D2878)=0),"",IF($B2878="Venda",1,IF($B2878="Devolução de venda",-1,0))*$D2878*IFERROR(INDEX(Produtos!$L$6:$L$505,MATCH($C2878,Produtos!$B$6:$B$505,0)),0))</f>
        <v/>
      </c>
      <c r="K2878" s="17">
        <f>IF(I2878="","",IF($B2878="Venda",I2878-J2878,IF($B2878="Devolução de venda",-I2878-J2878,0)))</f>
        <v/>
      </c>
      <c r="L2878" s="20">
        <f>IF($A2878="","",IF($G2878&lt;&gt;"",$G2878,$A2878))</f>
        <v/>
      </c>
      <c r="M2878" s="17">
        <f>IF(I2878="","",IF($B2878="Venda",I2878,IF(OR($B2878="Compra",$B2878="Devolução de venda"),-I2878,0)))</f>
        <v/>
      </c>
    </row>
    <row r="2879">
      <c r="A2879" s="22" t="n"/>
      <c r="B2879" s="14" t="n"/>
      <c r="C2879" s="14" t="n"/>
      <c r="D2879" s="14" t="n"/>
      <c r="E2879" s="15" t="n"/>
      <c r="F2879" s="14" t="n"/>
      <c r="G2879" s="22" t="n"/>
      <c r="H2879" s="14" t="n"/>
      <c r="I2879" s="17">
        <f>IF(OR($B2879="",$C2879="",N($D2879)=0),"",IF(OR($B2879="Ajuste para mais",$B2879="Ajuste para menos"),0,$D2879*IF(N($E2879)&lt;&gt;0,$E2879,IF(OR($B2879="Venda",$B2879="Devolução de venda"),IFERROR(INDEX(Produtos!$D$6:$D$505,MATCH($C2879,Produtos!$B$6:$B$505,0)),0),0))))</f>
        <v/>
      </c>
      <c r="J2879" s="17">
        <f>IF(OR($B2879="",$C2879="",N($D2879)=0),"",IF($B2879="Venda",1,IF($B2879="Devolução de venda",-1,0))*$D2879*IFERROR(INDEX(Produtos!$L$6:$L$505,MATCH($C2879,Produtos!$B$6:$B$505,0)),0))</f>
        <v/>
      </c>
      <c r="K2879" s="17">
        <f>IF(I2879="","",IF($B2879="Venda",I2879-J2879,IF($B2879="Devolução de venda",-I2879-J2879,0)))</f>
        <v/>
      </c>
      <c r="L2879" s="20">
        <f>IF($A2879="","",IF($G2879&lt;&gt;"",$G2879,$A2879))</f>
        <v/>
      </c>
      <c r="M2879" s="17">
        <f>IF(I2879="","",IF($B2879="Venda",I2879,IF(OR($B2879="Compra",$B2879="Devolução de venda"),-I2879,0)))</f>
        <v/>
      </c>
    </row>
    <row r="2880">
      <c r="A2880" s="22" t="n"/>
      <c r="B2880" s="14" t="n"/>
      <c r="C2880" s="14" t="n"/>
      <c r="D2880" s="14" t="n"/>
      <c r="E2880" s="15" t="n"/>
      <c r="F2880" s="14" t="n"/>
      <c r="G2880" s="22" t="n"/>
      <c r="H2880" s="14" t="n"/>
      <c r="I2880" s="17">
        <f>IF(OR($B2880="",$C2880="",N($D2880)=0),"",IF(OR($B2880="Ajuste para mais",$B2880="Ajuste para menos"),0,$D2880*IF(N($E2880)&lt;&gt;0,$E2880,IF(OR($B2880="Venda",$B2880="Devolução de venda"),IFERROR(INDEX(Produtos!$D$6:$D$505,MATCH($C2880,Produtos!$B$6:$B$505,0)),0),0))))</f>
        <v/>
      </c>
      <c r="J2880" s="17">
        <f>IF(OR($B2880="",$C2880="",N($D2880)=0),"",IF($B2880="Venda",1,IF($B2880="Devolução de venda",-1,0))*$D2880*IFERROR(INDEX(Produtos!$L$6:$L$505,MATCH($C2880,Produtos!$B$6:$B$505,0)),0))</f>
        <v/>
      </c>
      <c r="K2880" s="17">
        <f>IF(I2880="","",IF($B2880="Venda",I2880-J2880,IF($B2880="Devolução de venda",-I2880-J2880,0)))</f>
        <v/>
      </c>
      <c r="L2880" s="20">
        <f>IF($A2880="","",IF($G2880&lt;&gt;"",$G2880,$A2880))</f>
        <v/>
      </c>
      <c r="M2880" s="17">
        <f>IF(I2880="","",IF($B2880="Venda",I2880,IF(OR($B2880="Compra",$B2880="Devolução de venda"),-I2880,0)))</f>
        <v/>
      </c>
    </row>
    <row r="2881">
      <c r="A2881" s="22" t="n"/>
      <c r="B2881" s="14" t="n"/>
      <c r="C2881" s="14" t="n"/>
      <c r="D2881" s="14" t="n"/>
      <c r="E2881" s="15" t="n"/>
      <c r="F2881" s="14" t="n"/>
      <c r="G2881" s="22" t="n"/>
      <c r="H2881" s="14" t="n"/>
      <c r="I2881" s="17">
        <f>IF(OR($B2881="",$C2881="",N($D2881)=0),"",IF(OR($B2881="Ajuste para mais",$B2881="Ajuste para menos"),0,$D2881*IF(N($E2881)&lt;&gt;0,$E2881,IF(OR($B2881="Venda",$B2881="Devolução de venda"),IFERROR(INDEX(Produtos!$D$6:$D$505,MATCH($C2881,Produtos!$B$6:$B$505,0)),0),0))))</f>
        <v/>
      </c>
      <c r="J2881" s="17">
        <f>IF(OR($B2881="",$C2881="",N($D2881)=0),"",IF($B2881="Venda",1,IF($B2881="Devolução de venda",-1,0))*$D2881*IFERROR(INDEX(Produtos!$L$6:$L$505,MATCH($C2881,Produtos!$B$6:$B$505,0)),0))</f>
        <v/>
      </c>
      <c r="K2881" s="17">
        <f>IF(I2881="","",IF($B2881="Venda",I2881-J2881,IF($B2881="Devolução de venda",-I2881-J2881,0)))</f>
        <v/>
      </c>
      <c r="L2881" s="20">
        <f>IF($A2881="","",IF($G2881&lt;&gt;"",$G2881,$A2881))</f>
        <v/>
      </c>
      <c r="M2881" s="17">
        <f>IF(I2881="","",IF($B2881="Venda",I2881,IF(OR($B2881="Compra",$B2881="Devolução de venda"),-I2881,0)))</f>
        <v/>
      </c>
    </row>
    <row r="2882">
      <c r="A2882" s="22" t="n"/>
      <c r="B2882" s="14" t="n"/>
      <c r="C2882" s="14" t="n"/>
      <c r="D2882" s="14" t="n"/>
      <c r="E2882" s="15" t="n"/>
      <c r="F2882" s="14" t="n"/>
      <c r="G2882" s="22" t="n"/>
      <c r="H2882" s="14" t="n"/>
      <c r="I2882" s="17">
        <f>IF(OR($B2882="",$C2882="",N($D2882)=0),"",IF(OR($B2882="Ajuste para mais",$B2882="Ajuste para menos"),0,$D2882*IF(N($E2882)&lt;&gt;0,$E2882,IF(OR($B2882="Venda",$B2882="Devolução de venda"),IFERROR(INDEX(Produtos!$D$6:$D$505,MATCH($C2882,Produtos!$B$6:$B$505,0)),0),0))))</f>
        <v/>
      </c>
      <c r="J2882" s="17">
        <f>IF(OR($B2882="",$C2882="",N($D2882)=0),"",IF($B2882="Venda",1,IF($B2882="Devolução de venda",-1,0))*$D2882*IFERROR(INDEX(Produtos!$L$6:$L$505,MATCH($C2882,Produtos!$B$6:$B$505,0)),0))</f>
        <v/>
      </c>
      <c r="K2882" s="17">
        <f>IF(I2882="","",IF($B2882="Venda",I2882-J2882,IF($B2882="Devolução de venda",-I2882-J2882,0)))</f>
        <v/>
      </c>
      <c r="L2882" s="20">
        <f>IF($A2882="","",IF($G2882&lt;&gt;"",$G2882,$A2882))</f>
        <v/>
      </c>
      <c r="M2882" s="17">
        <f>IF(I2882="","",IF($B2882="Venda",I2882,IF(OR($B2882="Compra",$B2882="Devolução de venda"),-I2882,0)))</f>
        <v/>
      </c>
    </row>
    <row r="2883">
      <c r="A2883" s="22" t="n"/>
      <c r="B2883" s="14" t="n"/>
      <c r="C2883" s="14" t="n"/>
      <c r="D2883" s="14" t="n"/>
      <c r="E2883" s="15" t="n"/>
      <c r="F2883" s="14" t="n"/>
      <c r="G2883" s="22" t="n"/>
      <c r="H2883" s="14" t="n"/>
      <c r="I2883" s="17">
        <f>IF(OR($B2883="",$C2883="",N($D2883)=0),"",IF(OR($B2883="Ajuste para mais",$B2883="Ajuste para menos"),0,$D2883*IF(N($E2883)&lt;&gt;0,$E2883,IF(OR($B2883="Venda",$B2883="Devolução de venda"),IFERROR(INDEX(Produtos!$D$6:$D$505,MATCH($C2883,Produtos!$B$6:$B$505,0)),0),0))))</f>
        <v/>
      </c>
      <c r="J2883" s="17">
        <f>IF(OR($B2883="",$C2883="",N($D2883)=0),"",IF($B2883="Venda",1,IF($B2883="Devolução de venda",-1,0))*$D2883*IFERROR(INDEX(Produtos!$L$6:$L$505,MATCH($C2883,Produtos!$B$6:$B$505,0)),0))</f>
        <v/>
      </c>
      <c r="K2883" s="17">
        <f>IF(I2883="","",IF($B2883="Venda",I2883-J2883,IF($B2883="Devolução de venda",-I2883-J2883,0)))</f>
        <v/>
      </c>
      <c r="L2883" s="20">
        <f>IF($A2883="","",IF($G2883&lt;&gt;"",$G2883,$A2883))</f>
        <v/>
      </c>
      <c r="M2883" s="17">
        <f>IF(I2883="","",IF($B2883="Venda",I2883,IF(OR($B2883="Compra",$B2883="Devolução de venda"),-I2883,0)))</f>
        <v/>
      </c>
    </row>
    <row r="2884">
      <c r="A2884" s="22" t="n"/>
      <c r="B2884" s="14" t="n"/>
      <c r="C2884" s="14" t="n"/>
      <c r="D2884" s="14" t="n"/>
      <c r="E2884" s="15" t="n"/>
      <c r="F2884" s="14" t="n"/>
      <c r="G2884" s="22" t="n"/>
      <c r="H2884" s="14" t="n"/>
      <c r="I2884" s="17">
        <f>IF(OR($B2884="",$C2884="",N($D2884)=0),"",IF(OR($B2884="Ajuste para mais",$B2884="Ajuste para menos"),0,$D2884*IF(N($E2884)&lt;&gt;0,$E2884,IF(OR($B2884="Venda",$B2884="Devolução de venda"),IFERROR(INDEX(Produtos!$D$6:$D$505,MATCH($C2884,Produtos!$B$6:$B$505,0)),0),0))))</f>
        <v/>
      </c>
      <c r="J2884" s="17">
        <f>IF(OR($B2884="",$C2884="",N($D2884)=0),"",IF($B2884="Venda",1,IF($B2884="Devolução de venda",-1,0))*$D2884*IFERROR(INDEX(Produtos!$L$6:$L$505,MATCH($C2884,Produtos!$B$6:$B$505,0)),0))</f>
        <v/>
      </c>
      <c r="K2884" s="17">
        <f>IF(I2884="","",IF($B2884="Venda",I2884-J2884,IF($B2884="Devolução de venda",-I2884-J2884,0)))</f>
        <v/>
      </c>
      <c r="L2884" s="20">
        <f>IF($A2884="","",IF($G2884&lt;&gt;"",$G2884,$A2884))</f>
        <v/>
      </c>
      <c r="M2884" s="17">
        <f>IF(I2884="","",IF($B2884="Venda",I2884,IF(OR($B2884="Compra",$B2884="Devolução de venda"),-I2884,0)))</f>
        <v/>
      </c>
    </row>
    <row r="2885">
      <c r="A2885" s="22" t="n"/>
      <c r="B2885" s="14" t="n"/>
      <c r="C2885" s="14" t="n"/>
      <c r="D2885" s="14" t="n"/>
      <c r="E2885" s="15" t="n"/>
      <c r="F2885" s="14" t="n"/>
      <c r="G2885" s="22" t="n"/>
      <c r="H2885" s="14" t="n"/>
      <c r="I2885" s="17">
        <f>IF(OR($B2885="",$C2885="",N($D2885)=0),"",IF(OR($B2885="Ajuste para mais",$B2885="Ajuste para menos"),0,$D2885*IF(N($E2885)&lt;&gt;0,$E2885,IF(OR($B2885="Venda",$B2885="Devolução de venda"),IFERROR(INDEX(Produtos!$D$6:$D$505,MATCH($C2885,Produtos!$B$6:$B$505,0)),0),0))))</f>
        <v/>
      </c>
      <c r="J2885" s="17">
        <f>IF(OR($B2885="",$C2885="",N($D2885)=0),"",IF($B2885="Venda",1,IF($B2885="Devolução de venda",-1,0))*$D2885*IFERROR(INDEX(Produtos!$L$6:$L$505,MATCH($C2885,Produtos!$B$6:$B$505,0)),0))</f>
        <v/>
      </c>
      <c r="K2885" s="17">
        <f>IF(I2885="","",IF($B2885="Venda",I2885-J2885,IF($B2885="Devolução de venda",-I2885-J2885,0)))</f>
        <v/>
      </c>
      <c r="L2885" s="20">
        <f>IF($A2885="","",IF($G2885&lt;&gt;"",$G2885,$A2885))</f>
        <v/>
      </c>
      <c r="M2885" s="17">
        <f>IF(I2885="","",IF($B2885="Venda",I2885,IF(OR($B2885="Compra",$B2885="Devolução de venda"),-I2885,0)))</f>
        <v/>
      </c>
    </row>
    <row r="2886">
      <c r="A2886" s="22" t="n"/>
      <c r="B2886" s="14" t="n"/>
      <c r="C2886" s="14" t="n"/>
      <c r="D2886" s="14" t="n"/>
      <c r="E2886" s="15" t="n"/>
      <c r="F2886" s="14" t="n"/>
      <c r="G2886" s="22" t="n"/>
      <c r="H2886" s="14" t="n"/>
      <c r="I2886" s="17">
        <f>IF(OR($B2886="",$C2886="",N($D2886)=0),"",IF(OR($B2886="Ajuste para mais",$B2886="Ajuste para menos"),0,$D2886*IF(N($E2886)&lt;&gt;0,$E2886,IF(OR($B2886="Venda",$B2886="Devolução de venda"),IFERROR(INDEX(Produtos!$D$6:$D$505,MATCH($C2886,Produtos!$B$6:$B$505,0)),0),0))))</f>
        <v/>
      </c>
      <c r="J2886" s="17">
        <f>IF(OR($B2886="",$C2886="",N($D2886)=0),"",IF($B2886="Venda",1,IF($B2886="Devolução de venda",-1,0))*$D2886*IFERROR(INDEX(Produtos!$L$6:$L$505,MATCH($C2886,Produtos!$B$6:$B$505,0)),0))</f>
        <v/>
      </c>
      <c r="K2886" s="17">
        <f>IF(I2886="","",IF($B2886="Venda",I2886-J2886,IF($B2886="Devolução de venda",-I2886-J2886,0)))</f>
        <v/>
      </c>
      <c r="L2886" s="20">
        <f>IF($A2886="","",IF($G2886&lt;&gt;"",$G2886,$A2886))</f>
        <v/>
      </c>
      <c r="M2886" s="17">
        <f>IF(I2886="","",IF($B2886="Venda",I2886,IF(OR($B2886="Compra",$B2886="Devolução de venda"),-I2886,0)))</f>
        <v/>
      </c>
    </row>
    <row r="2887">
      <c r="A2887" s="22" t="n"/>
      <c r="B2887" s="14" t="n"/>
      <c r="C2887" s="14" t="n"/>
      <c r="D2887" s="14" t="n"/>
      <c r="E2887" s="15" t="n"/>
      <c r="F2887" s="14" t="n"/>
      <c r="G2887" s="22" t="n"/>
      <c r="H2887" s="14" t="n"/>
      <c r="I2887" s="17">
        <f>IF(OR($B2887="",$C2887="",N($D2887)=0),"",IF(OR($B2887="Ajuste para mais",$B2887="Ajuste para menos"),0,$D2887*IF(N($E2887)&lt;&gt;0,$E2887,IF(OR($B2887="Venda",$B2887="Devolução de venda"),IFERROR(INDEX(Produtos!$D$6:$D$505,MATCH($C2887,Produtos!$B$6:$B$505,0)),0),0))))</f>
        <v/>
      </c>
      <c r="J2887" s="17">
        <f>IF(OR($B2887="",$C2887="",N($D2887)=0),"",IF($B2887="Venda",1,IF($B2887="Devolução de venda",-1,0))*$D2887*IFERROR(INDEX(Produtos!$L$6:$L$505,MATCH($C2887,Produtos!$B$6:$B$505,0)),0))</f>
        <v/>
      </c>
      <c r="K2887" s="17">
        <f>IF(I2887="","",IF($B2887="Venda",I2887-J2887,IF($B2887="Devolução de venda",-I2887-J2887,0)))</f>
        <v/>
      </c>
      <c r="L2887" s="20">
        <f>IF($A2887="","",IF($G2887&lt;&gt;"",$G2887,$A2887))</f>
        <v/>
      </c>
      <c r="M2887" s="17">
        <f>IF(I2887="","",IF($B2887="Venda",I2887,IF(OR($B2887="Compra",$B2887="Devolução de venda"),-I2887,0)))</f>
        <v/>
      </c>
    </row>
    <row r="2888">
      <c r="A2888" s="22" t="n"/>
      <c r="B2888" s="14" t="n"/>
      <c r="C2888" s="14" t="n"/>
      <c r="D2888" s="14" t="n"/>
      <c r="E2888" s="15" t="n"/>
      <c r="F2888" s="14" t="n"/>
      <c r="G2888" s="22" t="n"/>
      <c r="H2888" s="14" t="n"/>
      <c r="I2888" s="17">
        <f>IF(OR($B2888="",$C2888="",N($D2888)=0),"",IF(OR($B2888="Ajuste para mais",$B2888="Ajuste para menos"),0,$D2888*IF(N($E2888)&lt;&gt;0,$E2888,IF(OR($B2888="Venda",$B2888="Devolução de venda"),IFERROR(INDEX(Produtos!$D$6:$D$505,MATCH($C2888,Produtos!$B$6:$B$505,0)),0),0))))</f>
        <v/>
      </c>
      <c r="J2888" s="17">
        <f>IF(OR($B2888="",$C2888="",N($D2888)=0),"",IF($B2888="Venda",1,IF($B2888="Devolução de venda",-1,0))*$D2888*IFERROR(INDEX(Produtos!$L$6:$L$505,MATCH($C2888,Produtos!$B$6:$B$505,0)),0))</f>
        <v/>
      </c>
      <c r="K2888" s="17">
        <f>IF(I2888="","",IF($B2888="Venda",I2888-J2888,IF($B2888="Devolução de venda",-I2888-J2888,0)))</f>
        <v/>
      </c>
      <c r="L2888" s="20">
        <f>IF($A2888="","",IF($G2888&lt;&gt;"",$G2888,$A2888))</f>
        <v/>
      </c>
      <c r="M2888" s="17">
        <f>IF(I2888="","",IF($B2888="Venda",I2888,IF(OR($B2888="Compra",$B2888="Devolução de venda"),-I2888,0)))</f>
        <v/>
      </c>
    </row>
    <row r="2889">
      <c r="A2889" s="22" t="n"/>
      <c r="B2889" s="14" t="n"/>
      <c r="C2889" s="14" t="n"/>
      <c r="D2889" s="14" t="n"/>
      <c r="E2889" s="15" t="n"/>
      <c r="F2889" s="14" t="n"/>
      <c r="G2889" s="22" t="n"/>
      <c r="H2889" s="14" t="n"/>
      <c r="I2889" s="17">
        <f>IF(OR($B2889="",$C2889="",N($D2889)=0),"",IF(OR($B2889="Ajuste para mais",$B2889="Ajuste para menos"),0,$D2889*IF(N($E2889)&lt;&gt;0,$E2889,IF(OR($B2889="Venda",$B2889="Devolução de venda"),IFERROR(INDEX(Produtos!$D$6:$D$505,MATCH($C2889,Produtos!$B$6:$B$505,0)),0),0))))</f>
        <v/>
      </c>
      <c r="J2889" s="17">
        <f>IF(OR($B2889="",$C2889="",N($D2889)=0),"",IF($B2889="Venda",1,IF($B2889="Devolução de venda",-1,0))*$D2889*IFERROR(INDEX(Produtos!$L$6:$L$505,MATCH($C2889,Produtos!$B$6:$B$505,0)),0))</f>
        <v/>
      </c>
      <c r="K2889" s="17">
        <f>IF(I2889="","",IF($B2889="Venda",I2889-J2889,IF($B2889="Devolução de venda",-I2889-J2889,0)))</f>
        <v/>
      </c>
      <c r="L2889" s="20">
        <f>IF($A2889="","",IF($G2889&lt;&gt;"",$G2889,$A2889))</f>
        <v/>
      </c>
      <c r="M2889" s="17">
        <f>IF(I2889="","",IF($B2889="Venda",I2889,IF(OR($B2889="Compra",$B2889="Devolução de venda"),-I2889,0)))</f>
        <v/>
      </c>
    </row>
    <row r="2890">
      <c r="A2890" s="22" t="n"/>
      <c r="B2890" s="14" t="n"/>
      <c r="C2890" s="14" t="n"/>
      <c r="D2890" s="14" t="n"/>
      <c r="E2890" s="15" t="n"/>
      <c r="F2890" s="14" t="n"/>
      <c r="G2890" s="22" t="n"/>
      <c r="H2890" s="14" t="n"/>
      <c r="I2890" s="17">
        <f>IF(OR($B2890="",$C2890="",N($D2890)=0),"",IF(OR($B2890="Ajuste para mais",$B2890="Ajuste para menos"),0,$D2890*IF(N($E2890)&lt;&gt;0,$E2890,IF(OR($B2890="Venda",$B2890="Devolução de venda"),IFERROR(INDEX(Produtos!$D$6:$D$505,MATCH($C2890,Produtos!$B$6:$B$505,0)),0),0))))</f>
        <v/>
      </c>
      <c r="J2890" s="17">
        <f>IF(OR($B2890="",$C2890="",N($D2890)=0),"",IF($B2890="Venda",1,IF($B2890="Devolução de venda",-1,0))*$D2890*IFERROR(INDEX(Produtos!$L$6:$L$505,MATCH($C2890,Produtos!$B$6:$B$505,0)),0))</f>
        <v/>
      </c>
      <c r="K2890" s="17">
        <f>IF(I2890="","",IF($B2890="Venda",I2890-J2890,IF($B2890="Devolução de venda",-I2890-J2890,0)))</f>
        <v/>
      </c>
      <c r="L2890" s="20">
        <f>IF($A2890="","",IF($G2890&lt;&gt;"",$G2890,$A2890))</f>
        <v/>
      </c>
      <c r="M2890" s="17">
        <f>IF(I2890="","",IF($B2890="Venda",I2890,IF(OR($B2890="Compra",$B2890="Devolução de venda"),-I2890,0)))</f>
        <v/>
      </c>
    </row>
    <row r="2891">
      <c r="A2891" s="22" t="n"/>
      <c r="B2891" s="14" t="n"/>
      <c r="C2891" s="14" t="n"/>
      <c r="D2891" s="14" t="n"/>
      <c r="E2891" s="15" t="n"/>
      <c r="F2891" s="14" t="n"/>
      <c r="G2891" s="22" t="n"/>
      <c r="H2891" s="14" t="n"/>
      <c r="I2891" s="17">
        <f>IF(OR($B2891="",$C2891="",N($D2891)=0),"",IF(OR($B2891="Ajuste para mais",$B2891="Ajuste para menos"),0,$D2891*IF(N($E2891)&lt;&gt;0,$E2891,IF(OR($B2891="Venda",$B2891="Devolução de venda"),IFERROR(INDEX(Produtos!$D$6:$D$505,MATCH($C2891,Produtos!$B$6:$B$505,0)),0),0))))</f>
        <v/>
      </c>
      <c r="J2891" s="17">
        <f>IF(OR($B2891="",$C2891="",N($D2891)=0),"",IF($B2891="Venda",1,IF($B2891="Devolução de venda",-1,0))*$D2891*IFERROR(INDEX(Produtos!$L$6:$L$505,MATCH($C2891,Produtos!$B$6:$B$505,0)),0))</f>
        <v/>
      </c>
      <c r="K2891" s="17">
        <f>IF(I2891="","",IF($B2891="Venda",I2891-J2891,IF($B2891="Devolução de venda",-I2891-J2891,0)))</f>
        <v/>
      </c>
      <c r="L2891" s="20">
        <f>IF($A2891="","",IF($G2891&lt;&gt;"",$G2891,$A2891))</f>
        <v/>
      </c>
      <c r="M2891" s="17">
        <f>IF(I2891="","",IF($B2891="Venda",I2891,IF(OR($B2891="Compra",$B2891="Devolução de venda"),-I2891,0)))</f>
        <v/>
      </c>
    </row>
    <row r="2892">
      <c r="A2892" s="22" t="n"/>
      <c r="B2892" s="14" t="n"/>
      <c r="C2892" s="14" t="n"/>
      <c r="D2892" s="14" t="n"/>
      <c r="E2892" s="15" t="n"/>
      <c r="F2892" s="14" t="n"/>
      <c r="G2892" s="22" t="n"/>
      <c r="H2892" s="14" t="n"/>
      <c r="I2892" s="17">
        <f>IF(OR($B2892="",$C2892="",N($D2892)=0),"",IF(OR($B2892="Ajuste para mais",$B2892="Ajuste para menos"),0,$D2892*IF(N($E2892)&lt;&gt;0,$E2892,IF(OR($B2892="Venda",$B2892="Devolução de venda"),IFERROR(INDEX(Produtos!$D$6:$D$505,MATCH($C2892,Produtos!$B$6:$B$505,0)),0),0))))</f>
        <v/>
      </c>
      <c r="J2892" s="17">
        <f>IF(OR($B2892="",$C2892="",N($D2892)=0),"",IF($B2892="Venda",1,IF($B2892="Devolução de venda",-1,0))*$D2892*IFERROR(INDEX(Produtos!$L$6:$L$505,MATCH($C2892,Produtos!$B$6:$B$505,0)),0))</f>
        <v/>
      </c>
      <c r="K2892" s="17">
        <f>IF(I2892="","",IF($B2892="Venda",I2892-J2892,IF($B2892="Devolução de venda",-I2892-J2892,0)))</f>
        <v/>
      </c>
      <c r="L2892" s="20">
        <f>IF($A2892="","",IF($G2892&lt;&gt;"",$G2892,$A2892))</f>
        <v/>
      </c>
      <c r="M2892" s="17">
        <f>IF(I2892="","",IF($B2892="Venda",I2892,IF(OR($B2892="Compra",$B2892="Devolução de venda"),-I2892,0)))</f>
        <v/>
      </c>
    </row>
    <row r="2893">
      <c r="A2893" s="22" t="n"/>
      <c r="B2893" s="14" t="n"/>
      <c r="C2893" s="14" t="n"/>
      <c r="D2893" s="14" t="n"/>
      <c r="E2893" s="15" t="n"/>
      <c r="F2893" s="14" t="n"/>
      <c r="G2893" s="22" t="n"/>
      <c r="H2893" s="14" t="n"/>
      <c r="I2893" s="17">
        <f>IF(OR($B2893="",$C2893="",N($D2893)=0),"",IF(OR($B2893="Ajuste para mais",$B2893="Ajuste para menos"),0,$D2893*IF(N($E2893)&lt;&gt;0,$E2893,IF(OR($B2893="Venda",$B2893="Devolução de venda"),IFERROR(INDEX(Produtos!$D$6:$D$505,MATCH($C2893,Produtos!$B$6:$B$505,0)),0),0))))</f>
        <v/>
      </c>
      <c r="J2893" s="17">
        <f>IF(OR($B2893="",$C2893="",N($D2893)=0),"",IF($B2893="Venda",1,IF($B2893="Devolução de venda",-1,0))*$D2893*IFERROR(INDEX(Produtos!$L$6:$L$505,MATCH($C2893,Produtos!$B$6:$B$505,0)),0))</f>
        <v/>
      </c>
      <c r="K2893" s="17">
        <f>IF(I2893="","",IF($B2893="Venda",I2893-J2893,IF($B2893="Devolução de venda",-I2893-J2893,0)))</f>
        <v/>
      </c>
      <c r="L2893" s="20">
        <f>IF($A2893="","",IF($G2893&lt;&gt;"",$G2893,$A2893))</f>
        <v/>
      </c>
      <c r="M2893" s="17">
        <f>IF(I2893="","",IF($B2893="Venda",I2893,IF(OR($B2893="Compra",$B2893="Devolução de venda"),-I2893,0)))</f>
        <v/>
      </c>
    </row>
    <row r="2894">
      <c r="A2894" s="22" t="n"/>
      <c r="B2894" s="14" t="n"/>
      <c r="C2894" s="14" t="n"/>
      <c r="D2894" s="14" t="n"/>
      <c r="E2894" s="15" t="n"/>
      <c r="F2894" s="14" t="n"/>
      <c r="G2894" s="22" t="n"/>
      <c r="H2894" s="14" t="n"/>
      <c r="I2894" s="17">
        <f>IF(OR($B2894="",$C2894="",N($D2894)=0),"",IF(OR($B2894="Ajuste para mais",$B2894="Ajuste para menos"),0,$D2894*IF(N($E2894)&lt;&gt;0,$E2894,IF(OR($B2894="Venda",$B2894="Devolução de venda"),IFERROR(INDEX(Produtos!$D$6:$D$505,MATCH($C2894,Produtos!$B$6:$B$505,0)),0),0))))</f>
        <v/>
      </c>
      <c r="J2894" s="17">
        <f>IF(OR($B2894="",$C2894="",N($D2894)=0),"",IF($B2894="Venda",1,IF($B2894="Devolução de venda",-1,0))*$D2894*IFERROR(INDEX(Produtos!$L$6:$L$505,MATCH($C2894,Produtos!$B$6:$B$505,0)),0))</f>
        <v/>
      </c>
      <c r="K2894" s="17">
        <f>IF(I2894="","",IF($B2894="Venda",I2894-J2894,IF($B2894="Devolução de venda",-I2894-J2894,0)))</f>
        <v/>
      </c>
      <c r="L2894" s="20">
        <f>IF($A2894="","",IF($G2894&lt;&gt;"",$G2894,$A2894))</f>
        <v/>
      </c>
      <c r="M2894" s="17">
        <f>IF(I2894="","",IF($B2894="Venda",I2894,IF(OR($B2894="Compra",$B2894="Devolução de venda"),-I2894,0)))</f>
        <v/>
      </c>
    </row>
    <row r="2895">
      <c r="A2895" s="22" t="n"/>
      <c r="B2895" s="14" t="n"/>
      <c r="C2895" s="14" t="n"/>
      <c r="D2895" s="14" t="n"/>
      <c r="E2895" s="15" t="n"/>
      <c r="F2895" s="14" t="n"/>
      <c r="G2895" s="22" t="n"/>
      <c r="H2895" s="14" t="n"/>
      <c r="I2895" s="17">
        <f>IF(OR($B2895="",$C2895="",N($D2895)=0),"",IF(OR($B2895="Ajuste para mais",$B2895="Ajuste para menos"),0,$D2895*IF(N($E2895)&lt;&gt;0,$E2895,IF(OR($B2895="Venda",$B2895="Devolução de venda"),IFERROR(INDEX(Produtos!$D$6:$D$505,MATCH($C2895,Produtos!$B$6:$B$505,0)),0),0))))</f>
        <v/>
      </c>
      <c r="J2895" s="17">
        <f>IF(OR($B2895="",$C2895="",N($D2895)=0),"",IF($B2895="Venda",1,IF($B2895="Devolução de venda",-1,0))*$D2895*IFERROR(INDEX(Produtos!$L$6:$L$505,MATCH($C2895,Produtos!$B$6:$B$505,0)),0))</f>
        <v/>
      </c>
      <c r="K2895" s="17">
        <f>IF(I2895="","",IF($B2895="Venda",I2895-J2895,IF($B2895="Devolução de venda",-I2895-J2895,0)))</f>
        <v/>
      </c>
      <c r="L2895" s="20">
        <f>IF($A2895="","",IF($G2895&lt;&gt;"",$G2895,$A2895))</f>
        <v/>
      </c>
      <c r="M2895" s="17">
        <f>IF(I2895="","",IF($B2895="Venda",I2895,IF(OR($B2895="Compra",$B2895="Devolução de venda"),-I2895,0)))</f>
        <v/>
      </c>
    </row>
    <row r="2896">
      <c r="A2896" s="22" t="n"/>
      <c r="B2896" s="14" t="n"/>
      <c r="C2896" s="14" t="n"/>
      <c r="D2896" s="14" t="n"/>
      <c r="E2896" s="15" t="n"/>
      <c r="F2896" s="14" t="n"/>
      <c r="G2896" s="22" t="n"/>
      <c r="H2896" s="14" t="n"/>
      <c r="I2896" s="17">
        <f>IF(OR($B2896="",$C2896="",N($D2896)=0),"",IF(OR($B2896="Ajuste para mais",$B2896="Ajuste para menos"),0,$D2896*IF(N($E2896)&lt;&gt;0,$E2896,IF(OR($B2896="Venda",$B2896="Devolução de venda"),IFERROR(INDEX(Produtos!$D$6:$D$505,MATCH($C2896,Produtos!$B$6:$B$505,0)),0),0))))</f>
        <v/>
      </c>
      <c r="J2896" s="17">
        <f>IF(OR($B2896="",$C2896="",N($D2896)=0),"",IF($B2896="Venda",1,IF($B2896="Devolução de venda",-1,0))*$D2896*IFERROR(INDEX(Produtos!$L$6:$L$505,MATCH($C2896,Produtos!$B$6:$B$505,0)),0))</f>
        <v/>
      </c>
      <c r="K2896" s="17">
        <f>IF(I2896="","",IF($B2896="Venda",I2896-J2896,IF($B2896="Devolução de venda",-I2896-J2896,0)))</f>
        <v/>
      </c>
      <c r="L2896" s="20">
        <f>IF($A2896="","",IF($G2896&lt;&gt;"",$G2896,$A2896))</f>
        <v/>
      </c>
      <c r="M2896" s="17">
        <f>IF(I2896="","",IF($B2896="Venda",I2896,IF(OR($B2896="Compra",$B2896="Devolução de venda"),-I2896,0)))</f>
        <v/>
      </c>
    </row>
    <row r="2897">
      <c r="A2897" s="22" t="n"/>
      <c r="B2897" s="14" t="n"/>
      <c r="C2897" s="14" t="n"/>
      <c r="D2897" s="14" t="n"/>
      <c r="E2897" s="15" t="n"/>
      <c r="F2897" s="14" t="n"/>
      <c r="G2897" s="22" t="n"/>
      <c r="H2897" s="14" t="n"/>
      <c r="I2897" s="17">
        <f>IF(OR($B2897="",$C2897="",N($D2897)=0),"",IF(OR($B2897="Ajuste para mais",$B2897="Ajuste para menos"),0,$D2897*IF(N($E2897)&lt;&gt;0,$E2897,IF(OR($B2897="Venda",$B2897="Devolução de venda"),IFERROR(INDEX(Produtos!$D$6:$D$505,MATCH($C2897,Produtos!$B$6:$B$505,0)),0),0))))</f>
        <v/>
      </c>
      <c r="J2897" s="17">
        <f>IF(OR($B2897="",$C2897="",N($D2897)=0),"",IF($B2897="Venda",1,IF($B2897="Devolução de venda",-1,0))*$D2897*IFERROR(INDEX(Produtos!$L$6:$L$505,MATCH($C2897,Produtos!$B$6:$B$505,0)),0))</f>
        <v/>
      </c>
      <c r="K2897" s="17">
        <f>IF(I2897="","",IF($B2897="Venda",I2897-J2897,IF($B2897="Devolução de venda",-I2897-J2897,0)))</f>
        <v/>
      </c>
      <c r="L2897" s="20">
        <f>IF($A2897="","",IF($G2897&lt;&gt;"",$G2897,$A2897))</f>
        <v/>
      </c>
      <c r="M2897" s="17">
        <f>IF(I2897="","",IF($B2897="Venda",I2897,IF(OR($B2897="Compra",$B2897="Devolução de venda"),-I2897,0)))</f>
        <v/>
      </c>
    </row>
    <row r="2898">
      <c r="A2898" s="22" t="n"/>
      <c r="B2898" s="14" t="n"/>
      <c r="C2898" s="14" t="n"/>
      <c r="D2898" s="14" t="n"/>
      <c r="E2898" s="15" t="n"/>
      <c r="F2898" s="14" t="n"/>
      <c r="G2898" s="22" t="n"/>
      <c r="H2898" s="14" t="n"/>
      <c r="I2898" s="17">
        <f>IF(OR($B2898="",$C2898="",N($D2898)=0),"",IF(OR($B2898="Ajuste para mais",$B2898="Ajuste para menos"),0,$D2898*IF(N($E2898)&lt;&gt;0,$E2898,IF(OR($B2898="Venda",$B2898="Devolução de venda"),IFERROR(INDEX(Produtos!$D$6:$D$505,MATCH($C2898,Produtos!$B$6:$B$505,0)),0),0))))</f>
        <v/>
      </c>
      <c r="J2898" s="17">
        <f>IF(OR($B2898="",$C2898="",N($D2898)=0),"",IF($B2898="Venda",1,IF($B2898="Devolução de venda",-1,0))*$D2898*IFERROR(INDEX(Produtos!$L$6:$L$505,MATCH($C2898,Produtos!$B$6:$B$505,0)),0))</f>
        <v/>
      </c>
      <c r="K2898" s="17">
        <f>IF(I2898="","",IF($B2898="Venda",I2898-J2898,IF($B2898="Devolução de venda",-I2898-J2898,0)))</f>
        <v/>
      </c>
      <c r="L2898" s="20">
        <f>IF($A2898="","",IF($G2898&lt;&gt;"",$G2898,$A2898))</f>
        <v/>
      </c>
      <c r="M2898" s="17">
        <f>IF(I2898="","",IF($B2898="Venda",I2898,IF(OR($B2898="Compra",$B2898="Devolução de venda"),-I2898,0)))</f>
        <v/>
      </c>
    </row>
    <row r="2899">
      <c r="A2899" s="22" t="n"/>
      <c r="B2899" s="14" t="n"/>
      <c r="C2899" s="14" t="n"/>
      <c r="D2899" s="14" t="n"/>
      <c r="E2899" s="15" t="n"/>
      <c r="F2899" s="14" t="n"/>
      <c r="G2899" s="22" t="n"/>
      <c r="H2899" s="14" t="n"/>
      <c r="I2899" s="17">
        <f>IF(OR($B2899="",$C2899="",N($D2899)=0),"",IF(OR($B2899="Ajuste para mais",$B2899="Ajuste para menos"),0,$D2899*IF(N($E2899)&lt;&gt;0,$E2899,IF(OR($B2899="Venda",$B2899="Devolução de venda"),IFERROR(INDEX(Produtos!$D$6:$D$505,MATCH($C2899,Produtos!$B$6:$B$505,0)),0),0))))</f>
        <v/>
      </c>
      <c r="J2899" s="17">
        <f>IF(OR($B2899="",$C2899="",N($D2899)=0),"",IF($B2899="Venda",1,IF($B2899="Devolução de venda",-1,0))*$D2899*IFERROR(INDEX(Produtos!$L$6:$L$505,MATCH($C2899,Produtos!$B$6:$B$505,0)),0))</f>
        <v/>
      </c>
      <c r="K2899" s="17">
        <f>IF(I2899="","",IF($B2899="Venda",I2899-J2899,IF($B2899="Devolução de venda",-I2899-J2899,0)))</f>
        <v/>
      </c>
      <c r="L2899" s="20">
        <f>IF($A2899="","",IF($G2899&lt;&gt;"",$G2899,$A2899))</f>
        <v/>
      </c>
      <c r="M2899" s="17">
        <f>IF(I2899="","",IF($B2899="Venda",I2899,IF(OR($B2899="Compra",$B2899="Devolução de venda"),-I2899,0)))</f>
        <v/>
      </c>
    </row>
    <row r="2900">
      <c r="A2900" s="22" t="n"/>
      <c r="B2900" s="14" t="n"/>
      <c r="C2900" s="14" t="n"/>
      <c r="D2900" s="14" t="n"/>
      <c r="E2900" s="15" t="n"/>
      <c r="F2900" s="14" t="n"/>
      <c r="G2900" s="22" t="n"/>
      <c r="H2900" s="14" t="n"/>
      <c r="I2900" s="17">
        <f>IF(OR($B2900="",$C2900="",N($D2900)=0),"",IF(OR($B2900="Ajuste para mais",$B2900="Ajuste para menos"),0,$D2900*IF(N($E2900)&lt;&gt;0,$E2900,IF(OR($B2900="Venda",$B2900="Devolução de venda"),IFERROR(INDEX(Produtos!$D$6:$D$505,MATCH($C2900,Produtos!$B$6:$B$505,0)),0),0))))</f>
        <v/>
      </c>
      <c r="J2900" s="17">
        <f>IF(OR($B2900="",$C2900="",N($D2900)=0),"",IF($B2900="Venda",1,IF($B2900="Devolução de venda",-1,0))*$D2900*IFERROR(INDEX(Produtos!$L$6:$L$505,MATCH($C2900,Produtos!$B$6:$B$505,0)),0))</f>
        <v/>
      </c>
      <c r="K2900" s="17">
        <f>IF(I2900="","",IF($B2900="Venda",I2900-J2900,IF($B2900="Devolução de venda",-I2900-J2900,0)))</f>
        <v/>
      </c>
      <c r="L2900" s="20">
        <f>IF($A2900="","",IF($G2900&lt;&gt;"",$G2900,$A2900))</f>
        <v/>
      </c>
      <c r="M2900" s="17">
        <f>IF(I2900="","",IF($B2900="Venda",I2900,IF(OR($B2900="Compra",$B2900="Devolução de venda"),-I2900,0)))</f>
        <v/>
      </c>
    </row>
    <row r="2901">
      <c r="A2901" s="22" t="n"/>
      <c r="B2901" s="14" t="n"/>
      <c r="C2901" s="14" t="n"/>
      <c r="D2901" s="14" t="n"/>
      <c r="E2901" s="15" t="n"/>
      <c r="F2901" s="14" t="n"/>
      <c r="G2901" s="22" t="n"/>
      <c r="H2901" s="14" t="n"/>
      <c r="I2901" s="17">
        <f>IF(OR($B2901="",$C2901="",N($D2901)=0),"",IF(OR($B2901="Ajuste para mais",$B2901="Ajuste para menos"),0,$D2901*IF(N($E2901)&lt;&gt;0,$E2901,IF(OR($B2901="Venda",$B2901="Devolução de venda"),IFERROR(INDEX(Produtos!$D$6:$D$505,MATCH($C2901,Produtos!$B$6:$B$505,0)),0),0))))</f>
        <v/>
      </c>
      <c r="J2901" s="17">
        <f>IF(OR($B2901="",$C2901="",N($D2901)=0),"",IF($B2901="Venda",1,IF($B2901="Devolução de venda",-1,0))*$D2901*IFERROR(INDEX(Produtos!$L$6:$L$505,MATCH($C2901,Produtos!$B$6:$B$505,0)),0))</f>
        <v/>
      </c>
      <c r="K2901" s="17">
        <f>IF(I2901="","",IF($B2901="Venda",I2901-J2901,IF($B2901="Devolução de venda",-I2901-J2901,0)))</f>
        <v/>
      </c>
      <c r="L2901" s="20">
        <f>IF($A2901="","",IF($G2901&lt;&gt;"",$G2901,$A2901))</f>
        <v/>
      </c>
      <c r="M2901" s="17">
        <f>IF(I2901="","",IF($B2901="Venda",I2901,IF(OR($B2901="Compra",$B2901="Devolução de venda"),-I2901,0)))</f>
        <v/>
      </c>
    </row>
    <row r="2902">
      <c r="A2902" s="22" t="n"/>
      <c r="B2902" s="14" t="n"/>
      <c r="C2902" s="14" t="n"/>
      <c r="D2902" s="14" t="n"/>
      <c r="E2902" s="15" t="n"/>
      <c r="F2902" s="14" t="n"/>
      <c r="G2902" s="22" t="n"/>
      <c r="H2902" s="14" t="n"/>
      <c r="I2902" s="17">
        <f>IF(OR($B2902="",$C2902="",N($D2902)=0),"",IF(OR($B2902="Ajuste para mais",$B2902="Ajuste para menos"),0,$D2902*IF(N($E2902)&lt;&gt;0,$E2902,IF(OR($B2902="Venda",$B2902="Devolução de venda"),IFERROR(INDEX(Produtos!$D$6:$D$505,MATCH($C2902,Produtos!$B$6:$B$505,0)),0),0))))</f>
        <v/>
      </c>
      <c r="J2902" s="17">
        <f>IF(OR($B2902="",$C2902="",N($D2902)=0),"",IF($B2902="Venda",1,IF($B2902="Devolução de venda",-1,0))*$D2902*IFERROR(INDEX(Produtos!$L$6:$L$505,MATCH($C2902,Produtos!$B$6:$B$505,0)),0))</f>
        <v/>
      </c>
      <c r="K2902" s="17">
        <f>IF(I2902="","",IF($B2902="Venda",I2902-J2902,IF($B2902="Devolução de venda",-I2902-J2902,0)))</f>
        <v/>
      </c>
      <c r="L2902" s="20">
        <f>IF($A2902="","",IF($G2902&lt;&gt;"",$G2902,$A2902))</f>
        <v/>
      </c>
      <c r="M2902" s="17">
        <f>IF(I2902="","",IF($B2902="Venda",I2902,IF(OR($B2902="Compra",$B2902="Devolução de venda"),-I2902,0)))</f>
        <v/>
      </c>
    </row>
    <row r="2903">
      <c r="A2903" s="22" t="n"/>
      <c r="B2903" s="14" t="n"/>
      <c r="C2903" s="14" t="n"/>
      <c r="D2903" s="14" t="n"/>
      <c r="E2903" s="15" t="n"/>
      <c r="F2903" s="14" t="n"/>
      <c r="G2903" s="22" t="n"/>
      <c r="H2903" s="14" t="n"/>
      <c r="I2903" s="17">
        <f>IF(OR($B2903="",$C2903="",N($D2903)=0),"",IF(OR($B2903="Ajuste para mais",$B2903="Ajuste para menos"),0,$D2903*IF(N($E2903)&lt;&gt;0,$E2903,IF(OR($B2903="Venda",$B2903="Devolução de venda"),IFERROR(INDEX(Produtos!$D$6:$D$505,MATCH($C2903,Produtos!$B$6:$B$505,0)),0),0))))</f>
        <v/>
      </c>
      <c r="J2903" s="17">
        <f>IF(OR($B2903="",$C2903="",N($D2903)=0),"",IF($B2903="Venda",1,IF($B2903="Devolução de venda",-1,0))*$D2903*IFERROR(INDEX(Produtos!$L$6:$L$505,MATCH($C2903,Produtos!$B$6:$B$505,0)),0))</f>
        <v/>
      </c>
      <c r="K2903" s="17">
        <f>IF(I2903="","",IF($B2903="Venda",I2903-J2903,IF($B2903="Devolução de venda",-I2903-J2903,0)))</f>
        <v/>
      </c>
      <c r="L2903" s="20">
        <f>IF($A2903="","",IF($G2903&lt;&gt;"",$G2903,$A2903))</f>
        <v/>
      </c>
      <c r="M2903" s="17">
        <f>IF(I2903="","",IF($B2903="Venda",I2903,IF(OR($B2903="Compra",$B2903="Devolução de venda"),-I2903,0)))</f>
        <v/>
      </c>
    </row>
    <row r="2904">
      <c r="A2904" s="22" t="n"/>
      <c r="B2904" s="14" t="n"/>
      <c r="C2904" s="14" t="n"/>
      <c r="D2904" s="14" t="n"/>
      <c r="E2904" s="15" t="n"/>
      <c r="F2904" s="14" t="n"/>
      <c r="G2904" s="22" t="n"/>
      <c r="H2904" s="14" t="n"/>
      <c r="I2904" s="17">
        <f>IF(OR($B2904="",$C2904="",N($D2904)=0),"",IF(OR($B2904="Ajuste para mais",$B2904="Ajuste para menos"),0,$D2904*IF(N($E2904)&lt;&gt;0,$E2904,IF(OR($B2904="Venda",$B2904="Devolução de venda"),IFERROR(INDEX(Produtos!$D$6:$D$505,MATCH($C2904,Produtos!$B$6:$B$505,0)),0),0))))</f>
        <v/>
      </c>
      <c r="J2904" s="17">
        <f>IF(OR($B2904="",$C2904="",N($D2904)=0),"",IF($B2904="Venda",1,IF($B2904="Devolução de venda",-1,0))*$D2904*IFERROR(INDEX(Produtos!$L$6:$L$505,MATCH($C2904,Produtos!$B$6:$B$505,0)),0))</f>
        <v/>
      </c>
      <c r="K2904" s="17">
        <f>IF(I2904="","",IF($B2904="Venda",I2904-J2904,IF($B2904="Devolução de venda",-I2904-J2904,0)))</f>
        <v/>
      </c>
      <c r="L2904" s="20">
        <f>IF($A2904="","",IF($G2904&lt;&gt;"",$G2904,$A2904))</f>
        <v/>
      </c>
      <c r="M2904" s="17">
        <f>IF(I2904="","",IF($B2904="Venda",I2904,IF(OR($B2904="Compra",$B2904="Devolução de venda"),-I2904,0)))</f>
        <v/>
      </c>
    </row>
    <row r="2905">
      <c r="A2905" s="22" t="n"/>
      <c r="B2905" s="14" t="n"/>
      <c r="C2905" s="14" t="n"/>
      <c r="D2905" s="14" t="n"/>
      <c r="E2905" s="15" t="n"/>
      <c r="F2905" s="14" t="n"/>
      <c r="G2905" s="22" t="n"/>
      <c r="H2905" s="14" t="n"/>
      <c r="I2905" s="17">
        <f>IF(OR($B2905="",$C2905="",N($D2905)=0),"",IF(OR($B2905="Ajuste para mais",$B2905="Ajuste para menos"),0,$D2905*IF(N($E2905)&lt;&gt;0,$E2905,IF(OR($B2905="Venda",$B2905="Devolução de venda"),IFERROR(INDEX(Produtos!$D$6:$D$505,MATCH($C2905,Produtos!$B$6:$B$505,0)),0),0))))</f>
        <v/>
      </c>
      <c r="J2905" s="17">
        <f>IF(OR($B2905="",$C2905="",N($D2905)=0),"",IF($B2905="Venda",1,IF($B2905="Devolução de venda",-1,0))*$D2905*IFERROR(INDEX(Produtos!$L$6:$L$505,MATCH($C2905,Produtos!$B$6:$B$505,0)),0))</f>
        <v/>
      </c>
      <c r="K2905" s="17">
        <f>IF(I2905="","",IF($B2905="Venda",I2905-J2905,IF($B2905="Devolução de venda",-I2905-J2905,0)))</f>
        <v/>
      </c>
      <c r="L2905" s="20">
        <f>IF($A2905="","",IF($G2905&lt;&gt;"",$G2905,$A2905))</f>
        <v/>
      </c>
      <c r="M2905" s="17">
        <f>IF(I2905="","",IF($B2905="Venda",I2905,IF(OR($B2905="Compra",$B2905="Devolução de venda"),-I2905,0)))</f>
        <v/>
      </c>
    </row>
    <row r="2906">
      <c r="A2906" s="22" t="n"/>
      <c r="B2906" s="14" t="n"/>
      <c r="C2906" s="14" t="n"/>
      <c r="D2906" s="14" t="n"/>
      <c r="E2906" s="15" t="n"/>
      <c r="F2906" s="14" t="n"/>
      <c r="G2906" s="22" t="n"/>
      <c r="H2906" s="14" t="n"/>
      <c r="I2906" s="17">
        <f>IF(OR($B2906="",$C2906="",N($D2906)=0),"",IF(OR($B2906="Ajuste para mais",$B2906="Ajuste para menos"),0,$D2906*IF(N($E2906)&lt;&gt;0,$E2906,IF(OR($B2906="Venda",$B2906="Devolução de venda"),IFERROR(INDEX(Produtos!$D$6:$D$505,MATCH($C2906,Produtos!$B$6:$B$505,0)),0),0))))</f>
        <v/>
      </c>
      <c r="J2906" s="17">
        <f>IF(OR($B2906="",$C2906="",N($D2906)=0),"",IF($B2906="Venda",1,IF($B2906="Devolução de venda",-1,0))*$D2906*IFERROR(INDEX(Produtos!$L$6:$L$505,MATCH($C2906,Produtos!$B$6:$B$505,0)),0))</f>
        <v/>
      </c>
      <c r="K2906" s="17">
        <f>IF(I2906="","",IF($B2906="Venda",I2906-J2906,IF($B2906="Devolução de venda",-I2906-J2906,0)))</f>
        <v/>
      </c>
      <c r="L2906" s="20">
        <f>IF($A2906="","",IF($G2906&lt;&gt;"",$G2906,$A2906))</f>
        <v/>
      </c>
      <c r="M2906" s="17">
        <f>IF(I2906="","",IF($B2906="Venda",I2906,IF(OR($B2906="Compra",$B2906="Devolução de venda"),-I2906,0)))</f>
        <v/>
      </c>
    </row>
    <row r="2907">
      <c r="A2907" s="22" t="n"/>
      <c r="B2907" s="14" t="n"/>
      <c r="C2907" s="14" t="n"/>
      <c r="D2907" s="14" t="n"/>
      <c r="E2907" s="15" t="n"/>
      <c r="F2907" s="14" t="n"/>
      <c r="G2907" s="22" t="n"/>
      <c r="H2907" s="14" t="n"/>
      <c r="I2907" s="17">
        <f>IF(OR($B2907="",$C2907="",N($D2907)=0),"",IF(OR($B2907="Ajuste para mais",$B2907="Ajuste para menos"),0,$D2907*IF(N($E2907)&lt;&gt;0,$E2907,IF(OR($B2907="Venda",$B2907="Devolução de venda"),IFERROR(INDEX(Produtos!$D$6:$D$505,MATCH($C2907,Produtos!$B$6:$B$505,0)),0),0))))</f>
        <v/>
      </c>
      <c r="J2907" s="17">
        <f>IF(OR($B2907="",$C2907="",N($D2907)=0),"",IF($B2907="Venda",1,IF($B2907="Devolução de venda",-1,0))*$D2907*IFERROR(INDEX(Produtos!$L$6:$L$505,MATCH($C2907,Produtos!$B$6:$B$505,0)),0))</f>
        <v/>
      </c>
      <c r="K2907" s="17">
        <f>IF(I2907="","",IF($B2907="Venda",I2907-J2907,IF($B2907="Devolução de venda",-I2907-J2907,0)))</f>
        <v/>
      </c>
      <c r="L2907" s="20">
        <f>IF($A2907="","",IF($G2907&lt;&gt;"",$G2907,$A2907))</f>
        <v/>
      </c>
      <c r="M2907" s="17">
        <f>IF(I2907="","",IF($B2907="Venda",I2907,IF(OR($B2907="Compra",$B2907="Devolução de venda"),-I2907,0)))</f>
        <v/>
      </c>
    </row>
    <row r="2908">
      <c r="A2908" s="22" t="n"/>
      <c r="B2908" s="14" t="n"/>
      <c r="C2908" s="14" t="n"/>
      <c r="D2908" s="14" t="n"/>
      <c r="E2908" s="15" t="n"/>
      <c r="F2908" s="14" t="n"/>
      <c r="G2908" s="22" t="n"/>
      <c r="H2908" s="14" t="n"/>
      <c r="I2908" s="17">
        <f>IF(OR($B2908="",$C2908="",N($D2908)=0),"",IF(OR($B2908="Ajuste para mais",$B2908="Ajuste para menos"),0,$D2908*IF(N($E2908)&lt;&gt;0,$E2908,IF(OR($B2908="Venda",$B2908="Devolução de venda"),IFERROR(INDEX(Produtos!$D$6:$D$505,MATCH($C2908,Produtos!$B$6:$B$505,0)),0),0))))</f>
        <v/>
      </c>
      <c r="J2908" s="17">
        <f>IF(OR($B2908="",$C2908="",N($D2908)=0),"",IF($B2908="Venda",1,IF($B2908="Devolução de venda",-1,0))*$D2908*IFERROR(INDEX(Produtos!$L$6:$L$505,MATCH($C2908,Produtos!$B$6:$B$505,0)),0))</f>
        <v/>
      </c>
      <c r="K2908" s="17">
        <f>IF(I2908="","",IF($B2908="Venda",I2908-J2908,IF($B2908="Devolução de venda",-I2908-J2908,0)))</f>
        <v/>
      </c>
      <c r="L2908" s="20">
        <f>IF($A2908="","",IF($G2908&lt;&gt;"",$G2908,$A2908))</f>
        <v/>
      </c>
      <c r="M2908" s="17">
        <f>IF(I2908="","",IF($B2908="Venda",I2908,IF(OR($B2908="Compra",$B2908="Devolução de venda"),-I2908,0)))</f>
        <v/>
      </c>
    </row>
    <row r="2909">
      <c r="A2909" s="22" t="n"/>
      <c r="B2909" s="14" t="n"/>
      <c r="C2909" s="14" t="n"/>
      <c r="D2909" s="14" t="n"/>
      <c r="E2909" s="15" t="n"/>
      <c r="F2909" s="14" t="n"/>
      <c r="G2909" s="22" t="n"/>
      <c r="H2909" s="14" t="n"/>
      <c r="I2909" s="17">
        <f>IF(OR($B2909="",$C2909="",N($D2909)=0),"",IF(OR($B2909="Ajuste para mais",$B2909="Ajuste para menos"),0,$D2909*IF(N($E2909)&lt;&gt;0,$E2909,IF(OR($B2909="Venda",$B2909="Devolução de venda"),IFERROR(INDEX(Produtos!$D$6:$D$505,MATCH($C2909,Produtos!$B$6:$B$505,0)),0),0))))</f>
        <v/>
      </c>
      <c r="J2909" s="17">
        <f>IF(OR($B2909="",$C2909="",N($D2909)=0),"",IF($B2909="Venda",1,IF($B2909="Devolução de venda",-1,0))*$D2909*IFERROR(INDEX(Produtos!$L$6:$L$505,MATCH($C2909,Produtos!$B$6:$B$505,0)),0))</f>
        <v/>
      </c>
      <c r="K2909" s="17">
        <f>IF(I2909="","",IF($B2909="Venda",I2909-J2909,IF($B2909="Devolução de venda",-I2909-J2909,0)))</f>
        <v/>
      </c>
      <c r="L2909" s="20">
        <f>IF($A2909="","",IF($G2909&lt;&gt;"",$G2909,$A2909))</f>
        <v/>
      </c>
      <c r="M2909" s="17">
        <f>IF(I2909="","",IF($B2909="Venda",I2909,IF(OR($B2909="Compra",$B2909="Devolução de venda"),-I2909,0)))</f>
        <v/>
      </c>
    </row>
    <row r="2910">
      <c r="A2910" s="22" t="n"/>
      <c r="B2910" s="14" t="n"/>
      <c r="C2910" s="14" t="n"/>
      <c r="D2910" s="14" t="n"/>
      <c r="E2910" s="15" t="n"/>
      <c r="F2910" s="14" t="n"/>
      <c r="G2910" s="22" t="n"/>
      <c r="H2910" s="14" t="n"/>
      <c r="I2910" s="17">
        <f>IF(OR($B2910="",$C2910="",N($D2910)=0),"",IF(OR($B2910="Ajuste para mais",$B2910="Ajuste para menos"),0,$D2910*IF(N($E2910)&lt;&gt;0,$E2910,IF(OR($B2910="Venda",$B2910="Devolução de venda"),IFERROR(INDEX(Produtos!$D$6:$D$505,MATCH($C2910,Produtos!$B$6:$B$505,0)),0),0))))</f>
        <v/>
      </c>
      <c r="J2910" s="17">
        <f>IF(OR($B2910="",$C2910="",N($D2910)=0),"",IF($B2910="Venda",1,IF($B2910="Devolução de venda",-1,0))*$D2910*IFERROR(INDEX(Produtos!$L$6:$L$505,MATCH($C2910,Produtos!$B$6:$B$505,0)),0))</f>
        <v/>
      </c>
      <c r="K2910" s="17">
        <f>IF(I2910="","",IF($B2910="Venda",I2910-J2910,IF($B2910="Devolução de venda",-I2910-J2910,0)))</f>
        <v/>
      </c>
      <c r="L2910" s="20">
        <f>IF($A2910="","",IF($G2910&lt;&gt;"",$G2910,$A2910))</f>
        <v/>
      </c>
      <c r="M2910" s="17">
        <f>IF(I2910="","",IF($B2910="Venda",I2910,IF(OR($B2910="Compra",$B2910="Devolução de venda"),-I2910,0)))</f>
        <v/>
      </c>
    </row>
    <row r="2911">
      <c r="A2911" s="22" t="n"/>
      <c r="B2911" s="14" t="n"/>
      <c r="C2911" s="14" t="n"/>
      <c r="D2911" s="14" t="n"/>
      <c r="E2911" s="15" t="n"/>
      <c r="F2911" s="14" t="n"/>
      <c r="G2911" s="22" t="n"/>
      <c r="H2911" s="14" t="n"/>
      <c r="I2911" s="17">
        <f>IF(OR($B2911="",$C2911="",N($D2911)=0),"",IF(OR($B2911="Ajuste para mais",$B2911="Ajuste para menos"),0,$D2911*IF(N($E2911)&lt;&gt;0,$E2911,IF(OR($B2911="Venda",$B2911="Devolução de venda"),IFERROR(INDEX(Produtos!$D$6:$D$505,MATCH($C2911,Produtos!$B$6:$B$505,0)),0),0))))</f>
        <v/>
      </c>
      <c r="J2911" s="17">
        <f>IF(OR($B2911="",$C2911="",N($D2911)=0),"",IF($B2911="Venda",1,IF($B2911="Devolução de venda",-1,0))*$D2911*IFERROR(INDEX(Produtos!$L$6:$L$505,MATCH($C2911,Produtos!$B$6:$B$505,0)),0))</f>
        <v/>
      </c>
      <c r="K2911" s="17">
        <f>IF(I2911="","",IF($B2911="Venda",I2911-J2911,IF($B2911="Devolução de venda",-I2911-J2911,0)))</f>
        <v/>
      </c>
      <c r="L2911" s="20">
        <f>IF($A2911="","",IF($G2911&lt;&gt;"",$G2911,$A2911))</f>
        <v/>
      </c>
      <c r="M2911" s="17">
        <f>IF(I2911="","",IF($B2911="Venda",I2911,IF(OR($B2911="Compra",$B2911="Devolução de venda"),-I2911,0)))</f>
        <v/>
      </c>
    </row>
    <row r="2912">
      <c r="A2912" s="22" t="n"/>
      <c r="B2912" s="14" t="n"/>
      <c r="C2912" s="14" t="n"/>
      <c r="D2912" s="14" t="n"/>
      <c r="E2912" s="15" t="n"/>
      <c r="F2912" s="14" t="n"/>
      <c r="G2912" s="22" t="n"/>
      <c r="H2912" s="14" t="n"/>
      <c r="I2912" s="17">
        <f>IF(OR($B2912="",$C2912="",N($D2912)=0),"",IF(OR($B2912="Ajuste para mais",$B2912="Ajuste para menos"),0,$D2912*IF(N($E2912)&lt;&gt;0,$E2912,IF(OR($B2912="Venda",$B2912="Devolução de venda"),IFERROR(INDEX(Produtos!$D$6:$D$505,MATCH($C2912,Produtos!$B$6:$B$505,0)),0),0))))</f>
        <v/>
      </c>
      <c r="J2912" s="17">
        <f>IF(OR($B2912="",$C2912="",N($D2912)=0),"",IF($B2912="Venda",1,IF($B2912="Devolução de venda",-1,0))*$D2912*IFERROR(INDEX(Produtos!$L$6:$L$505,MATCH($C2912,Produtos!$B$6:$B$505,0)),0))</f>
        <v/>
      </c>
      <c r="K2912" s="17">
        <f>IF(I2912="","",IF($B2912="Venda",I2912-J2912,IF($B2912="Devolução de venda",-I2912-J2912,0)))</f>
        <v/>
      </c>
      <c r="L2912" s="20">
        <f>IF($A2912="","",IF($G2912&lt;&gt;"",$G2912,$A2912))</f>
        <v/>
      </c>
      <c r="M2912" s="17">
        <f>IF(I2912="","",IF($B2912="Venda",I2912,IF(OR($B2912="Compra",$B2912="Devolução de venda"),-I2912,0)))</f>
        <v/>
      </c>
    </row>
    <row r="2913">
      <c r="A2913" s="22" t="n"/>
      <c r="B2913" s="14" t="n"/>
      <c r="C2913" s="14" t="n"/>
      <c r="D2913" s="14" t="n"/>
      <c r="E2913" s="15" t="n"/>
      <c r="F2913" s="14" t="n"/>
      <c r="G2913" s="22" t="n"/>
      <c r="H2913" s="14" t="n"/>
      <c r="I2913" s="17">
        <f>IF(OR($B2913="",$C2913="",N($D2913)=0),"",IF(OR($B2913="Ajuste para mais",$B2913="Ajuste para menos"),0,$D2913*IF(N($E2913)&lt;&gt;0,$E2913,IF(OR($B2913="Venda",$B2913="Devolução de venda"),IFERROR(INDEX(Produtos!$D$6:$D$505,MATCH($C2913,Produtos!$B$6:$B$505,0)),0),0))))</f>
        <v/>
      </c>
      <c r="J2913" s="17">
        <f>IF(OR($B2913="",$C2913="",N($D2913)=0),"",IF($B2913="Venda",1,IF($B2913="Devolução de venda",-1,0))*$D2913*IFERROR(INDEX(Produtos!$L$6:$L$505,MATCH($C2913,Produtos!$B$6:$B$505,0)),0))</f>
        <v/>
      </c>
      <c r="K2913" s="17">
        <f>IF(I2913="","",IF($B2913="Venda",I2913-J2913,IF($B2913="Devolução de venda",-I2913-J2913,0)))</f>
        <v/>
      </c>
      <c r="L2913" s="20">
        <f>IF($A2913="","",IF($G2913&lt;&gt;"",$G2913,$A2913))</f>
        <v/>
      </c>
      <c r="M2913" s="17">
        <f>IF(I2913="","",IF($B2913="Venda",I2913,IF(OR($B2913="Compra",$B2913="Devolução de venda"),-I2913,0)))</f>
        <v/>
      </c>
    </row>
    <row r="2914">
      <c r="A2914" s="22" t="n"/>
      <c r="B2914" s="14" t="n"/>
      <c r="C2914" s="14" t="n"/>
      <c r="D2914" s="14" t="n"/>
      <c r="E2914" s="15" t="n"/>
      <c r="F2914" s="14" t="n"/>
      <c r="G2914" s="22" t="n"/>
      <c r="H2914" s="14" t="n"/>
      <c r="I2914" s="17">
        <f>IF(OR($B2914="",$C2914="",N($D2914)=0),"",IF(OR($B2914="Ajuste para mais",$B2914="Ajuste para menos"),0,$D2914*IF(N($E2914)&lt;&gt;0,$E2914,IF(OR($B2914="Venda",$B2914="Devolução de venda"),IFERROR(INDEX(Produtos!$D$6:$D$505,MATCH($C2914,Produtos!$B$6:$B$505,0)),0),0))))</f>
        <v/>
      </c>
      <c r="J2914" s="17">
        <f>IF(OR($B2914="",$C2914="",N($D2914)=0),"",IF($B2914="Venda",1,IF($B2914="Devolução de venda",-1,0))*$D2914*IFERROR(INDEX(Produtos!$L$6:$L$505,MATCH($C2914,Produtos!$B$6:$B$505,0)),0))</f>
        <v/>
      </c>
      <c r="K2914" s="17">
        <f>IF(I2914="","",IF($B2914="Venda",I2914-J2914,IF($B2914="Devolução de venda",-I2914-J2914,0)))</f>
        <v/>
      </c>
      <c r="L2914" s="20">
        <f>IF($A2914="","",IF($G2914&lt;&gt;"",$G2914,$A2914))</f>
        <v/>
      </c>
      <c r="M2914" s="17">
        <f>IF(I2914="","",IF($B2914="Venda",I2914,IF(OR($B2914="Compra",$B2914="Devolução de venda"),-I2914,0)))</f>
        <v/>
      </c>
    </row>
    <row r="2915">
      <c r="A2915" s="22" t="n"/>
      <c r="B2915" s="14" t="n"/>
      <c r="C2915" s="14" t="n"/>
      <c r="D2915" s="14" t="n"/>
      <c r="E2915" s="15" t="n"/>
      <c r="F2915" s="14" t="n"/>
      <c r="G2915" s="22" t="n"/>
      <c r="H2915" s="14" t="n"/>
      <c r="I2915" s="17">
        <f>IF(OR($B2915="",$C2915="",N($D2915)=0),"",IF(OR($B2915="Ajuste para mais",$B2915="Ajuste para menos"),0,$D2915*IF(N($E2915)&lt;&gt;0,$E2915,IF(OR($B2915="Venda",$B2915="Devolução de venda"),IFERROR(INDEX(Produtos!$D$6:$D$505,MATCH($C2915,Produtos!$B$6:$B$505,0)),0),0))))</f>
        <v/>
      </c>
      <c r="J2915" s="17">
        <f>IF(OR($B2915="",$C2915="",N($D2915)=0),"",IF($B2915="Venda",1,IF($B2915="Devolução de venda",-1,0))*$D2915*IFERROR(INDEX(Produtos!$L$6:$L$505,MATCH($C2915,Produtos!$B$6:$B$505,0)),0))</f>
        <v/>
      </c>
      <c r="K2915" s="17">
        <f>IF(I2915="","",IF($B2915="Venda",I2915-J2915,IF($B2915="Devolução de venda",-I2915-J2915,0)))</f>
        <v/>
      </c>
      <c r="L2915" s="20">
        <f>IF($A2915="","",IF($G2915&lt;&gt;"",$G2915,$A2915))</f>
        <v/>
      </c>
      <c r="M2915" s="17">
        <f>IF(I2915="","",IF($B2915="Venda",I2915,IF(OR($B2915="Compra",$B2915="Devolução de venda"),-I2915,0)))</f>
        <v/>
      </c>
    </row>
    <row r="2916">
      <c r="A2916" s="22" t="n"/>
      <c r="B2916" s="14" t="n"/>
      <c r="C2916" s="14" t="n"/>
      <c r="D2916" s="14" t="n"/>
      <c r="E2916" s="15" t="n"/>
      <c r="F2916" s="14" t="n"/>
      <c r="G2916" s="22" t="n"/>
      <c r="H2916" s="14" t="n"/>
      <c r="I2916" s="17">
        <f>IF(OR($B2916="",$C2916="",N($D2916)=0),"",IF(OR($B2916="Ajuste para mais",$B2916="Ajuste para menos"),0,$D2916*IF(N($E2916)&lt;&gt;0,$E2916,IF(OR($B2916="Venda",$B2916="Devolução de venda"),IFERROR(INDEX(Produtos!$D$6:$D$505,MATCH($C2916,Produtos!$B$6:$B$505,0)),0),0))))</f>
        <v/>
      </c>
      <c r="J2916" s="17">
        <f>IF(OR($B2916="",$C2916="",N($D2916)=0),"",IF($B2916="Venda",1,IF($B2916="Devolução de venda",-1,0))*$D2916*IFERROR(INDEX(Produtos!$L$6:$L$505,MATCH($C2916,Produtos!$B$6:$B$505,0)),0))</f>
        <v/>
      </c>
      <c r="K2916" s="17">
        <f>IF(I2916="","",IF($B2916="Venda",I2916-J2916,IF($B2916="Devolução de venda",-I2916-J2916,0)))</f>
        <v/>
      </c>
      <c r="L2916" s="20">
        <f>IF($A2916="","",IF($G2916&lt;&gt;"",$G2916,$A2916))</f>
        <v/>
      </c>
      <c r="M2916" s="17">
        <f>IF(I2916="","",IF($B2916="Venda",I2916,IF(OR($B2916="Compra",$B2916="Devolução de venda"),-I2916,0)))</f>
        <v/>
      </c>
    </row>
    <row r="2917">
      <c r="A2917" s="22" t="n"/>
      <c r="B2917" s="14" t="n"/>
      <c r="C2917" s="14" t="n"/>
      <c r="D2917" s="14" t="n"/>
      <c r="E2917" s="15" t="n"/>
      <c r="F2917" s="14" t="n"/>
      <c r="G2917" s="22" t="n"/>
      <c r="H2917" s="14" t="n"/>
      <c r="I2917" s="17">
        <f>IF(OR($B2917="",$C2917="",N($D2917)=0),"",IF(OR($B2917="Ajuste para mais",$B2917="Ajuste para menos"),0,$D2917*IF(N($E2917)&lt;&gt;0,$E2917,IF(OR($B2917="Venda",$B2917="Devolução de venda"),IFERROR(INDEX(Produtos!$D$6:$D$505,MATCH($C2917,Produtos!$B$6:$B$505,0)),0),0))))</f>
        <v/>
      </c>
      <c r="J2917" s="17">
        <f>IF(OR($B2917="",$C2917="",N($D2917)=0),"",IF($B2917="Venda",1,IF($B2917="Devolução de venda",-1,0))*$D2917*IFERROR(INDEX(Produtos!$L$6:$L$505,MATCH($C2917,Produtos!$B$6:$B$505,0)),0))</f>
        <v/>
      </c>
      <c r="K2917" s="17">
        <f>IF(I2917="","",IF($B2917="Venda",I2917-J2917,IF($B2917="Devolução de venda",-I2917-J2917,0)))</f>
        <v/>
      </c>
      <c r="L2917" s="20">
        <f>IF($A2917="","",IF($G2917&lt;&gt;"",$G2917,$A2917))</f>
        <v/>
      </c>
      <c r="M2917" s="17">
        <f>IF(I2917="","",IF($B2917="Venda",I2917,IF(OR($B2917="Compra",$B2917="Devolução de venda"),-I2917,0)))</f>
        <v/>
      </c>
    </row>
    <row r="2918">
      <c r="A2918" s="22" t="n"/>
      <c r="B2918" s="14" t="n"/>
      <c r="C2918" s="14" t="n"/>
      <c r="D2918" s="14" t="n"/>
      <c r="E2918" s="15" t="n"/>
      <c r="F2918" s="14" t="n"/>
      <c r="G2918" s="22" t="n"/>
      <c r="H2918" s="14" t="n"/>
      <c r="I2918" s="17">
        <f>IF(OR($B2918="",$C2918="",N($D2918)=0),"",IF(OR($B2918="Ajuste para mais",$B2918="Ajuste para menos"),0,$D2918*IF(N($E2918)&lt;&gt;0,$E2918,IF(OR($B2918="Venda",$B2918="Devolução de venda"),IFERROR(INDEX(Produtos!$D$6:$D$505,MATCH($C2918,Produtos!$B$6:$B$505,0)),0),0))))</f>
        <v/>
      </c>
      <c r="J2918" s="17">
        <f>IF(OR($B2918="",$C2918="",N($D2918)=0),"",IF($B2918="Venda",1,IF($B2918="Devolução de venda",-1,0))*$D2918*IFERROR(INDEX(Produtos!$L$6:$L$505,MATCH($C2918,Produtos!$B$6:$B$505,0)),0))</f>
        <v/>
      </c>
      <c r="K2918" s="17">
        <f>IF(I2918="","",IF($B2918="Venda",I2918-J2918,IF($B2918="Devolução de venda",-I2918-J2918,0)))</f>
        <v/>
      </c>
      <c r="L2918" s="20">
        <f>IF($A2918="","",IF($G2918&lt;&gt;"",$G2918,$A2918))</f>
        <v/>
      </c>
      <c r="M2918" s="17">
        <f>IF(I2918="","",IF($B2918="Venda",I2918,IF(OR($B2918="Compra",$B2918="Devolução de venda"),-I2918,0)))</f>
        <v/>
      </c>
    </row>
    <row r="2919">
      <c r="A2919" s="22" t="n"/>
      <c r="B2919" s="14" t="n"/>
      <c r="C2919" s="14" t="n"/>
      <c r="D2919" s="14" t="n"/>
      <c r="E2919" s="15" t="n"/>
      <c r="F2919" s="14" t="n"/>
      <c r="G2919" s="22" t="n"/>
      <c r="H2919" s="14" t="n"/>
      <c r="I2919" s="17">
        <f>IF(OR($B2919="",$C2919="",N($D2919)=0),"",IF(OR($B2919="Ajuste para mais",$B2919="Ajuste para menos"),0,$D2919*IF(N($E2919)&lt;&gt;0,$E2919,IF(OR($B2919="Venda",$B2919="Devolução de venda"),IFERROR(INDEX(Produtos!$D$6:$D$505,MATCH($C2919,Produtos!$B$6:$B$505,0)),0),0))))</f>
        <v/>
      </c>
      <c r="J2919" s="17">
        <f>IF(OR($B2919="",$C2919="",N($D2919)=0),"",IF($B2919="Venda",1,IF($B2919="Devolução de venda",-1,0))*$D2919*IFERROR(INDEX(Produtos!$L$6:$L$505,MATCH($C2919,Produtos!$B$6:$B$505,0)),0))</f>
        <v/>
      </c>
      <c r="K2919" s="17">
        <f>IF(I2919="","",IF($B2919="Venda",I2919-J2919,IF($B2919="Devolução de venda",-I2919-J2919,0)))</f>
        <v/>
      </c>
      <c r="L2919" s="20">
        <f>IF($A2919="","",IF($G2919&lt;&gt;"",$G2919,$A2919))</f>
        <v/>
      </c>
      <c r="M2919" s="17">
        <f>IF(I2919="","",IF($B2919="Venda",I2919,IF(OR($B2919="Compra",$B2919="Devolução de venda"),-I2919,0)))</f>
        <v/>
      </c>
    </row>
    <row r="2920">
      <c r="A2920" s="22" t="n"/>
      <c r="B2920" s="14" t="n"/>
      <c r="C2920" s="14" t="n"/>
      <c r="D2920" s="14" t="n"/>
      <c r="E2920" s="15" t="n"/>
      <c r="F2920" s="14" t="n"/>
      <c r="G2920" s="22" t="n"/>
      <c r="H2920" s="14" t="n"/>
      <c r="I2920" s="17">
        <f>IF(OR($B2920="",$C2920="",N($D2920)=0),"",IF(OR($B2920="Ajuste para mais",$B2920="Ajuste para menos"),0,$D2920*IF(N($E2920)&lt;&gt;0,$E2920,IF(OR($B2920="Venda",$B2920="Devolução de venda"),IFERROR(INDEX(Produtos!$D$6:$D$505,MATCH($C2920,Produtos!$B$6:$B$505,0)),0),0))))</f>
        <v/>
      </c>
      <c r="J2920" s="17">
        <f>IF(OR($B2920="",$C2920="",N($D2920)=0),"",IF($B2920="Venda",1,IF($B2920="Devolução de venda",-1,0))*$D2920*IFERROR(INDEX(Produtos!$L$6:$L$505,MATCH($C2920,Produtos!$B$6:$B$505,0)),0))</f>
        <v/>
      </c>
      <c r="K2920" s="17">
        <f>IF(I2920="","",IF($B2920="Venda",I2920-J2920,IF($B2920="Devolução de venda",-I2920-J2920,0)))</f>
        <v/>
      </c>
      <c r="L2920" s="20">
        <f>IF($A2920="","",IF($G2920&lt;&gt;"",$G2920,$A2920))</f>
        <v/>
      </c>
      <c r="M2920" s="17">
        <f>IF(I2920="","",IF($B2920="Venda",I2920,IF(OR($B2920="Compra",$B2920="Devolução de venda"),-I2920,0)))</f>
        <v/>
      </c>
    </row>
    <row r="2921">
      <c r="A2921" s="22" t="n"/>
      <c r="B2921" s="14" t="n"/>
      <c r="C2921" s="14" t="n"/>
      <c r="D2921" s="14" t="n"/>
      <c r="E2921" s="15" t="n"/>
      <c r="F2921" s="14" t="n"/>
      <c r="G2921" s="22" t="n"/>
      <c r="H2921" s="14" t="n"/>
      <c r="I2921" s="17">
        <f>IF(OR($B2921="",$C2921="",N($D2921)=0),"",IF(OR($B2921="Ajuste para mais",$B2921="Ajuste para menos"),0,$D2921*IF(N($E2921)&lt;&gt;0,$E2921,IF(OR($B2921="Venda",$B2921="Devolução de venda"),IFERROR(INDEX(Produtos!$D$6:$D$505,MATCH($C2921,Produtos!$B$6:$B$505,0)),0),0))))</f>
        <v/>
      </c>
      <c r="J2921" s="17">
        <f>IF(OR($B2921="",$C2921="",N($D2921)=0),"",IF($B2921="Venda",1,IF($B2921="Devolução de venda",-1,0))*$D2921*IFERROR(INDEX(Produtos!$L$6:$L$505,MATCH($C2921,Produtos!$B$6:$B$505,0)),0))</f>
        <v/>
      </c>
      <c r="K2921" s="17">
        <f>IF(I2921="","",IF($B2921="Venda",I2921-J2921,IF($B2921="Devolução de venda",-I2921-J2921,0)))</f>
        <v/>
      </c>
      <c r="L2921" s="20">
        <f>IF($A2921="","",IF($G2921&lt;&gt;"",$G2921,$A2921))</f>
        <v/>
      </c>
      <c r="M2921" s="17">
        <f>IF(I2921="","",IF($B2921="Venda",I2921,IF(OR($B2921="Compra",$B2921="Devolução de venda"),-I2921,0)))</f>
        <v/>
      </c>
    </row>
    <row r="2922">
      <c r="A2922" s="22" t="n"/>
      <c r="B2922" s="14" t="n"/>
      <c r="C2922" s="14" t="n"/>
      <c r="D2922" s="14" t="n"/>
      <c r="E2922" s="15" t="n"/>
      <c r="F2922" s="14" t="n"/>
      <c r="G2922" s="22" t="n"/>
      <c r="H2922" s="14" t="n"/>
      <c r="I2922" s="17">
        <f>IF(OR($B2922="",$C2922="",N($D2922)=0),"",IF(OR($B2922="Ajuste para mais",$B2922="Ajuste para menos"),0,$D2922*IF(N($E2922)&lt;&gt;0,$E2922,IF(OR($B2922="Venda",$B2922="Devolução de venda"),IFERROR(INDEX(Produtos!$D$6:$D$505,MATCH($C2922,Produtos!$B$6:$B$505,0)),0),0))))</f>
        <v/>
      </c>
      <c r="J2922" s="17">
        <f>IF(OR($B2922="",$C2922="",N($D2922)=0),"",IF($B2922="Venda",1,IF($B2922="Devolução de venda",-1,0))*$D2922*IFERROR(INDEX(Produtos!$L$6:$L$505,MATCH($C2922,Produtos!$B$6:$B$505,0)),0))</f>
        <v/>
      </c>
      <c r="K2922" s="17">
        <f>IF(I2922="","",IF($B2922="Venda",I2922-J2922,IF($B2922="Devolução de venda",-I2922-J2922,0)))</f>
        <v/>
      </c>
      <c r="L2922" s="20">
        <f>IF($A2922="","",IF($G2922&lt;&gt;"",$G2922,$A2922))</f>
        <v/>
      </c>
      <c r="M2922" s="17">
        <f>IF(I2922="","",IF($B2922="Venda",I2922,IF(OR($B2922="Compra",$B2922="Devolução de venda"),-I2922,0)))</f>
        <v/>
      </c>
    </row>
    <row r="2923">
      <c r="A2923" s="22" t="n"/>
      <c r="B2923" s="14" t="n"/>
      <c r="C2923" s="14" t="n"/>
      <c r="D2923" s="14" t="n"/>
      <c r="E2923" s="15" t="n"/>
      <c r="F2923" s="14" t="n"/>
      <c r="G2923" s="22" t="n"/>
      <c r="H2923" s="14" t="n"/>
      <c r="I2923" s="17">
        <f>IF(OR($B2923="",$C2923="",N($D2923)=0),"",IF(OR($B2923="Ajuste para mais",$B2923="Ajuste para menos"),0,$D2923*IF(N($E2923)&lt;&gt;0,$E2923,IF(OR($B2923="Venda",$B2923="Devolução de venda"),IFERROR(INDEX(Produtos!$D$6:$D$505,MATCH($C2923,Produtos!$B$6:$B$505,0)),0),0))))</f>
        <v/>
      </c>
      <c r="J2923" s="17">
        <f>IF(OR($B2923="",$C2923="",N($D2923)=0),"",IF($B2923="Venda",1,IF($B2923="Devolução de venda",-1,0))*$D2923*IFERROR(INDEX(Produtos!$L$6:$L$505,MATCH($C2923,Produtos!$B$6:$B$505,0)),0))</f>
        <v/>
      </c>
      <c r="K2923" s="17">
        <f>IF(I2923="","",IF($B2923="Venda",I2923-J2923,IF($B2923="Devolução de venda",-I2923-J2923,0)))</f>
        <v/>
      </c>
      <c r="L2923" s="20">
        <f>IF($A2923="","",IF($G2923&lt;&gt;"",$G2923,$A2923))</f>
        <v/>
      </c>
      <c r="M2923" s="17">
        <f>IF(I2923="","",IF($B2923="Venda",I2923,IF(OR($B2923="Compra",$B2923="Devolução de venda"),-I2923,0)))</f>
        <v/>
      </c>
    </row>
    <row r="2924">
      <c r="A2924" s="22" t="n"/>
      <c r="B2924" s="14" t="n"/>
      <c r="C2924" s="14" t="n"/>
      <c r="D2924" s="14" t="n"/>
      <c r="E2924" s="15" t="n"/>
      <c r="F2924" s="14" t="n"/>
      <c r="G2924" s="22" t="n"/>
      <c r="H2924" s="14" t="n"/>
      <c r="I2924" s="17">
        <f>IF(OR($B2924="",$C2924="",N($D2924)=0),"",IF(OR($B2924="Ajuste para mais",$B2924="Ajuste para menos"),0,$D2924*IF(N($E2924)&lt;&gt;0,$E2924,IF(OR($B2924="Venda",$B2924="Devolução de venda"),IFERROR(INDEX(Produtos!$D$6:$D$505,MATCH($C2924,Produtos!$B$6:$B$505,0)),0),0))))</f>
        <v/>
      </c>
      <c r="J2924" s="17">
        <f>IF(OR($B2924="",$C2924="",N($D2924)=0),"",IF($B2924="Venda",1,IF($B2924="Devolução de venda",-1,0))*$D2924*IFERROR(INDEX(Produtos!$L$6:$L$505,MATCH($C2924,Produtos!$B$6:$B$505,0)),0))</f>
        <v/>
      </c>
      <c r="K2924" s="17">
        <f>IF(I2924="","",IF($B2924="Venda",I2924-J2924,IF($B2924="Devolução de venda",-I2924-J2924,0)))</f>
        <v/>
      </c>
      <c r="L2924" s="20">
        <f>IF($A2924="","",IF($G2924&lt;&gt;"",$G2924,$A2924))</f>
        <v/>
      </c>
      <c r="M2924" s="17">
        <f>IF(I2924="","",IF($B2924="Venda",I2924,IF(OR($B2924="Compra",$B2924="Devolução de venda"),-I2924,0)))</f>
        <v/>
      </c>
    </row>
    <row r="2925">
      <c r="A2925" s="22" t="n"/>
      <c r="B2925" s="14" t="n"/>
      <c r="C2925" s="14" t="n"/>
      <c r="D2925" s="14" t="n"/>
      <c r="E2925" s="15" t="n"/>
      <c r="F2925" s="14" t="n"/>
      <c r="G2925" s="22" t="n"/>
      <c r="H2925" s="14" t="n"/>
      <c r="I2925" s="17">
        <f>IF(OR($B2925="",$C2925="",N($D2925)=0),"",IF(OR($B2925="Ajuste para mais",$B2925="Ajuste para menos"),0,$D2925*IF(N($E2925)&lt;&gt;0,$E2925,IF(OR($B2925="Venda",$B2925="Devolução de venda"),IFERROR(INDEX(Produtos!$D$6:$D$505,MATCH($C2925,Produtos!$B$6:$B$505,0)),0),0))))</f>
        <v/>
      </c>
      <c r="J2925" s="17">
        <f>IF(OR($B2925="",$C2925="",N($D2925)=0),"",IF($B2925="Venda",1,IF($B2925="Devolução de venda",-1,0))*$D2925*IFERROR(INDEX(Produtos!$L$6:$L$505,MATCH($C2925,Produtos!$B$6:$B$505,0)),0))</f>
        <v/>
      </c>
      <c r="K2925" s="17">
        <f>IF(I2925="","",IF($B2925="Venda",I2925-J2925,IF($B2925="Devolução de venda",-I2925-J2925,0)))</f>
        <v/>
      </c>
      <c r="L2925" s="20">
        <f>IF($A2925="","",IF($G2925&lt;&gt;"",$G2925,$A2925))</f>
        <v/>
      </c>
      <c r="M2925" s="17">
        <f>IF(I2925="","",IF($B2925="Venda",I2925,IF(OR($B2925="Compra",$B2925="Devolução de venda"),-I2925,0)))</f>
        <v/>
      </c>
    </row>
    <row r="2926">
      <c r="A2926" s="22" t="n"/>
      <c r="B2926" s="14" t="n"/>
      <c r="C2926" s="14" t="n"/>
      <c r="D2926" s="14" t="n"/>
      <c r="E2926" s="15" t="n"/>
      <c r="F2926" s="14" t="n"/>
      <c r="G2926" s="22" t="n"/>
      <c r="H2926" s="14" t="n"/>
      <c r="I2926" s="17">
        <f>IF(OR($B2926="",$C2926="",N($D2926)=0),"",IF(OR($B2926="Ajuste para mais",$B2926="Ajuste para menos"),0,$D2926*IF(N($E2926)&lt;&gt;0,$E2926,IF(OR($B2926="Venda",$B2926="Devolução de venda"),IFERROR(INDEX(Produtos!$D$6:$D$505,MATCH($C2926,Produtos!$B$6:$B$505,0)),0),0))))</f>
        <v/>
      </c>
      <c r="J2926" s="17">
        <f>IF(OR($B2926="",$C2926="",N($D2926)=0),"",IF($B2926="Venda",1,IF($B2926="Devolução de venda",-1,0))*$D2926*IFERROR(INDEX(Produtos!$L$6:$L$505,MATCH($C2926,Produtos!$B$6:$B$505,0)),0))</f>
        <v/>
      </c>
      <c r="K2926" s="17">
        <f>IF(I2926="","",IF($B2926="Venda",I2926-J2926,IF($B2926="Devolução de venda",-I2926-J2926,0)))</f>
        <v/>
      </c>
      <c r="L2926" s="20">
        <f>IF($A2926="","",IF($G2926&lt;&gt;"",$G2926,$A2926))</f>
        <v/>
      </c>
      <c r="M2926" s="17">
        <f>IF(I2926="","",IF($B2926="Venda",I2926,IF(OR($B2926="Compra",$B2926="Devolução de venda"),-I2926,0)))</f>
        <v/>
      </c>
    </row>
    <row r="2927">
      <c r="A2927" s="22" t="n"/>
      <c r="B2927" s="14" t="n"/>
      <c r="C2927" s="14" t="n"/>
      <c r="D2927" s="14" t="n"/>
      <c r="E2927" s="15" t="n"/>
      <c r="F2927" s="14" t="n"/>
      <c r="G2927" s="22" t="n"/>
      <c r="H2927" s="14" t="n"/>
      <c r="I2927" s="17">
        <f>IF(OR($B2927="",$C2927="",N($D2927)=0),"",IF(OR($B2927="Ajuste para mais",$B2927="Ajuste para menos"),0,$D2927*IF(N($E2927)&lt;&gt;0,$E2927,IF(OR($B2927="Venda",$B2927="Devolução de venda"),IFERROR(INDEX(Produtos!$D$6:$D$505,MATCH($C2927,Produtos!$B$6:$B$505,0)),0),0))))</f>
        <v/>
      </c>
      <c r="J2927" s="17">
        <f>IF(OR($B2927="",$C2927="",N($D2927)=0),"",IF($B2927="Venda",1,IF($B2927="Devolução de venda",-1,0))*$D2927*IFERROR(INDEX(Produtos!$L$6:$L$505,MATCH($C2927,Produtos!$B$6:$B$505,0)),0))</f>
        <v/>
      </c>
      <c r="K2927" s="17">
        <f>IF(I2927="","",IF($B2927="Venda",I2927-J2927,IF($B2927="Devolução de venda",-I2927-J2927,0)))</f>
        <v/>
      </c>
      <c r="L2927" s="20">
        <f>IF($A2927="","",IF($G2927&lt;&gt;"",$G2927,$A2927))</f>
        <v/>
      </c>
      <c r="M2927" s="17">
        <f>IF(I2927="","",IF($B2927="Venda",I2927,IF(OR($B2927="Compra",$B2927="Devolução de venda"),-I2927,0)))</f>
        <v/>
      </c>
    </row>
    <row r="2928">
      <c r="A2928" s="22" t="n"/>
      <c r="B2928" s="14" t="n"/>
      <c r="C2928" s="14" t="n"/>
      <c r="D2928" s="14" t="n"/>
      <c r="E2928" s="15" t="n"/>
      <c r="F2928" s="14" t="n"/>
      <c r="G2928" s="22" t="n"/>
      <c r="H2928" s="14" t="n"/>
      <c r="I2928" s="17">
        <f>IF(OR($B2928="",$C2928="",N($D2928)=0),"",IF(OR($B2928="Ajuste para mais",$B2928="Ajuste para menos"),0,$D2928*IF(N($E2928)&lt;&gt;0,$E2928,IF(OR($B2928="Venda",$B2928="Devolução de venda"),IFERROR(INDEX(Produtos!$D$6:$D$505,MATCH($C2928,Produtos!$B$6:$B$505,0)),0),0))))</f>
        <v/>
      </c>
      <c r="J2928" s="17">
        <f>IF(OR($B2928="",$C2928="",N($D2928)=0),"",IF($B2928="Venda",1,IF($B2928="Devolução de venda",-1,0))*$D2928*IFERROR(INDEX(Produtos!$L$6:$L$505,MATCH($C2928,Produtos!$B$6:$B$505,0)),0))</f>
        <v/>
      </c>
      <c r="K2928" s="17">
        <f>IF(I2928="","",IF($B2928="Venda",I2928-J2928,IF($B2928="Devolução de venda",-I2928-J2928,0)))</f>
        <v/>
      </c>
      <c r="L2928" s="20">
        <f>IF($A2928="","",IF($G2928&lt;&gt;"",$G2928,$A2928))</f>
        <v/>
      </c>
      <c r="M2928" s="17">
        <f>IF(I2928="","",IF($B2928="Venda",I2928,IF(OR($B2928="Compra",$B2928="Devolução de venda"),-I2928,0)))</f>
        <v/>
      </c>
    </row>
    <row r="2929">
      <c r="A2929" s="22" t="n"/>
      <c r="B2929" s="14" t="n"/>
      <c r="C2929" s="14" t="n"/>
      <c r="D2929" s="14" t="n"/>
      <c r="E2929" s="15" t="n"/>
      <c r="F2929" s="14" t="n"/>
      <c r="G2929" s="22" t="n"/>
      <c r="H2929" s="14" t="n"/>
      <c r="I2929" s="17">
        <f>IF(OR($B2929="",$C2929="",N($D2929)=0),"",IF(OR($B2929="Ajuste para mais",$B2929="Ajuste para menos"),0,$D2929*IF(N($E2929)&lt;&gt;0,$E2929,IF(OR($B2929="Venda",$B2929="Devolução de venda"),IFERROR(INDEX(Produtos!$D$6:$D$505,MATCH($C2929,Produtos!$B$6:$B$505,0)),0),0))))</f>
        <v/>
      </c>
      <c r="J2929" s="17">
        <f>IF(OR($B2929="",$C2929="",N($D2929)=0),"",IF($B2929="Venda",1,IF($B2929="Devolução de venda",-1,0))*$D2929*IFERROR(INDEX(Produtos!$L$6:$L$505,MATCH($C2929,Produtos!$B$6:$B$505,0)),0))</f>
        <v/>
      </c>
      <c r="K2929" s="17">
        <f>IF(I2929="","",IF($B2929="Venda",I2929-J2929,IF($B2929="Devolução de venda",-I2929-J2929,0)))</f>
        <v/>
      </c>
      <c r="L2929" s="20">
        <f>IF($A2929="","",IF($G2929&lt;&gt;"",$G2929,$A2929))</f>
        <v/>
      </c>
      <c r="M2929" s="17">
        <f>IF(I2929="","",IF($B2929="Venda",I2929,IF(OR($B2929="Compra",$B2929="Devolução de venda"),-I2929,0)))</f>
        <v/>
      </c>
    </row>
    <row r="2930">
      <c r="A2930" s="22" t="n"/>
      <c r="B2930" s="14" t="n"/>
      <c r="C2930" s="14" t="n"/>
      <c r="D2930" s="14" t="n"/>
      <c r="E2930" s="15" t="n"/>
      <c r="F2930" s="14" t="n"/>
      <c r="G2930" s="22" t="n"/>
      <c r="H2930" s="14" t="n"/>
      <c r="I2930" s="17">
        <f>IF(OR($B2930="",$C2930="",N($D2930)=0),"",IF(OR($B2930="Ajuste para mais",$B2930="Ajuste para menos"),0,$D2930*IF(N($E2930)&lt;&gt;0,$E2930,IF(OR($B2930="Venda",$B2930="Devolução de venda"),IFERROR(INDEX(Produtos!$D$6:$D$505,MATCH($C2930,Produtos!$B$6:$B$505,0)),0),0))))</f>
        <v/>
      </c>
      <c r="J2930" s="17">
        <f>IF(OR($B2930="",$C2930="",N($D2930)=0),"",IF($B2930="Venda",1,IF($B2930="Devolução de venda",-1,0))*$D2930*IFERROR(INDEX(Produtos!$L$6:$L$505,MATCH($C2930,Produtos!$B$6:$B$505,0)),0))</f>
        <v/>
      </c>
      <c r="K2930" s="17">
        <f>IF(I2930="","",IF($B2930="Venda",I2930-J2930,IF($B2930="Devolução de venda",-I2930-J2930,0)))</f>
        <v/>
      </c>
      <c r="L2930" s="20">
        <f>IF($A2930="","",IF($G2930&lt;&gt;"",$G2930,$A2930))</f>
        <v/>
      </c>
      <c r="M2930" s="17">
        <f>IF(I2930="","",IF($B2930="Venda",I2930,IF(OR($B2930="Compra",$B2930="Devolução de venda"),-I2930,0)))</f>
        <v/>
      </c>
    </row>
    <row r="2931">
      <c r="A2931" s="22" t="n"/>
      <c r="B2931" s="14" t="n"/>
      <c r="C2931" s="14" t="n"/>
      <c r="D2931" s="14" t="n"/>
      <c r="E2931" s="15" t="n"/>
      <c r="F2931" s="14" t="n"/>
      <c r="G2931" s="22" t="n"/>
      <c r="H2931" s="14" t="n"/>
      <c r="I2931" s="17">
        <f>IF(OR($B2931="",$C2931="",N($D2931)=0),"",IF(OR($B2931="Ajuste para mais",$B2931="Ajuste para menos"),0,$D2931*IF(N($E2931)&lt;&gt;0,$E2931,IF(OR($B2931="Venda",$B2931="Devolução de venda"),IFERROR(INDEX(Produtos!$D$6:$D$505,MATCH($C2931,Produtos!$B$6:$B$505,0)),0),0))))</f>
        <v/>
      </c>
      <c r="J2931" s="17">
        <f>IF(OR($B2931="",$C2931="",N($D2931)=0),"",IF($B2931="Venda",1,IF($B2931="Devolução de venda",-1,0))*$D2931*IFERROR(INDEX(Produtos!$L$6:$L$505,MATCH($C2931,Produtos!$B$6:$B$505,0)),0))</f>
        <v/>
      </c>
      <c r="K2931" s="17">
        <f>IF(I2931="","",IF($B2931="Venda",I2931-J2931,IF($B2931="Devolução de venda",-I2931-J2931,0)))</f>
        <v/>
      </c>
      <c r="L2931" s="20">
        <f>IF($A2931="","",IF($G2931&lt;&gt;"",$G2931,$A2931))</f>
        <v/>
      </c>
      <c r="M2931" s="17">
        <f>IF(I2931="","",IF($B2931="Venda",I2931,IF(OR($B2931="Compra",$B2931="Devolução de venda"),-I2931,0)))</f>
        <v/>
      </c>
    </row>
    <row r="2932">
      <c r="A2932" s="22" t="n"/>
      <c r="B2932" s="14" t="n"/>
      <c r="C2932" s="14" t="n"/>
      <c r="D2932" s="14" t="n"/>
      <c r="E2932" s="15" t="n"/>
      <c r="F2932" s="14" t="n"/>
      <c r="G2932" s="22" t="n"/>
      <c r="H2932" s="14" t="n"/>
      <c r="I2932" s="17">
        <f>IF(OR($B2932="",$C2932="",N($D2932)=0),"",IF(OR($B2932="Ajuste para mais",$B2932="Ajuste para menos"),0,$D2932*IF(N($E2932)&lt;&gt;0,$E2932,IF(OR($B2932="Venda",$B2932="Devolução de venda"),IFERROR(INDEX(Produtos!$D$6:$D$505,MATCH($C2932,Produtos!$B$6:$B$505,0)),0),0))))</f>
        <v/>
      </c>
      <c r="J2932" s="17">
        <f>IF(OR($B2932="",$C2932="",N($D2932)=0),"",IF($B2932="Venda",1,IF($B2932="Devolução de venda",-1,0))*$D2932*IFERROR(INDEX(Produtos!$L$6:$L$505,MATCH($C2932,Produtos!$B$6:$B$505,0)),0))</f>
        <v/>
      </c>
      <c r="K2932" s="17">
        <f>IF(I2932="","",IF($B2932="Venda",I2932-J2932,IF($B2932="Devolução de venda",-I2932-J2932,0)))</f>
        <v/>
      </c>
      <c r="L2932" s="20">
        <f>IF($A2932="","",IF($G2932&lt;&gt;"",$G2932,$A2932))</f>
        <v/>
      </c>
      <c r="M2932" s="17">
        <f>IF(I2932="","",IF($B2932="Venda",I2932,IF(OR($B2932="Compra",$B2932="Devolução de venda"),-I2932,0)))</f>
        <v/>
      </c>
    </row>
    <row r="2933">
      <c r="A2933" s="22" t="n"/>
      <c r="B2933" s="14" t="n"/>
      <c r="C2933" s="14" t="n"/>
      <c r="D2933" s="14" t="n"/>
      <c r="E2933" s="15" t="n"/>
      <c r="F2933" s="14" t="n"/>
      <c r="G2933" s="22" t="n"/>
      <c r="H2933" s="14" t="n"/>
      <c r="I2933" s="17">
        <f>IF(OR($B2933="",$C2933="",N($D2933)=0),"",IF(OR($B2933="Ajuste para mais",$B2933="Ajuste para menos"),0,$D2933*IF(N($E2933)&lt;&gt;0,$E2933,IF(OR($B2933="Venda",$B2933="Devolução de venda"),IFERROR(INDEX(Produtos!$D$6:$D$505,MATCH($C2933,Produtos!$B$6:$B$505,0)),0),0))))</f>
        <v/>
      </c>
      <c r="J2933" s="17">
        <f>IF(OR($B2933="",$C2933="",N($D2933)=0),"",IF($B2933="Venda",1,IF($B2933="Devolução de venda",-1,0))*$D2933*IFERROR(INDEX(Produtos!$L$6:$L$505,MATCH($C2933,Produtos!$B$6:$B$505,0)),0))</f>
        <v/>
      </c>
      <c r="K2933" s="17">
        <f>IF(I2933="","",IF($B2933="Venda",I2933-J2933,IF($B2933="Devolução de venda",-I2933-J2933,0)))</f>
        <v/>
      </c>
      <c r="L2933" s="20">
        <f>IF($A2933="","",IF($G2933&lt;&gt;"",$G2933,$A2933))</f>
        <v/>
      </c>
      <c r="M2933" s="17">
        <f>IF(I2933="","",IF($B2933="Venda",I2933,IF(OR($B2933="Compra",$B2933="Devolução de venda"),-I2933,0)))</f>
        <v/>
      </c>
    </row>
    <row r="2934">
      <c r="A2934" s="22" t="n"/>
      <c r="B2934" s="14" t="n"/>
      <c r="C2934" s="14" t="n"/>
      <c r="D2934" s="14" t="n"/>
      <c r="E2934" s="15" t="n"/>
      <c r="F2934" s="14" t="n"/>
      <c r="G2934" s="22" t="n"/>
      <c r="H2934" s="14" t="n"/>
      <c r="I2934" s="17">
        <f>IF(OR($B2934="",$C2934="",N($D2934)=0),"",IF(OR($B2934="Ajuste para mais",$B2934="Ajuste para menos"),0,$D2934*IF(N($E2934)&lt;&gt;0,$E2934,IF(OR($B2934="Venda",$B2934="Devolução de venda"),IFERROR(INDEX(Produtos!$D$6:$D$505,MATCH($C2934,Produtos!$B$6:$B$505,0)),0),0))))</f>
        <v/>
      </c>
      <c r="J2934" s="17">
        <f>IF(OR($B2934="",$C2934="",N($D2934)=0),"",IF($B2934="Venda",1,IF($B2934="Devolução de venda",-1,0))*$D2934*IFERROR(INDEX(Produtos!$L$6:$L$505,MATCH($C2934,Produtos!$B$6:$B$505,0)),0))</f>
        <v/>
      </c>
      <c r="K2934" s="17">
        <f>IF(I2934="","",IF($B2934="Venda",I2934-J2934,IF($B2934="Devolução de venda",-I2934-J2934,0)))</f>
        <v/>
      </c>
      <c r="L2934" s="20">
        <f>IF($A2934="","",IF($G2934&lt;&gt;"",$G2934,$A2934))</f>
        <v/>
      </c>
      <c r="M2934" s="17">
        <f>IF(I2934="","",IF($B2934="Venda",I2934,IF(OR($B2934="Compra",$B2934="Devolução de venda"),-I2934,0)))</f>
        <v/>
      </c>
    </row>
    <row r="2935">
      <c r="A2935" s="22" t="n"/>
      <c r="B2935" s="14" t="n"/>
      <c r="C2935" s="14" t="n"/>
      <c r="D2935" s="14" t="n"/>
      <c r="E2935" s="15" t="n"/>
      <c r="F2935" s="14" t="n"/>
      <c r="G2935" s="22" t="n"/>
      <c r="H2935" s="14" t="n"/>
      <c r="I2935" s="17">
        <f>IF(OR($B2935="",$C2935="",N($D2935)=0),"",IF(OR($B2935="Ajuste para mais",$B2935="Ajuste para menos"),0,$D2935*IF(N($E2935)&lt;&gt;0,$E2935,IF(OR($B2935="Venda",$B2935="Devolução de venda"),IFERROR(INDEX(Produtos!$D$6:$D$505,MATCH($C2935,Produtos!$B$6:$B$505,0)),0),0))))</f>
        <v/>
      </c>
      <c r="J2935" s="17">
        <f>IF(OR($B2935="",$C2935="",N($D2935)=0),"",IF($B2935="Venda",1,IF($B2935="Devolução de venda",-1,0))*$D2935*IFERROR(INDEX(Produtos!$L$6:$L$505,MATCH($C2935,Produtos!$B$6:$B$505,0)),0))</f>
        <v/>
      </c>
      <c r="K2935" s="17">
        <f>IF(I2935="","",IF($B2935="Venda",I2935-J2935,IF($B2935="Devolução de venda",-I2935-J2935,0)))</f>
        <v/>
      </c>
      <c r="L2935" s="20">
        <f>IF($A2935="","",IF($G2935&lt;&gt;"",$G2935,$A2935))</f>
        <v/>
      </c>
      <c r="M2935" s="17">
        <f>IF(I2935="","",IF($B2935="Venda",I2935,IF(OR($B2935="Compra",$B2935="Devolução de venda"),-I2935,0)))</f>
        <v/>
      </c>
    </row>
    <row r="2936">
      <c r="A2936" s="22" t="n"/>
      <c r="B2936" s="14" t="n"/>
      <c r="C2936" s="14" t="n"/>
      <c r="D2936" s="14" t="n"/>
      <c r="E2936" s="15" t="n"/>
      <c r="F2936" s="14" t="n"/>
      <c r="G2936" s="22" t="n"/>
      <c r="H2936" s="14" t="n"/>
      <c r="I2936" s="17">
        <f>IF(OR($B2936="",$C2936="",N($D2936)=0),"",IF(OR($B2936="Ajuste para mais",$B2936="Ajuste para menos"),0,$D2936*IF(N($E2936)&lt;&gt;0,$E2936,IF(OR($B2936="Venda",$B2936="Devolução de venda"),IFERROR(INDEX(Produtos!$D$6:$D$505,MATCH($C2936,Produtos!$B$6:$B$505,0)),0),0))))</f>
        <v/>
      </c>
      <c r="J2936" s="17">
        <f>IF(OR($B2936="",$C2936="",N($D2936)=0),"",IF($B2936="Venda",1,IF($B2936="Devolução de venda",-1,0))*$D2936*IFERROR(INDEX(Produtos!$L$6:$L$505,MATCH($C2936,Produtos!$B$6:$B$505,0)),0))</f>
        <v/>
      </c>
      <c r="K2936" s="17">
        <f>IF(I2936="","",IF($B2936="Venda",I2936-J2936,IF($B2936="Devolução de venda",-I2936-J2936,0)))</f>
        <v/>
      </c>
      <c r="L2936" s="20">
        <f>IF($A2936="","",IF($G2936&lt;&gt;"",$G2936,$A2936))</f>
        <v/>
      </c>
      <c r="M2936" s="17">
        <f>IF(I2936="","",IF($B2936="Venda",I2936,IF(OR($B2936="Compra",$B2936="Devolução de venda"),-I2936,0)))</f>
        <v/>
      </c>
    </row>
    <row r="2937">
      <c r="A2937" s="22" t="n"/>
      <c r="B2937" s="14" t="n"/>
      <c r="C2937" s="14" t="n"/>
      <c r="D2937" s="14" t="n"/>
      <c r="E2937" s="15" t="n"/>
      <c r="F2937" s="14" t="n"/>
      <c r="G2937" s="22" t="n"/>
      <c r="H2937" s="14" t="n"/>
      <c r="I2937" s="17">
        <f>IF(OR($B2937="",$C2937="",N($D2937)=0),"",IF(OR($B2937="Ajuste para mais",$B2937="Ajuste para menos"),0,$D2937*IF(N($E2937)&lt;&gt;0,$E2937,IF(OR($B2937="Venda",$B2937="Devolução de venda"),IFERROR(INDEX(Produtos!$D$6:$D$505,MATCH($C2937,Produtos!$B$6:$B$505,0)),0),0))))</f>
        <v/>
      </c>
      <c r="J2937" s="17">
        <f>IF(OR($B2937="",$C2937="",N($D2937)=0),"",IF($B2937="Venda",1,IF($B2937="Devolução de venda",-1,0))*$D2937*IFERROR(INDEX(Produtos!$L$6:$L$505,MATCH($C2937,Produtos!$B$6:$B$505,0)),0))</f>
        <v/>
      </c>
      <c r="K2937" s="17">
        <f>IF(I2937="","",IF($B2937="Venda",I2937-J2937,IF($B2937="Devolução de venda",-I2937-J2937,0)))</f>
        <v/>
      </c>
      <c r="L2937" s="20">
        <f>IF($A2937="","",IF($G2937&lt;&gt;"",$G2937,$A2937))</f>
        <v/>
      </c>
      <c r="M2937" s="17">
        <f>IF(I2937="","",IF($B2937="Venda",I2937,IF(OR($B2937="Compra",$B2937="Devolução de venda"),-I2937,0)))</f>
        <v/>
      </c>
    </row>
    <row r="2938">
      <c r="A2938" s="22" t="n"/>
      <c r="B2938" s="14" t="n"/>
      <c r="C2938" s="14" t="n"/>
      <c r="D2938" s="14" t="n"/>
      <c r="E2938" s="15" t="n"/>
      <c r="F2938" s="14" t="n"/>
      <c r="G2938" s="22" t="n"/>
      <c r="H2938" s="14" t="n"/>
      <c r="I2938" s="17">
        <f>IF(OR($B2938="",$C2938="",N($D2938)=0),"",IF(OR($B2938="Ajuste para mais",$B2938="Ajuste para menos"),0,$D2938*IF(N($E2938)&lt;&gt;0,$E2938,IF(OR($B2938="Venda",$B2938="Devolução de venda"),IFERROR(INDEX(Produtos!$D$6:$D$505,MATCH($C2938,Produtos!$B$6:$B$505,0)),0),0))))</f>
        <v/>
      </c>
      <c r="J2938" s="17">
        <f>IF(OR($B2938="",$C2938="",N($D2938)=0),"",IF($B2938="Venda",1,IF($B2938="Devolução de venda",-1,0))*$D2938*IFERROR(INDEX(Produtos!$L$6:$L$505,MATCH($C2938,Produtos!$B$6:$B$505,0)),0))</f>
        <v/>
      </c>
      <c r="K2938" s="17">
        <f>IF(I2938="","",IF($B2938="Venda",I2938-J2938,IF($B2938="Devolução de venda",-I2938-J2938,0)))</f>
        <v/>
      </c>
      <c r="L2938" s="20">
        <f>IF($A2938="","",IF($G2938&lt;&gt;"",$G2938,$A2938))</f>
        <v/>
      </c>
      <c r="M2938" s="17">
        <f>IF(I2938="","",IF($B2938="Venda",I2938,IF(OR($B2938="Compra",$B2938="Devolução de venda"),-I2938,0)))</f>
        <v/>
      </c>
    </row>
    <row r="2939">
      <c r="A2939" s="22" t="n"/>
      <c r="B2939" s="14" t="n"/>
      <c r="C2939" s="14" t="n"/>
      <c r="D2939" s="14" t="n"/>
      <c r="E2939" s="15" t="n"/>
      <c r="F2939" s="14" t="n"/>
      <c r="G2939" s="22" t="n"/>
      <c r="H2939" s="14" t="n"/>
      <c r="I2939" s="17">
        <f>IF(OR($B2939="",$C2939="",N($D2939)=0),"",IF(OR($B2939="Ajuste para mais",$B2939="Ajuste para menos"),0,$D2939*IF(N($E2939)&lt;&gt;0,$E2939,IF(OR($B2939="Venda",$B2939="Devolução de venda"),IFERROR(INDEX(Produtos!$D$6:$D$505,MATCH($C2939,Produtos!$B$6:$B$505,0)),0),0))))</f>
        <v/>
      </c>
      <c r="J2939" s="17">
        <f>IF(OR($B2939="",$C2939="",N($D2939)=0),"",IF($B2939="Venda",1,IF($B2939="Devolução de venda",-1,0))*$D2939*IFERROR(INDEX(Produtos!$L$6:$L$505,MATCH($C2939,Produtos!$B$6:$B$505,0)),0))</f>
        <v/>
      </c>
      <c r="K2939" s="17">
        <f>IF(I2939="","",IF($B2939="Venda",I2939-J2939,IF($B2939="Devolução de venda",-I2939-J2939,0)))</f>
        <v/>
      </c>
      <c r="L2939" s="20">
        <f>IF($A2939="","",IF($G2939&lt;&gt;"",$G2939,$A2939))</f>
        <v/>
      </c>
      <c r="M2939" s="17">
        <f>IF(I2939="","",IF($B2939="Venda",I2939,IF(OR($B2939="Compra",$B2939="Devolução de venda"),-I2939,0)))</f>
        <v/>
      </c>
    </row>
    <row r="2940">
      <c r="A2940" s="22" t="n"/>
      <c r="B2940" s="14" t="n"/>
      <c r="C2940" s="14" t="n"/>
      <c r="D2940" s="14" t="n"/>
      <c r="E2940" s="15" t="n"/>
      <c r="F2940" s="14" t="n"/>
      <c r="G2940" s="22" t="n"/>
      <c r="H2940" s="14" t="n"/>
      <c r="I2940" s="17">
        <f>IF(OR($B2940="",$C2940="",N($D2940)=0),"",IF(OR($B2940="Ajuste para mais",$B2940="Ajuste para menos"),0,$D2940*IF(N($E2940)&lt;&gt;0,$E2940,IF(OR($B2940="Venda",$B2940="Devolução de venda"),IFERROR(INDEX(Produtos!$D$6:$D$505,MATCH($C2940,Produtos!$B$6:$B$505,0)),0),0))))</f>
        <v/>
      </c>
      <c r="J2940" s="17">
        <f>IF(OR($B2940="",$C2940="",N($D2940)=0),"",IF($B2940="Venda",1,IF($B2940="Devolução de venda",-1,0))*$D2940*IFERROR(INDEX(Produtos!$L$6:$L$505,MATCH($C2940,Produtos!$B$6:$B$505,0)),0))</f>
        <v/>
      </c>
      <c r="K2940" s="17">
        <f>IF(I2940="","",IF($B2940="Venda",I2940-J2940,IF($B2940="Devolução de venda",-I2940-J2940,0)))</f>
        <v/>
      </c>
      <c r="L2940" s="20">
        <f>IF($A2940="","",IF($G2940&lt;&gt;"",$G2940,$A2940))</f>
        <v/>
      </c>
      <c r="M2940" s="17">
        <f>IF(I2940="","",IF($B2940="Venda",I2940,IF(OR($B2940="Compra",$B2940="Devolução de venda"),-I2940,0)))</f>
        <v/>
      </c>
    </row>
    <row r="2941">
      <c r="A2941" s="22" t="n"/>
      <c r="B2941" s="14" t="n"/>
      <c r="C2941" s="14" t="n"/>
      <c r="D2941" s="14" t="n"/>
      <c r="E2941" s="15" t="n"/>
      <c r="F2941" s="14" t="n"/>
      <c r="G2941" s="22" t="n"/>
      <c r="H2941" s="14" t="n"/>
      <c r="I2941" s="17">
        <f>IF(OR($B2941="",$C2941="",N($D2941)=0),"",IF(OR($B2941="Ajuste para mais",$B2941="Ajuste para menos"),0,$D2941*IF(N($E2941)&lt;&gt;0,$E2941,IF(OR($B2941="Venda",$B2941="Devolução de venda"),IFERROR(INDEX(Produtos!$D$6:$D$505,MATCH($C2941,Produtos!$B$6:$B$505,0)),0),0))))</f>
        <v/>
      </c>
      <c r="J2941" s="17">
        <f>IF(OR($B2941="",$C2941="",N($D2941)=0),"",IF($B2941="Venda",1,IF($B2941="Devolução de venda",-1,0))*$D2941*IFERROR(INDEX(Produtos!$L$6:$L$505,MATCH($C2941,Produtos!$B$6:$B$505,0)),0))</f>
        <v/>
      </c>
      <c r="K2941" s="17">
        <f>IF(I2941="","",IF($B2941="Venda",I2941-J2941,IF($B2941="Devolução de venda",-I2941-J2941,0)))</f>
        <v/>
      </c>
      <c r="L2941" s="20">
        <f>IF($A2941="","",IF($G2941&lt;&gt;"",$G2941,$A2941))</f>
        <v/>
      </c>
      <c r="M2941" s="17">
        <f>IF(I2941="","",IF($B2941="Venda",I2941,IF(OR($B2941="Compra",$B2941="Devolução de venda"),-I2941,0)))</f>
        <v/>
      </c>
    </row>
    <row r="2942">
      <c r="A2942" s="22" t="n"/>
      <c r="B2942" s="14" t="n"/>
      <c r="C2942" s="14" t="n"/>
      <c r="D2942" s="14" t="n"/>
      <c r="E2942" s="15" t="n"/>
      <c r="F2942" s="14" t="n"/>
      <c r="G2942" s="22" t="n"/>
      <c r="H2942" s="14" t="n"/>
      <c r="I2942" s="17">
        <f>IF(OR($B2942="",$C2942="",N($D2942)=0),"",IF(OR($B2942="Ajuste para mais",$B2942="Ajuste para menos"),0,$D2942*IF(N($E2942)&lt;&gt;0,$E2942,IF(OR($B2942="Venda",$B2942="Devolução de venda"),IFERROR(INDEX(Produtos!$D$6:$D$505,MATCH($C2942,Produtos!$B$6:$B$505,0)),0),0))))</f>
        <v/>
      </c>
      <c r="J2942" s="17">
        <f>IF(OR($B2942="",$C2942="",N($D2942)=0),"",IF($B2942="Venda",1,IF($B2942="Devolução de venda",-1,0))*$D2942*IFERROR(INDEX(Produtos!$L$6:$L$505,MATCH($C2942,Produtos!$B$6:$B$505,0)),0))</f>
        <v/>
      </c>
      <c r="K2942" s="17">
        <f>IF(I2942="","",IF($B2942="Venda",I2942-J2942,IF($B2942="Devolução de venda",-I2942-J2942,0)))</f>
        <v/>
      </c>
      <c r="L2942" s="20">
        <f>IF($A2942="","",IF($G2942&lt;&gt;"",$G2942,$A2942))</f>
        <v/>
      </c>
      <c r="M2942" s="17">
        <f>IF(I2942="","",IF($B2942="Venda",I2942,IF(OR($B2942="Compra",$B2942="Devolução de venda"),-I2942,0)))</f>
        <v/>
      </c>
    </row>
    <row r="2943">
      <c r="A2943" s="22" t="n"/>
      <c r="B2943" s="14" t="n"/>
      <c r="C2943" s="14" t="n"/>
      <c r="D2943" s="14" t="n"/>
      <c r="E2943" s="15" t="n"/>
      <c r="F2943" s="14" t="n"/>
      <c r="G2943" s="22" t="n"/>
      <c r="H2943" s="14" t="n"/>
      <c r="I2943" s="17">
        <f>IF(OR($B2943="",$C2943="",N($D2943)=0),"",IF(OR($B2943="Ajuste para mais",$B2943="Ajuste para menos"),0,$D2943*IF(N($E2943)&lt;&gt;0,$E2943,IF(OR($B2943="Venda",$B2943="Devolução de venda"),IFERROR(INDEX(Produtos!$D$6:$D$505,MATCH($C2943,Produtos!$B$6:$B$505,0)),0),0))))</f>
        <v/>
      </c>
      <c r="J2943" s="17">
        <f>IF(OR($B2943="",$C2943="",N($D2943)=0),"",IF($B2943="Venda",1,IF($B2943="Devolução de venda",-1,0))*$D2943*IFERROR(INDEX(Produtos!$L$6:$L$505,MATCH($C2943,Produtos!$B$6:$B$505,0)),0))</f>
        <v/>
      </c>
      <c r="K2943" s="17">
        <f>IF(I2943="","",IF($B2943="Venda",I2943-J2943,IF($B2943="Devolução de venda",-I2943-J2943,0)))</f>
        <v/>
      </c>
      <c r="L2943" s="20">
        <f>IF($A2943="","",IF($G2943&lt;&gt;"",$G2943,$A2943))</f>
        <v/>
      </c>
      <c r="M2943" s="17">
        <f>IF(I2943="","",IF($B2943="Venda",I2943,IF(OR($B2943="Compra",$B2943="Devolução de venda"),-I2943,0)))</f>
        <v/>
      </c>
    </row>
    <row r="2944">
      <c r="A2944" s="22" t="n"/>
      <c r="B2944" s="14" t="n"/>
      <c r="C2944" s="14" t="n"/>
      <c r="D2944" s="14" t="n"/>
      <c r="E2944" s="15" t="n"/>
      <c r="F2944" s="14" t="n"/>
      <c r="G2944" s="22" t="n"/>
      <c r="H2944" s="14" t="n"/>
      <c r="I2944" s="17">
        <f>IF(OR($B2944="",$C2944="",N($D2944)=0),"",IF(OR($B2944="Ajuste para mais",$B2944="Ajuste para menos"),0,$D2944*IF(N($E2944)&lt;&gt;0,$E2944,IF(OR($B2944="Venda",$B2944="Devolução de venda"),IFERROR(INDEX(Produtos!$D$6:$D$505,MATCH($C2944,Produtos!$B$6:$B$505,0)),0),0))))</f>
        <v/>
      </c>
      <c r="J2944" s="17">
        <f>IF(OR($B2944="",$C2944="",N($D2944)=0),"",IF($B2944="Venda",1,IF($B2944="Devolução de venda",-1,0))*$D2944*IFERROR(INDEX(Produtos!$L$6:$L$505,MATCH($C2944,Produtos!$B$6:$B$505,0)),0))</f>
        <v/>
      </c>
      <c r="K2944" s="17">
        <f>IF(I2944="","",IF($B2944="Venda",I2944-J2944,IF($B2944="Devolução de venda",-I2944-J2944,0)))</f>
        <v/>
      </c>
      <c r="L2944" s="20">
        <f>IF($A2944="","",IF($G2944&lt;&gt;"",$G2944,$A2944))</f>
        <v/>
      </c>
      <c r="M2944" s="17">
        <f>IF(I2944="","",IF($B2944="Venda",I2944,IF(OR($B2944="Compra",$B2944="Devolução de venda"),-I2944,0)))</f>
        <v/>
      </c>
    </row>
    <row r="2945">
      <c r="A2945" s="22" t="n"/>
      <c r="B2945" s="14" t="n"/>
      <c r="C2945" s="14" t="n"/>
      <c r="D2945" s="14" t="n"/>
      <c r="E2945" s="15" t="n"/>
      <c r="F2945" s="14" t="n"/>
      <c r="G2945" s="22" t="n"/>
      <c r="H2945" s="14" t="n"/>
      <c r="I2945" s="17">
        <f>IF(OR($B2945="",$C2945="",N($D2945)=0),"",IF(OR($B2945="Ajuste para mais",$B2945="Ajuste para menos"),0,$D2945*IF(N($E2945)&lt;&gt;0,$E2945,IF(OR($B2945="Venda",$B2945="Devolução de venda"),IFERROR(INDEX(Produtos!$D$6:$D$505,MATCH($C2945,Produtos!$B$6:$B$505,0)),0),0))))</f>
        <v/>
      </c>
      <c r="J2945" s="17">
        <f>IF(OR($B2945="",$C2945="",N($D2945)=0),"",IF($B2945="Venda",1,IF($B2945="Devolução de venda",-1,0))*$D2945*IFERROR(INDEX(Produtos!$L$6:$L$505,MATCH($C2945,Produtos!$B$6:$B$505,0)),0))</f>
        <v/>
      </c>
      <c r="K2945" s="17">
        <f>IF(I2945="","",IF($B2945="Venda",I2945-J2945,IF($B2945="Devolução de venda",-I2945-J2945,0)))</f>
        <v/>
      </c>
      <c r="L2945" s="20">
        <f>IF($A2945="","",IF($G2945&lt;&gt;"",$G2945,$A2945))</f>
        <v/>
      </c>
      <c r="M2945" s="17">
        <f>IF(I2945="","",IF($B2945="Venda",I2945,IF(OR($B2945="Compra",$B2945="Devolução de venda"),-I2945,0)))</f>
        <v/>
      </c>
    </row>
    <row r="2946">
      <c r="A2946" s="22" t="n"/>
      <c r="B2946" s="14" t="n"/>
      <c r="C2946" s="14" t="n"/>
      <c r="D2946" s="14" t="n"/>
      <c r="E2946" s="15" t="n"/>
      <c r="F2946" s="14" t="n"/>
      <c r="G2946" s="22" t="n"/>
      <c r="H2946" s="14" t="n"/>
      <c r="I2946" s="17">
        <f>IF(OR($B2946="",$C2946="",N($D2946)=0),"",IF(OR($B2946="Ajuste para mais",$B2946="Ajuste para menos"),0,$D2946*IF(N($E2946)&lt;&gt;0,$E2946,IF(OR($B2946="Venda",$B2946="Devolução de venda"),IFERROR(INDEX(Produtos!$D$6:$D$505,MATCH($C2946,Produtos!$B$6:$B$505,0)),0),0))))</f>
        <v/>
      </c>
      <c r="J2946" s="17">
        <f>IF(OR($B2946="",$C2946="",N($D2946)=0),"",IF($B2946="Venda",1,IF($B2946="Devolução de venda",-1,0))*$D2946*IFERROR(INDEX(Produtos!$L$6:$L$505,MATCH($C2946,Produtos!$B$6:$B$505,0)),0))</f>
        <v/>
      </c>
      <c r="K2946" s="17">
        <f>IF(I2946="","",IF($B2946="Venda",I2946-J2946,IF($B2946="Devolução de venda",-I2946-J2946,0)))</f>
        <v/>
      </c>
      <c r="L2946" s="20">
        <f>IF($A2946="","",IF($G2946&lt;&gt;"",$G2946,$A2946))</f>
        <v/>
      </c>
      <c r="M2946" s="17">
        <f>IF(I2946="","",IF($B2946="Venda",I2946,IF(OR($B2946="Compra",$B2946="Devolução de venda"),-I2946,0)))</f>
        <v/>
      </c>
    </row>
    <row r="2947">
      <c r="A2947" s="22" t="n"/>
      <c r="B2947" s="14" t="n"/>
      <c r="C2947" s="14" t="n"/>
      <c r="D2947" s="14" t="n"/>
      <c r="E2947" s="15" t="n"/>
      <c r="F2947" s="14" t="n"/>
      <c r="G2947" s="22" t="n"/>
      <c r="H2947" s="14" t="n"/>
      <c r="I2947" s="17">
        <f>IF(OR($B2947="",$C2947="",N($D2947)=0),"",IF(OR($B2947="Ajuste para mais",$B2947="Ajuste para menos"),0,$D2947*IF(N($E2947)&lt;&gt;0,$E2947,IF(OR($B2947="Venda",$B2947="Devolução de venda"),IFERROR(INDEX(Produtos!$D$6:$D$505,MATCH($C2947,Produtos!$B$6:$B$505,0)),0),0))))</f>
        <v/>
      </c>
      <c r="J2947" s="17">
        <f>IF(OR($B2947="",$C2947="",N($D2947)=0),"",IF($B2947="Venda",1,IF($B2947="Devolução de venda",-1,0))*$D2947*IFERROR(INDEX(Produtos!$L$6:$L$505,MATCH($C2947,Produtos!$B$6:$B$505,0)),0))</f>
        <v/>
      </c>
      <c r="K2947" s="17">
        <f>IF(I2947="","",IF($B2947="Venda",I2947-J2947,IF($B2947="Devolução de venda",-I2947-J2947,0)))</f>
        <v/>
      </c>
      <c r="L2947" s="20">
        <f>IF($A2947="","",IF($G2947&lt;&gt;"",$G2947,$A2947))</f>
        <v/>
      </c>
      <c r="M2947" s="17">
        <f>IF(I2947="","",IF($B2947="Venda",I2947,IF(OR($B2947="Compra",$B2947="Devolução de venda"),-I2947,0)))</f>
        <v/>
      </c>
    </row>
    <row r="2948">
      <c r="A2948" s="22" t="n"/>
      <c r="B2948" s="14" t="n"/>
      <c r="C2948" s="14" t="n"/>
      <c r="D2948" s="14" t="n"/>
      <c r="E2948" s="15" t="n"/>
      <c r="F2948" s="14" t="n"/>
      <c r="G2948" s="22" t="n"/>
      <c r="H2948" s="14" t="n"/>
      <c r="I2948" s="17">
        <f>IF(OR($B2948="",$C2948="",N($D2948)=0),"",IF(OR($B2948="Ajuste para mais",$B2948="Ajuste para menos"),0,$D2948*IF(N($E2948)&lt;&gt;0,$E2948,IF(OR($B2948="Venda",$B2948="Devolução de venda"),IFERROR(INDEX(Produtos!$D$6:$D$505,MATCH($C2948,Produtos!$B$6:$B$505,0)),0),0))))</f>
        <v/>
      </c>
      <c r="J2948" s="17">
        <f>IF(OR($B2948="",$C2948="",N($D2948)=0),"",IF($B2948="Venda",1,IF($B2948="Devolução de venda",-1,0))*$D2948*IFERROR(INDEX(Produtos!$L$6:$L$505,MATCH($C2948,Produtos!$B$6:$B$505,0)),0))</f>
        <v/>
      </c>
      <c r="K2948" s="17">
        <f>IF(I2948="","",IF($B2948="Venda",I2948-J2948,IF($B2948="Devolução de venda",-I2948-J2948,0)))</f>
        <v/>
      </c>
      <c r="L2948" s="20">
        <f>IF($A2948="","",IF($G2948&lt;&gt;"",$G2948,$A2948))</f>
        <v/>
      </c>
      <c r="M2948" s="17">
        <f>IF(I2948="","",IF($B2948="Venda",I2948,IF(OR($B2948="Compra",$B2948="Devolução de venda"),-I2948,0)))</f>
        <v/>
      </c>
    </row>
    <row r="2949">
      <c r="A2949" s="22" t="n"/>
      <c r="B2949" s="14" t="n"/>
      <c r="C2949" s="14" t="n"/>
      <c r="D2949" s="14" t="n"/>
      <c r="E2949" s="15" t="n"/>
      <c r="F2949" s="14" t="n"/>
      <c r="G2949" s="22" t="n"/>
      <c r="H2949" s="14" t="n"/>
      <c r="I2949" s="17">
        <f>IF(OR($B2949="",$C2949="",N($D2949)=0),"",IF(OR($B2949="Ajuste para mais",$B2949="Ajuste para menos"),0,$D2949*IF(N($E2949)&lt;&gt;0,$E2949,IF(OR($B2949="Venda",$B2949="Devolução de venda"),IFERROR(INDEX(Produtos!$D$6:$D$505,MATCH($C2949,Produtos!$B$6:$B$505,0)),0),0))))</f>
        <v/>
      </c>
      <c r="J2949" s="17">
        <f>IF(OR($B2949="",$C2949="",N($D2949)=0),"",IF($B2949="Venda",1,IF($B2949="Devolução de venda",-1,0))*$D2949*IFERROR(INDEX(Produtos!$L$6:$L$505,MATCH($C2949,Produtos!$B$6:$B$505,0)),0))</f>
        <v/>
      </c>
      <c r="K2949" s="17">
        <f>IF(I2949="","",IF($B2949="Venda",I2949-J2949,IF($B2949="Devolução de venda",-I2949-J2949,0)))</f>
        <v/>
      </c>
      <c r="L2949" s="20">
        <f>IF($A2949="","",IF($G2949&lt;&gt;"",$G2949,$A2949))</f>
        <v/>
      </c>
      <c r="M2949" s="17">
        <f>IF(I2949="","",IF($B2949="Venda",I2949,IF(OR($B2949="Compra",$B2949="Devolução de venda"),-I2949,0)))</f>
        <v/>
      </c>
    </row>
    <row r="2950">
      <c r="A2950" s="22" t="n"/>
      <c r="B2950" s="14" t="n"/>
      <c r="C2950" s="14" t="n"/>
      <c r="D2950" s="14" t="n"/>
      <c r="E2950" s="15" t="n"/>
      <c r="F2950" s="14" t="n"/>
      <c r="G2950" s="22" t="n"/>
      <c r="H2950" s="14" t="n"/>
      <c r="I2950" s="17">
        <f>IF(OR($B2950="",$C2950="",N($D2950)=0),"",IF(OR($B2950="Ajuste para mais",$B2950="Ajuste para menos"),0,$D2950*IF(N($E2950)&lt;&gt;0,$E2950,IF(OR($B2950="Venda",$B2950="Devolução de venda"),IFERROR(INDEX(Produtos!$D$6:$D$505,MATCH($C2950,Produtos!$B$6:$B$505,0)),0),0))))</f>
        <v/>
      </c>
      <c r="J2950" s="17">
        <f>IF(OR($B2950="",$C2950="",N($D2950)=0),"",IF($B2950="Venda",1,IF($B2950="Devolução de venda",-1,0))*$D2950*IFERROR(INDEX(Produtos!$L$6:$L$505,MATCH($C2950,Produtos!$B$6:$B$505,0)),0))</f>
        <v/>
      </c>
      <c r="K2950" s="17">
        <f>IF(I2950="","",IF($B2950="Venda",I2950-J2950,IF($B2950="Devolução de venda",-I2950-J2950,0)))</f>
        <v/>
      </c>
      <c r="L2950" s="20">
        <f>IF($A2950="","",IF($G2950&lt;&gt;"",$G2950,$A2950))</f>
        <v/>
      </c>
      <c r="M2950" s="17">
        <f>IF(I2950="","",IF($B2950="Venda",I2950,IF(OR($B2950="Compra",$B2950="Devolução de venda"),-I2950,0)))</f>
        <v/>
      </c>
    </row>
    <row r="2951">
      <c r="A2951" s="22" t="n"/>
      <c r="B2951" s="14" t="n"/>
      <c r="C2951" s="14" t="n"/>
      <c r="D2951" s="14" t="n"/>
      <c r="E2951" s="15" t="n"/>
      <c r="F2951" s="14" t="n"/>
      <c r="G2951" s="22" t="n"/>
      <c r="H2951" s="14" t="n"/>
      <c r="I2951" s="17">
        <f>IF(OR($B2951="",$C2951="",N($D2951)=0),"",IF(OR($B2951="Ajuste para mais",$B2951="Ajuste para menos"),0,$D2951*IF(N($E2951)&lt;&gt;0,$E2951,IF(OR($B2951="Venda",$B2951="Devolução de venda"),IFERROR(INDEX(Produtos!$D$6:$D$505,MATCH($C2951,Produtos!$B$6:$B$505,0)),0),0))))</f>
        <v/>
      </c>
      <c r="J2951" s="17">
        <f>IF(OR($B2951="",$C2951="",N($D2951)=0),"",IF($B2951="Venda",1,IF($B2951="Devolução de venda",-1,0))*$D2951*IFERROR(INDEX(Produtos!$L$6:$L$505,MATCH($C2951,Produtos!$B$6:$B$505,0)),0))</f>
        <v/>
      </c>
      <c r="K2951" s="17">
        <f>IF(I2951="","",IF($B2951="Venda",I2951-J2951,IF($B2951="Devolução de venda",-I2951-J2951,0)))</f>
        <v/>
      </c>
      <c r="L2951" s="20">
        <f>IF($A2951="","",IF($G2951&lt;&gt;"",$G2951,$A2951))</f>
        <v/>
      </c>
      <c r="M2951" s="17">
        <f>IF(I2951="","",IF($B2951="Venda",I2951,IF(OR($B2951="Compra",$B2951="Devolução de venda"),-I2951,0)))</f>
        <v/>
      </c>
    </row>
    <row r="2952">
      <c r="A2952" s="22" t="n"/>
      <c r="B2952" s="14" t="n"/>
      <c r="C2952" s="14" t="n"/>
      <c r="D2952" s="14" t="n"/>
      <c r="E2952" s="15" t="n"/>
      <c r="F2952" s="14" t="n"/>
      <c r="G2952" s="22" t="n"/>
      <c r="H2952" s="14" t="n"/>
      <c r="I2952" s="17">
        <f>IF(OR($B2952="",$C2952="",N($D2952)=0),"",IF(OR($B2952="Ajuste para mais",$B2952="Ajuste para menos"),0,$D2952*IF(N($E2952)&lt;&gt;0,$E2952,IF(OR($B2952="Venda",$B2952="Devolução de venda"),IFERROR(INDEX(Produtos!$D$6:$D$505,MATCH($C2952,Produtos!$B$6:$B$505,0)),0),0))))</f>
        <v/>
      </c>
      <c r="J2952" s="17">
        <f>IF(OR($B2952="",$C2952="",N($D2952)=0),"",IF($B2952="Venda",1,IF($B2952="Devolução de venda",-1,0))*$D2952*IFERROR(INDEX(Produtos!$L$6:$L$505,MATCH($C2952,Produtos!$B$6:$B$505,0)),0))</f>
        <v/>
      </c>
      <c r="K2952" s="17">
        <f>IF(I2952="","",IF($B2952="Venda",I2952-J2952,IF($B2952="Devolução de venda",-I2952-J2952,0)))</f>
        <v/>
      </c>
      <c r="L2952" s="20">
        <f>IF($A2952="","",IF($G2952&lt;&gt;"",$G2952,$A2952))</f>
        <v/>
      </c>
      <c r="M2952" s="17">
        <f>IF(I2952="","",IF($B2952="Venda",I2952,IF(OR($B2952="Compra",$B2952="Devolução de venda"),-I2952,0)))</f>
        <v/>
      </c>
    </row>
    <row r="2953">
      <c r="A2953" s="22" t="n"/>
      <c r="B2953" s="14" t="n"/>
      <c r="C2953" s="14" t="n"/>
      <c r="D2953" s="14" t="n"/>
      <c r="E2953" s="15" t="n"/>
      <c r="F2953" s="14" t="n"/>
      <c r="G2953" s="22" t="n"/>
      <c r="H2953" s="14" t="n"/>
      <c r="I2953" s="17">
        <f>IF(OR($B2953="",$C2953="",N($D2953)=0),"",IF(OR($B2953="Ajuste para mais",$B2953="Ajuste para menos"),0,$D2953*IF(N($E2953)&lt;&gt;0,$E2953,IF(OR($B2953="Venda",$B2953="Devolução de venda"),IFERROR(INDEX(Produtos!$D$6:$D$505,MATCH($C2953,Produtos!$B$6:$B$505,0)),0),0))))</f>
        <v/>
      </c>
      <c r="J2953" s="17">
        <f>IF(OR($B2953="",$C2953="",N($D2953)=0),"",IF($B2953="Venda",1,IF($B2953="Devolução de venda",-1,0))*$D2953*IFERROR(INDEX(Produtos!$L$6:$L$505,MATCH($C2953,Produtos!$B$6:$B$505,0)),0))</f>
        <v/>
      </c>
      <c r="K2953" s="17">
        <f>IF(I2953="","",IF($B2953="Venda",I2953-J2953,IF($B2953="Devolução de venda",-I2953-J2953,0)))</f>
        <v/>
      </c>
      <c r="L2953" s="20">
        <f>IF($A2953="","",IF($G2953&lt;&gt;"",$G2953,$A2953))</f>
        <v/>
      </c>
      <c r="M2953" s="17">
        <f>IF(I2953="","",IF($B2953="Venda",I2953,IF(OR($B2953="Compra",$B2953="Devolução de venda"),-I2953,0)))</f>
        <v/>
      </c>
    </row>
    <row r="2954">
      <c r="A2954" s="22" t="n"/>
      <c r="B2954" s="14" t="n"/>
      <c r="C2954" s="14" t="n"/>
      <c r="D2954" s="14" t="n"/>
      <c r="E2954" s="15" t="n"/>
      <c r="F2954" s="14" t="n"/>
      <c r="G2954" s="22" t="n"/>
      <c r="H2954" s="14" t="n"/>
      <c r="I2954" s="17">
        <f>IF(OR($B2954="",$C2954="",N($D2954)=0),"",IF(OR($B2954="Ajuste para mais",$B2954="Ajuste para menos"),0,$D2954*IF(N($E2954)&lt;&gt;0,$E2954,IF(OR($B2954="Venda",$B2954="Devolução de venda"),IFERROR(INDEX(Produtos!$D$6:$D$505,MATCH($C2954,Produtos!$B$6:$B$505,0)),0),0))))</f>
        <v/>
      </c>
      <c r="J2954" s="17">
        <f>IF(OR($B2954="",$C2954="",N($D2954)=0),"",IF($B2954="Venda",1,IF($B2954="Devolução de venda",-1,0))*$D2954*IFERROR(INDEX(Produtos!$L$6:$L$505,MATCH($C2954,Produtos!$B$6:$B$505,0)),0))</f>
        <v/>
      </c>
      <c r="K2954" s="17">
        <f>IF(I2954="","",IF($B2954="Venda",I2954-J2954,IF($B2954="Devolução de venda",-I2954-J2954,0)))</f>
        <v/>
      </c>
      <c r="L2954" s="20">
        <f>IF($A2954="","",IF($G2954&lt;&gt;"",$G2954,$A2954))</f>
        <v/>
      </c>
      <c r="M2954" s="17">
        <f>IF(I2954="","",IF($B2954="Venda",I2954,IF(OR($B2954="Compra",$B2954="Devolução de venda"),-I2954,0)))</f>
        <v/>
      </c>
    </row>
    <row r="2955">
      <c r="A2955" s="22" t="n"/>
      <c r="B2955" s="14" t="n"/>
      <c r="C2955" s="14" t="n"/>
      <c r="D2955" s="14" t="n"/>
      <c r="E2955" s="15" t="n"/>
      <c r="F2955" s="14" t="n"/>
      <c r="G2955" s="22" t="n"/>
      <c r="H2955" s="14" t="n"/>
      <c r="I2955" s="17">
        <f>IF(OR($B2955="",$C2955="",N($D2955)=0),"",IF(OR($B2955="Ajuste para mais",$B2955="Ajuste para menos"),0,$D2955*IF(N($E2955)&lt;&gt;0,$E2955,IF(OR($B2955="Venda",$B2955="Devolução de venda"),IFERROR(INDEX(Produtos!$D$6:$D$505,MATCH($C2955,Produtos!$B$6:$B$505,0)),0),0))))</f>
        <v/>
      </c>
      <c r="J2955" s="17">
        <f>IF(OR($B2955="",$C2955="",N($D2955)=0),"",IF($B2955="Venda",1,IF($B2955="Devolução de venda",-1,0))*$D2955*IFERROR(INDEX(Produtos!$L$6:$L$505,MATCH($C2955,Produtos!$B$6:$B$505,0)),0))</f>
        <v/>
      </c>
      <c r="K2955" s="17">
        <f>IF(I2955="","",IF($B2955="Venda",I2955-J2955,IF($B2955="Devolução de venda",-I2955-J2955,0)))</f>
        <v/>
      </c>
      <c r="L2955" s="20">
        <f>IF($A2955="","",IF($G2955&lt;&gt;"",$G2955,$A2955))</f>
        <v/>
      </c>
      <c r="M2955" s="17">
        <f>IF(I2955="","",IF($B2955="Venda",I2955,IF(OR($B2955="Compra",$B2955="Devolução de venda"),-I2955,0)))</f>
        <v/>
      </c>
    </row>
    <row r="2956">
      <c r="A2956" s="22" t="n"/>
      <c r="B2956" s="14" t="n"/>
      <c r="C2956" s="14" t="n"/>
      <c r="D2956" s="14" t="n"/>
      <c r="E2956" s="15" t="n"/>
      <c r="F2956" s="14" t="n"/>
      <c r="G2956" s="22" t="n"/>
      <c r="H2956" s="14" t="n"/>
      <c r="I2956" s="17">
        <f>IF(OR($B2956="",$C2956="",N($D2956)=0),"",IF(OR($B2956="Ajuste para mais",$B2956="Ajuste para menos"),0,$D2956*IF(N($E2956)&lt;&gt;0,$E2956,IF(OR($B2956="Venda",$B2956="Devolução de venda"),IFERROR(INDEX(Produtos!$D$6:$D$505,MATCH($C2956,Produtos!$B$6:$B$505,0)),0),0))))</f>
        <v/>
      </c>
      <c r="J2956" s="17">
        <f>IF(OR($B2956="",$C2956="",N($D2956)=0),"",IF($B2956="Venda",1,IF($B2956="Devolução de venda",-1,0))*$D2956*IFERROR(INDEX(Produtos!$L$6:$L$505,MATCH($C2956,Produtos!$B$6:$B$505,0)),0))</f>
        <v/>
      </c>
      <c r="K2956" s="17">
        <f>IF(I2956="","",IF($B2956="Venda",I2956-J2956,IF($B2956="Devolução de venda",-I2956-J2956,0)))</f>
        <v/>
      </c>
      <c r="L2956" s="20">
        <f>IF($A2956="","",IF($G2956&lt;&gt;"",$G2956,$A2956))</f>
        <v/>
      </c>
      <c r="M2956" s="17">
        <f>IF(I2956="","",IF($B2956="Venda",I2956,IF(OR($B2956="Compra",$B2956="Devolução de venda"),-I2956,0)))</f>
        <v/>
      </c>
    </row>
    <row r="2957">
      <c r="A2957" s="22" t="n"/>
      <c r="B2957" s="14" t="n"/>
      <c r="C2957" s="14" t="n"/>
      <c r="D2957" s="14" t="n"/>
      <c r="E2957" s="15" t="n"/>
      <c r="F2957" s="14" t="n"/>
      <c r="G2957" s="22" t="n"/>
      <c r="H2957" s="14" t="n"/>
      <c r="I2957" s="17">
        <f>IF(OR($B2957="",$C2957="",N($D2957)=0),"",IF(OR($B2957="Ajuste para mais",$B2957="Ajuste para menos"),0,$D2957*IF(N($E2957)&lt;&gt;0,$E2957,IF(OR($B2957="Venda",$B2957="Devolução de venda"),IFERROR(INDEX(Produtos!$D$6:$D$505,MATCH($C2957,Produtos!$B$6:$B$505,0)),0),0))))</f>
        <v/>
      </c>
      <c r="J2957" s="17">
        <f>IF(OR($B2957="",$C2957="",N($D2957)=0),"",IF($B2957="Venda",1,IF($B2957="Devolução de venda",-1,0))*$D2957*IFERROR(INDEX(Produtos!$L$6:$L$505,MATCH($C2957,Produtos!$B$6:$B$505,0)),0))</f>
        <v/>
      </c>
      <c r="K2957" s="17">
        <f>IF(I2957="","",IF($B2957="Venda",I2957-J2957,IF($B2957="Devolução de venda",-I2957-J2957,0)))</f>
        <v/>
      </c>
      <c r="L2957" s="20">
        <f>IF($A2957="","",IF($G2957&lt;&gt;"",$G2957,$A2957))</f>
        <v/>
      </c>
      <c r="M2957" s="17">
        <f>IF(I2957="","",IF($B2957="Venda",I2957,IF(OR($B2957="Compra",$B2957="Devolução de venda"),-I2957,0)))</f>
        <v/>
      </c>
    </row>
    <row r="2958">
      <c r="A2958" s="22" t="n"/>
      <c r="B2958" s="14" t="n"/>
      <c r="C2958" s="14" t="n"/>
      <c r="D2958" s="14" t="n"/>
      <c r="E2958" s="15" t="n"/>
      <c r="F2958" s="14" t="n"/>
      <c r="G2958" s="22" t="n"/>
      <c r="H2958" s="14" t="n"/>
      <c r="I2958" s="17">
        <f>IF(OR($B2958="",$C2958="",N($D2958)=0),"",IF(OR($B2958="Ajuste para mais",$B2958="Ajuste para menos"),0,$D2958*IF(N($E2958)&lt;&gt;0,$E2958,IF(OR($B2958="Venda",$B2958="Devolução de venda"),IFERROR(INDEX(Produtos!$D$6:$D$505,MATCH($C2958,Produtos!$B$6:$B$505,0)),0),0))))</f>
        <v/>
      </c>
      <c r="J2958" s="17">
        <f>IF(OR($B2958="",$C2958="",N($D2958)=0),"",IF($B2958="Venda",1,IF($B2958="Devolução de venda",-1,0))*$D2958*IFERROR(INDEX(Produtos!$L$6:$L$505,MATCH($C2958,Produtos!$B$6:$B$505,0)),0))</f>
        <v/>
      </c>
      <c r="K2958" s="17">
        <f>IF(I2958="","",IF($B2958="Venda",I2958-J2958,IF($B2958="Devolução de venda",-I2958-J2958,0)))</f>
        <v/>
      </c>
      <c r="L2958" s="20">
        <f>IF($A2958="","",IF($G2958&lt;&gt;"",$G2958,$A2958))</f>
        <v/>
      </c>
      <c r="M2958" s="17">
        <f>IF(I2958="","",IF($B2958="Venda",I2958,IF(OR($B2958="Compra",$B2958="Devolução de venda"),-I2958,0)))</f>
        <v/>
      </c>
    </row>
    <row r="2959">
      <c r="A2959" s="22" t="n"/>
      <c r="B2959" s="14" t="n"/>
      <c r="C2959" s="14" t="n"/>
      <c r="D2959" s="14" t="n"/>
      <c r="E2959" s="15" t="n"/>
      <c r="F2959" s="14" t="n"/>
      <c r="G2959" s="22" t="n"/>
      <c r="H2959" s="14" t="n"/>
      <c r="I2959" s="17">
        <f>IF(OR($B2959="",$C2959="",N($D2959)=0),"",IF(OR($B2959="Ajuste para mais",$B2959="Ajuste para menos"),0,$D2959*IF(N($E2959)&lt;&gt;0,$E2959,IF(OR($B2959="Venda",$B2959="Devolução de venda"),IFERROR(INDEX(Produtos!$D$6:$D$505,MATCH($C2959,Produtos!$B$6:$B$505,0)),0),0))))</f>
        <v/>
      </c>
      <c r="J2959" s="17">
        <f>IF(OR($B2959="",$C2959="",N($D2959)=0),"",IF($B2959="Venda",1,IF($B2959="Devolução de venda",-1,0))*$D2959*IFERROR(INDEX(Produtos!$L$6:$L$505,MATCH($C2959,Produtos!$B$6:$B$505,0)),0))</f>
        <v/>
      </c>
      <c r="K2959" s="17">
        <f>IF(I2959="","",IF($B2959="Venda",I2959-J2959,IF($B2959="Devolução de venda",-I2959-J2959,0)))</f>
        <v/>
      </c>
      <c r="L2959" s="20">
        <f>IF($A2959="","",IF($G2959&lt;&gt;"",$G2959,$A2959))</f>
        <v/>
      </c>
      <c r="M2959" s="17">
        <f>IF(I2959="","",IF($B2959="Venda",I2959,IF(OR($B2959="Compra",$B2959="Devolução de venda"),-I2959,0)))</f>
        <v/>
      </c>
    </row>
    <row r="2960">
      <c r="A2960" s="22" t="n"/>
      <c r="B2960" s="14" t="n"/>
      <c r="C2960" s="14" t="n"/>
      <c r="D2960" s="14" t="n"/>
      <c r="E2960" s="15" t="n"/>
      <c r="F2960" s="14" t="n"/>
      <c r="G2960" s="22" t="n"/>
      <c r="H2960" s="14" t="n"/>
      <c r="I2960" s="17">
        <f>IF(OR($B2960="",$C2960="",N($D2960)=0),"",IF(OR($B2960="Ajuste para mais",$B2960="Ajuste para menos"),0,$D2960*IF(N($E2960)&lt;&gt;0,$E2960,IF(OR($B2960="Venda",$B2960="Devolução de venda"),IFERROR(INDEX(Produtos!$D$6:$D$505,MATCH($C2960,Produtos!$B$6:$B$505,0)),0),0))))</f>
        <v/>
      </c>
      <c r="J2960" s="17">
        <f>IF(OR($B2960="",$C2960="",N($D2960)=0),"",IF($B2960="Venda",1,IF($B2960="Devolução de venda",-1,0))*$D2960*IFERROR(INDEX(Produtos!$L$6:$L$505,MATCH($C2960,Produtos!$B$6:$B$505,0)),0))</f>
        <v/>
      </c>
      <c r="K2960" s="17">
        <f>IF(I2960="","",IF($B2960="Venda",I2960-J2960,IF($B2960="Devolução de venda",-I2960-J2960,0)))</f>
        <v/>
      </c>
      <c r="L2960" s="20">
        <f>IF($A2960="","",IF($G2960&lt;&gt;"",$G2960,$A2960))</f>
        <v/>
      </c>
      <c r="M2960" s="17">
        <f>IF(I2960="","",IF($B2960="Venda",I2960,IF(OR($B2960="Compra",$B2960="Devolução de venda"),-I2960,0)))</f>
        <v/>
      </c>
    </row>
    <row r="2961">
      <c r="A2961" s="22" t="n"/>
      <c r="B2961" s="14" t="n"/>
      <c r="C2961" s="14" t="n"/>
      <c r="D2961" s="14" t="n"/>
      <c r="E2961" s="15" t="n"/>
      <c r="F2961" s="14" t="n"/>
      <c r="G2961" s="22" t="n"/>
      <c r="H2961" s="14" t="n"/>
      <c r="I2961" s="17">
        <f>IF(OR($B2961="",$C2961="",N($D2961)=0),"",IF(OR($B2961="Ajuste para mais",$B2961="Ajuste para menos"),0,$D2961*IF(N($E2961)&lt;&gt;0,$E2961,IF(OR($B2961="Venda",$B2961="Devolução de venda"),IFERROR(INDEX(Produtos!$D$6:$D$505,MATCH($C2961,Produtos!$B$6:$B$505,0)),0),0))))</f>
        <v/>
      </c>
      <c r="J2961" s="17">
        <f>IF(OR($B2961="",$C2961="",N($D2961)=0),"",IF($B2961="Venda",1,IF($B2961="Devolução de venda",-1,0))*$D2961*IFERROR(INDEX(Produtos!$L$6:$L$505,MATCH($C2961,Produtos!$B$6:$B$505,0)),0))</f>
        <v/>
      </c>
      <c r="K2961" s="17">
        <f>IF(I2961="","",IF($B2961="Venda",I2961-J2961,IF($B2961="Devolução de venda",-I2961-J2961,0)))</f>
        <v/>
      </c>
      <c r="L2961" s="20">
        <f>IF($A2961="","",IF($G2961&lt;&gt;"",$G2961,$A2961))</f>
        <v/>
      </c>
      <c r="M2961" s="17">
        <f>IF(I2961="","",IF($B2961="Venda",I2961,IF(OR($B2961="Compra",$B2961="Devolução de venda"),-I2961,0)))</f>
        <v/>
      </c>
    </row>
    <row r="2962">
      <c r="A2962" s="22" t="n"/>
      <c r="B2962" s="14" t="n"/>
      <c r="C2962" s="14" t="n"/>
      <c r="D2962" s="14" t="n"/>
      <c r="E2962" s="15" t="n"/>
      <c r="F2962" s="14" t="n"/>
      <c r="G2962" s="22" t="n"/>
      <c r="H2962" s="14" t="n"/>
      <c r="I2962" s="17">
        <f>IF(OR($B2962="",$C2962="",N($D2962)=0),"",IF(OR($B2962="Ajuste para mais",$B2962="Ajuste para menos"),0,$D2962*IF(N($E2962)&lt;&gt;0,$E2962,IF(OR($B2962="Venda",$B2962="Devolução de venda"),IFERROR(INDEX(Produtos!$D$6:$D$505,MATCH($C2962,Produtos!$B$6:$B$505,0)),0),0))))</f>
        <v/>
      </c>
      <c r="J2962" s="17">
        <f>IF(OR($B2962="",$C2962="",N($D2962)=0),"",IF($B2962="Venda",1,IF($B2962="Devolução de venda",-1,0))*$D2962*IFERROR(INDEX(Produtos!$L$6:$L$505,MATCH($C2962,Produtos!$B$6:$B$505,0)),0))</f>
        <v/>
      </c>
      <c r="K2962" s="17">
        <f>IF(I2962="","",IF($B2962="Venda",I2962-J2962,IF($B2962="Devolução de venda",-I2962-J2962,0)))</f>
        <v/>
      </c>
      <c r="L2962" s="20">
        <f>IF($A2962="","",IF($G2962&lt;&gt;"",$G2962,$A2962))</f>
        <v/>
      </c>
      <c r="M2962" s="17">
        <f>IF(I2962="","",IF($B2962="Venda",I2962,IF(OR($B2962="Compra",$B2962="Devolução de venda"),-I2962,0)))</f>
        <v/>
      </c>
    </row>
    <row r="2963">
      <c r="A2963" s="22" t="n"/>
      <c r="B2963" s="14" t="n"/>
      <c r="C2963" s="14" t="n"/>
      <c r="D2963" s="14" t="n"/>
      <c r="E2963" s="15" t="n"/>
      <c r="F2963" s="14" t="n"/>
      <c r="G2963" s="22" t="n"/>
      <c r="H2963" s="14" t="n"/>
      <c r="I2963" s="17">
        <f>IF(OR($B2963="",$C2963="",N($D2963)=0),"",IF(OR($B2963="Ajuste para mais",$B2963="Ajuste para menos"),0,$D2963*IF(N($E2963)&lt;&gt;0,$E2963,IF(OR($B2963="Venda",$B2963="Devolução de venda"),IFERROR(INDEX(Produtos!$D$6:$D$505,MATCH($C2963,Produtos!$B$6:$B$505,0)),0),0))))</f>
        <v/>
      </c>
      <c r="J2963" s="17">
        <f>IF(OR($B2963="",$C2963="",N($D2963)=0),"",IF($B2963="Venda",1,IF($B2963="Devolução de venda",-1,0))*$D2963*IFERROR(INDEX(Produtos!$L$6:$L$505,MATCH($C2963,Produtos!$B$6:$B$505,0)),0))</f>
        <v/>
      </c>
      <c r="K2963" s="17">
        <f>IF(I2963="","",IF($B2963="Venda",I2963-J2963,IF($B2963="Devolução de venda",-I2963-J2963,0)))</f>
        <v/>
      </c>
      <c r="L2963" s="20">
        <f>IF($A2963="","",IF($G2963&lt;&gt;"",$G2963,$A2963))</f>
        <v/>
      </c>
      <c r="M2963" s="17">
        <f>IF(I2963="","",IF($B2963="Venda",I2963,IF(OR($B2963="Compra",$B2963="Devolução de venda"),-I2963,0)))</f>
        <v/>
      </c>
    </row>
    <row r="2964">
      <c r="A2964" s="22" t="n"/>
      <c r="B2964" s="14" t="n"/>
      <c r="C2964" s="14" t="n"/>
      <c r="D2964" s="14" t="n"/>
      <c r="E2964" s="15" t="n"/>
      <c r="F2964" s="14" t="n"/>
      <c r="G2964" s="22" t="n"/>
      <c r="H2964" s="14" t="n"/>
      <c r="I2964" s="17">
        <f>IF(OR($B2964="",$C2964="",N($D2964)=0),"",IF(OR($B2964="Ajuste para mais",$B2964="Ajuste para menos"),0,$D2964*IF(N($E2964)&lt;&gt;0,$E2964,IF(OR($B2964="Venda",$B2964="Devolução de venda"),IFERROR(INDEX(Produtos!$D$6:$D$505,MATCH($C2964,Produtos!$B$6:$B$505,0)),0),0))))</f>
        <v/>
      </c>
      <c r="J2964" s="17">
        <f>IF(OR($B2964="",$C2964="",N($D2964)=0),"",IF($B2964="Venda",1,IF($B2964="Devolução de venda",-1,0))*$D2964*IFERROR(INDEX(Produtos!$L$6:$L$505,MATCH($C2964,Produtos!$B$6:$B$505,0)),0))</f>
        <v/>
      </c>
      <c r="K2964" s="17">
        <f>IF(I2964="","",IF($B2964="Venda",I2964-J2964,IF($B2964="Devolução de venda",-I2964-J2964,0)))</f>
        <v/>
      </c>
      <c r="L2964" s="20">
        <f>IF($A2964="","",IF($G2964&lt;&gt;"",$G2964,$A2964))</f>
        <v/>
      </c>
      <c r="M2964" s="17">
        <f>IF(I2964="","",IF($B2964="Venda",I2964,IF(OR($B2964="Compra",$B2964="Devolução de venda"),-I2964,0)))</f>
        <v/>
      </c>
    </row>
    <row r="2965">
      <c r="A2965" s="22" t="n"/>
      <c r="B2965" s="14" t="n"/>
      <c r="C2965" s="14" t="n"/>
      <c r="D2965" s="14" t="n"/>
      <c r="E2965" s="15" t="n"/>
      <c r="F2965" s="14" t="n"/>
      <c r="G2965" s="22" t="n"/>
      <c r="H2965" s="14" t="n"/>
      <c r="I2965" s="17">
        <f>IF(OR($B2965="",$C2965="",N($D2965)=0),"",IF(OR($B2965="Ajuste para mais",$B2965="Ajuste para menos"),0,$D2965*IF(N($E2965)&lt;&gt;0,$E2965,IF(OR($B2965="Venda",$B2965="Devolução de venda"),IFERROR(INDEX(Produtos!$D$6:$D$505,MATCH($C2965,Produtos!$B$6:$B$505,0)),0),0))))</f>
        <v/>
      </c>
      <c r="J2965" s="17">
        <f>IF(OR($B2965="",$C2965="",N($D2965)=0),"",IF($B2965="Venda",1,IF($B2965="Devolução de venda",-1,0))*$D2965*IFERROR(INDEX(Produtos!$L$6:$L$505,MATCH($C2965,Produtos!$B$6:$B$505,0)),0))</f>
        <v/>
      </c>
      <c r="K2965" s="17">
        <f>IF(I2965="","",IF($B2965="Venda",I2965-J2965,IF($B2965="Devolução de venda",-I2965-J2965,0)))</f>
        <v/>
      </c>
      <c r="L2965" s="20">
        <f>IF($A2965="","",IF($G2965&lt;&gt;"",$G2965,$A2965))</f>
        <v/>
      </c>
      <c r="M2965" s="17">
        <f>IF(I2965="","",IF($B2965="Venda",I2965,IF(OR($B2965="Compra",$B2965="Devolução de venda"),-I2965,0)))</f>
        <v/>
      </c>
    </row>
    <row r="2966">
      <c r="A2966" s="22" t="n"/>
      <c r="B2966" s="14" t="n"/>
      <c r="C2966" s="14" t="n"/>
      <c r="D2966" s="14" t="n"/>
      <c r="E2966" s="15" t="n"/>
      <c r="F2966" s="14" t="n"/>
      <c r="G2966" s="22" t="n"/>
      <c r="H2966" s="14" t="n"/>
      <c r="I2966" s="17">
        <f>IF(OR($B2966="",$C2966="",N($D2966)=0),"",IF(OR($B2966="Ajuste para mais",$B2966="Ajuste para menos"),0,$D2966*IF(N($E2966)&lt;&gt;0,$E2966,IF(OR($B2966="Venda",$B2966="Devolução de venda"),IFERROR(INDEX(Produtos!$D$6:$D$505,MATCH($C2966,Produtos!$B$6:$B$505,0)),0),0))))</f>
        <v/>
      </c>
      <c r="J2966" s="17">
        <f>IF(OR($B2966="",$C2966="",N($D2966)=0),"",IF($B2966="Venda",1,IF($B2966="Devolução de venda",-1,0))*$D2966*IFERROR(INDEX(Produtos!$L$6:$L$505,MATCH($C2966,Produtos!$B$6:$B$505,0)),0))</f>
        <v/>
      </c>
      <c r="K2966" s="17">
        <f>IF(I2966="","",IF($B2966="Venda",I2966-J2966,IF($B2966="Devolução de venda",-I2966-J2966,0)))</f>
        <v/>
      </c>
      <c r="L2966" s="20">
        <f>IF($A2966="","",IF($G2966&lt;&gt;"",$G2966,$A2966))</f>
        <v/>
      </c>
      <c r="M2966" s="17">
        <f>IF(I2966="","",IF($B2966="Venda",I2966,IF(OR($B2966="Compra",$B2966="Devolução de venda"),-I2966,0)))</f>
        <v/>
      </c>
    </row>
    <row r="2967">
      <c r="A2967" s="22" t="n"/>
      <c r="B2967" s="14" t="n"/>
      <c r="C2967" s="14" t="n"/>
      <c r="D2967" s="14" t="n"/>
      <c r="E2967" s="15" t="n"/>
      <c r="F2967" s="14" t="n"/>
      <c r="G2967" s="22" t="n"/>
      <c r="H2967" s="14" t="n"/>
      <c r="I2967" s="17">
        <f>IF(OR($B2967="",$C2967="",N($D2967)=0),"",IF(OR($B2967="Ajuste para mais",$B2967="Ajuste para menos"),0,$D2967*IF(N($E2967)&lt;&gt;0,$E2967,IF(OR($B2967="Venda",$B2967="Devolução de venda"),IFERROR(INDEX(Produtos!$D$6:$D$505,MATCH($C2967,Produtos!$B$6:$B$505,0)),0),0))))</f>
        <v/>
      </c>
      <c r="J2967" s="17">
        <f>IF(OR($B2967="",$C2967="",N($D2967)=0),"",IF($B2967="Venda",1,IF($B2967="Devolução de venda",-1,0))*$D2967*IFERROR(INDEX(Produtos!$L$6:$L$505,MATCH($C2967,Produtos!$B$6:$B$505,0)),0))</f>
        <v/>
      </c>
      <c r="K2967" s="17">
        <f>IF(I2967="","",IF($B2967="Venda",I2967-J2967,IF($B2967="Devolução de venda",-I2967-J2967,0)))</f>
        <v/>
      </c>
      <c r="L2967" s="20">
        <f>IF($A2967="","",IF($G2967&lt;&gt;"",$G2967,$A2967))</f>
        <v/>
      </c>
      <c r="M2967" s="17">
        <f>IF(I2967="","",IF($B2967="Venda",I2967,IF(OR($B2967="Compra",$B2967="Devolução de venda"),-I2967,0)))</f>
        <v/>
      </c>
    </row>
    <row r="2968">
      <c r="A2968" s="22" t="n"/>
      <c r="B2968" s="14" t="n"/>
      <c r="C2968" s="14" t="n"/>
      <c r="D2968" s="14" t="n"/>
      <c r="E2968" s="15" t="n"/>
      <c r="F2968" s="14" t="n"/>
      <c r="G2968" s="22" t="n"/>
      <c r="H2968" s="14" t="n"/>
      <c r="I2968" s="17">
        <f>IF(OR($B2968="",$C2968="",N($D2968)=0),"",IF(OR($B2968="Ajuste para mais",$B2968="Ajuste para menos"),0,$D2968*IF(N($E2968)&lt;&gt;0,$E2968,IF(OR($B2968="Venda",$B2968="Devolução de venda"),IFERROR(INDEX(Produtos!$D$6:$D$505,MATCH($C2968,Produtos!$B$6:$B$505,0)),0),0))))</f>
        <v/>
      </c>
      <c r="J2968" s="17">
        <f>IF(OR($B2968="",$C2968="",N($D2968)=0),"",IF($B2968="Venda",1,IF($B2968="Devolução de venda",-1,0))*$D2968*IFERROR(INDEX(Produtos!$L$6:$L$505,MATCH($C2968,Produtos!$B$6:$B$505,0)),0))</f>
        <v/>
      </c>
      <c r="K2968" s="17">
        <f>IF(I2968="","",IF($B2968="Venda",I2968-J2968,IF($B2968="Devolução de venda",-I2968-J2968,0)))</f>
        <v/>
      </c>
      <c r="L2968" s="20">
        <f>IF($A2968="","",IF($G2968&lt;&gt;"",$G2968,$A2968))</f>
        <v/>
      </c>
      <c r="M2968" s="17">
        <f>IF(I2968="","",IF($B2968="Venda",I2968,IF(OR($B2968="Compra",$B2968="Devolução de venda"),-I2968,0)))</f>
        <v/>
      </c>
    </row>
    <row r="2969">
      <c r="A2969" s="22" t="n"/>
      <c r="B2969" s="14" t="n"/>
      <c r="C2969" s="14" t="n"/>
      <c r="D2969" s="14" t="n"/>
      <c r="E2969" s="15" t="n"/>
      <c r="F2969" s="14" t="n"/>
      <c r="G2969" s="22" t="n"/>
      <c r="H2969" s="14" t="n"/>
      <c r="I2969" s="17">
        <f>IF(OR($B2969="",$C2969="",N($D2969)=0),"",IF(OR($B2969="Ajuste para mais",$B2969="Ajuste para menos"),0,$D2969*IF(N($E2969)&lt;&gt;0,$E2969,IF(OR($B2969="Venda",$B2969="Devolução de venda"),IFERROR(INDEX(Produtos!$D$6:$D$505,MATCH($C2969,Produtos!$B$6:$B$505,0)),0),0))))</f>
        <v/>
      </c>
      <c r="J2969" s="17">
        <f>IF(OR($B2969="",$C2969="",N($D2969)=0),"",IF($B2969="Venda",1,IF($B2969="Devolução de venda",-1,0))*$D2969*IFERROR(INDEX(Produtos!$L$6:$L$505,MATCH($C2969,Produtos!$B$6:$B$505,0)),0))</f>
        <v/>
      </c>
      <c r="K2969" s="17">
        <f>IF(I2969="","",IF($B2969="Venda",I2969-J2969,IF($B2969="Devolução de venda",-I2969-J2969,0)))</f>
        <v/>
      </c>
      <c r="L2969" s="20">
        <f>IF($A2969="","",IF($G2969&lt;&gt;"",$G2969,$A2969))</f>
        <v/>
      </c>
      <c r="M2969" s="17">
        <f>IF(I2969="","",IF($B2969="Venda",I2969,IF(OR($B2969="Compra",$B2969="Devolução de venda"),-I2969,0)))</f>
        <v/>
      </c>
    </row>
    <row r="2970">
      <c r="A2970" s="22" t="n"/>
      <c r="B2970" s="14" t="n"/>
      <c r="C2970" s="14" t="n"/>
      <c r="D2970" s="14" t="n"/>
      <c r="E2970" s="15" t="n"/>
      <c r="F2970" s="14" t="n"/>
      <c r="G2970" s="22" t="n"/>
      <c r="H2970" s="14" t="n"/>
      <c r="I2970" s="17">
        <f>IF(OR($B2970="",$C2970="",N($D2970)=0),"",IF(OR($B2970="Ajuste para mais",$B2970="Ajuste para menos"),0,$D2970*IF(N($E2970)&lt;&gt;0,$E2970,IF(OR($B2970="Venda",$B2970="Devolução de venda"),IFERROR(INDEX(Produtos!$D$6:$D$505,MATCH($C2970,Produtos!$B$6:$B$505,0)),0),0))))</f>
        <v/>
      </c>
      <c r="J2970" s="17">
        <f>IF(OR($B2970="",$C2970="",N($D2970)=0),"",IF($B2970="Venda",1,IF($B2970="Devolução de venda",-1,0))*$D2970*IFERROR(INDEX(Produtos!$L$6:$L$505,MATCH($C2970,Produtos!$B$6:$B$505,0)),0))</f>
        <v/>
      </c>
      <c r="K2970" s="17">
        <f>IF(I2970="","",IF($B2970="Venda",I2970-J2970,IF($B2970="Devolução de venda",-I2970-J2970,0)))</f>
        <v/>
      </c>
      <c r="L2970" s="20">
        <f>IF($A2970="","",IF($G2970&lt;&gt;"",$G2970,$A2970))</f>
        <v/>
      </c>
      <c r="M2970" s="17">
        <f>IF(I2970="","",IF($B2970="Venda",I2970,IF(OR($B2970="Compra",$B2970="Devolução de venda"),-I2970,0)))</f>
        <v/>
      </c>
    </row>
    <row r="2971">
      <c r="A2971" s="22" t="n"/>
      <c r="B2971" s="14" t="n"/>
      <c r="C2971" s="14" t="n"/>
      <c r="D2971" s="14" t="n"/>
      <c r="E2971" s="15" t="n"/>
      <c r="F2971" s="14" t="n"/>
      <c r="G2971" s="22" t="n"/>
      <c r="H2971" s="14" t="n"/>
      <c r="I2971" s="17">
        <f>IF(OR($B2971="",$C2971="",N($D2971)=0),"",IF(OR($B2971="Ajuste para mais",$B2971="Ajuste para menos"),0,$D2971*IF(N($E2971)&lt;&gt;0,$E2971,IF(OR($B2971="Venda",$B2971="Devolução de venda"),IFERROR(INDEX(Produtos!$D$6:$D$505,MATCH($C2971,Produtos!$B$6:$B$505,0)),0),0))))</f>
        <v/>
      </c>
      <c r="J2971" s="17">
        <f>IF(OR($B2971="",$C2971="",N($D2971)=0),"",IF($B2971="Venda",1,IF($B2971="Devolução de venda",-1,0))*$D2971*IFERROR(INDEX(Produtos!$L$6:$L$505,MATCH($C2971,Produtos!$B$6:$B$505,0)),0))</f>
        <v/>
      </c>
      <c r="K2971" s="17">
        <f>IF(I2971="","",IF($B2971="Venda",I2971-J2971,IF($B2971="Devolução de venda",-I2971-J2971,0)))</f>
        <v/>
      </c>
      <c r="L2971" s="20">
        <f>IF($A2971="","",IF($G2971&lt;&gt;"",$G2971,$A2971))</f>
        <v/>
      </c>
      <c r="M2971" s="17">
        <f>IF(I2971="","",IF($B2971="Venda",I2971,IF(OR($B2971="Compra",$B2971="Devolução de venda"),-I2971,0)))</f>
        <v/>
      </c>
    </row>
    <row r="2972">
      <c r="A2972" s="22" t="n"/>
      <c r="B2972" s="14" t="n"/>
      <c r="C2972" s="14" t="n"/>
      <c r="D2972" s="14" t="n"/>
      <c r="E2972" s="15" t="n"/>
      <c r="F2972" s="14" t="n"/>
      <c r="G2972" s="22" t="n"/>
      <c r="H2972" s="14" t="n"/>
      <c r="I2972" s="17">
        <f>IF(OR($B2972="",$C2972="",N($D2972)=0),"",IF(OR($B2972="Ajuste para mais",$B2972="Ajuste para menos"),0,$D2972*IF(N($E2972)&lt;&gt;0,$E2972,IF(OR($B2972="Venda",$B2972="Devolução de venda"),IFERROR(INDEX(Produtos!$D$6:$D$505,MATCH($C2972,Produtos!$B$6:$B$505,0)),0),0))))</f>
        <v/>
      </c>
      <c r="J2972" s="17">
        <f>IF(OR($B2972="",$C2972="",N($D2972)=0),"",IF($B2972="Venda",1,IF($B2972="Devolução de venda",-1,0))*$D2972*IFERROR(INDEX(Produtos!$L$6:$L$505,MATCH($C2972,Produtos!$B$6:$B$505,0)),0))</f>
        <v/>
      </c>
      <c r="K2972" s="17">
        <f>IF(I2972="","",IF($B2972="Venda",I2972-J2972,IF($B2972="Devolução de venda",-I2972-J2972,0)))</f>
        <v/>
      </c>
      <c r="L2972" s="20">
        <f>IF($A2972="","",IF($G2972&lt;&gt;"",$G2972,$A2972))</f>
        <v/>
      </c>
      <c r="M2972" s="17">
        <f>IF(I2972="","",IF($B2972="Venda",I2972,IF(OR($B2972="Compra",$B2972="Devolução de venda"),-I2972,0)))</f>
        <v/>
      </c>
    </row>
    <row r="2973">
      <c r="A2973" s="22" t="n"/>
      <c r="B2973" s="14" t="n"/>
      <c r="C2973" s="14" t="n"/>
      <c r="D2973" s="14" t="n"/>
      <c r="E2973" s="15" t="n"/>
      <c r="F2973" s="14" t="n"/>
      <c r="G2973" s="22" t="n"/>
      <c r="H2973" s="14" t="n"/>
      <c r="I2973" s="17">
        <f>IF(OR($B2973="",$C2973="",N($D2973)=0),"",IF(OR($B2973="Ajuste para mais",$B2973="Ajuste para menos"),0,$D2973*IF(N($E2973)&lt;&gt;0,$E2973,IF(OR($B2973="Venda",$B2973="Devolução de venda"),IFERROR(INDEX(Produtos!$D$6:$D$505,MATCH($C2973,Produtos!$B$6:$B$505,0)),0),0))))</f>
        <v/>
      </c>
      <c r="J2973" s="17">
        <f>IF(OR($B2973="",$C2973="",N($D2973)=0),"",IF($B2973="Venda",1,IF($B2973="Devolução de venda",-1,0))*$D2973*IFERROR(INDEX(Produtos!$L$6:$L$505,MATCH($C2973,Produtos!$B$6:$B$505,0)),0))</f>
        <v/>
      </c>
      <c r="K2973" s="17">
        <f>IF(I2973="","",IF($B2973="Venda",I2973-J2973,IF($B2973="Devolução de venda",-I2973-J2973,0)))</f>
        <v/>
      </c>
      <c r="L2973" s="20">
        <f>IF($A2973="","",IF($G2973&lt;&gt;"",$G2973,$A2973))</f>
        <v/>
      </c>
      <c r="M2973" s="17">
        <f>IF(I2973="","",IF($B2973="Venda",I2973,IF(OR($B2973="Compra",$B2973="Devolução de venda"),-I2973,0)))</f>
        <v/>
      </c>
    </row>
    <row r="2974">
      <c r="A2974" s="22" t="n"/>
      <c r="B2974" s="14" t="n"/>
      <c r="C2974" s="14" t="n"/>
      <c r="D2974" s="14" t="n"/>
      <c r="E2974" s="15" t="n"/>
      <c r="F2974" s="14" t="n"/>
      <c r="G2974" s="22" t="n"/>
      <c r="H2974" s="14" t="n"/>
      <c r="I2974" s="17">
        <f>IF(OR($B2974="",$C2974="",N($D2974)=0),"",IF(OR($B2974="Ajuste para mais",$B2974="Ajuste para menos"),0,$D2974*IF(N($E2974)&lt;&gt;0,$E2974,IF(OR($B2974="Venda",$B2974="Devolução de venda"),IFERROR(INDEX(Produtos!$D$6:$D$505,MATCH($C2974,Produtos!$B$6:$B$505,0)),0),0))))</f>
        <v/>
      </c>
      <c r="J2974" s="17">
        <f>IF(OR($B2974="",$C2974="",N($D2974)=0),"",IF($B2974="Venda",1,IF($B2974="Devolução de venda",-1,0))*$D2974*IFERROR(INDEX(Produtos!$L$6:$L$505,MATCH($C2974,Produtos!$B$6:$B$505,0)),0))</f>
        <v/>
      </c>
      <c r="K2974" s="17">
        <f>IF(I2974="","",IF($B2974="Venda",I2974-J2974,IF($B2974="Devolução de venda",-I2974-J2974,0)))</f>
        <v/>
      </c>
      <c r="L2974" s="20">
        <f>IF($A2974="","",IF($G2974&lt;&gt;"",$G2974,$A2974))</f>
        <v/>
      </c>
      <c r="M2974" s="17">
        <f>IF(I2974="","",IF($B2974="Venda",I2974,IF(OR($B2974="Compra",$B2974="Devolução de venda"),-I2974,0)))</f>
        <v/>
      </c>
    </row>
    <row r="2975">
      <c r="A2975" s="22" t="n"/>
      <c r="B2975" s="14" t="n"/>
      <c r="C2975" s="14" t="n"/>
      <c r="D2975" s="14" t="n"/>
      <c r="E2975" s="15" t="n"/>
      <c r="F2975" s="14" t="n"/>
      <c r="G2975" s="22" t="n"/>
      <c r="H2975" s="14" t="n"/>
      <c r="I2975" s="17">
        <f>IF(OR($B2975="",$C2975="",N($D2975)=0),"",IF(OR($B2975="Ajuste para mais",$B2975="Ajuste para menos"),0,$D2975*IF(N($E2975)&lt;&gt;0,$E2975,IF(OR($B2975="Venda",$B2975="Devolução de venda"),IFERROR(INDEX(Produtos!$D$6:$D$505,MATCH($C2975,Produtos!$B$6:$B$505,0)),0),0))))</f>
        <v/>
      </c>
      <c r="J2975" s="17">
        <f>IF(OR($B2975="",$C2975="",N($D2975)=0),"",IF($B2975="Venda",1,IF($B2975="Devolução de venda",-1,0))*$D2975*IFERROR(INDEX(Produtos!$L$6:$L$505,MATCH($C2975,Produtos!$B$6:$B$505,0)),0))</f>
        <v/>
      </c>
      <c r="K2975" s="17">
        <f>IF(I2975="","",IF($B2975="Venda",I2975-J2975,IF($B2975="Devolução de venda",-I2975-J2975,0)))</f>
        <v/>
      </c>
      <c r="L2975" s="20">
        <f>IF($A2975="","",IF($G2975&lt;&gt;"",$G2975,$A2975))</f>
        <v/>
      </c>
      <c r="M2975" s="17">
        <f>IF(I2975="","",IF($B2975="Venda",I2975,IF(OR($B2975="Compra",$B2975="Devolução de venda"),-I2975,0)))</f>
        <v/>
      </c>
    </row>
    <row r="2976">
      <c r="A2976" s="22" t="n"/>
      <c r="B2976" s="14" t="n"/>
      <c r="C2976" s="14" t="n"/>
      <c r="D2976" s="14" t="n"/>
      <c r="E2976" s="15" t="n"/>
      <c r="F2976" s="14" t="n"/>
      <c r="G2976" s="22" t="n"/>
      <c r="H2976" s="14" t="n"/>
      <c r="I2976" s="17">
        <f>IF(OR($B2976="",$C2976="",N($D2976)=0),"",IF(OR($B2976="Ajuste para mais",$B2976="Ajuste para menos"),0,$D2976*IF(N($E2976)&lt;&gt;0,$E2976,IF(OR($B2976="Venda",$B2976="Devolução de venda"),IFERROR(INDEX(Produtos!$D$6:$D$505,MATCH($C2976,Produtos!$B$6:$B$505,0)),0),0))))</f>
        <v/>
      </c>
      <c r="J2976" s="17">
        <f>IF(OR($B2976="",$C2976="",N($D2976)=0),"",IF($B2976="Venda",1,IF($B2976="Devolução de venda",-1,0))*$D2976*IFERROR(INDEX(Produtos!$L$6:$L$505,MATCH($C2976,Produtos!$B$6:$B$505,0)),0))</f>
        <v/>
      </c>
      <c r="K2976" s="17">
        <f>IF(I2976="","",IF($B2976="Venda",I2976-J2976,IF($B2976="Devolução de venda",-I2976-J2976,0)))</f>
        <v/>
      </c>
      <c r="L2976" s="20">
        <f>IF($A2976="","",IF($G2976&lt;&gt;"",$G2976,$A2976))</f>
        <v/>
      </c>
      <c r="M2976" s="17">
        <f>IF(I2976="","",IF($B2976="Venda",I2976,IF(OR($B2976="Compra",$B2976="Devolução de venda"),-I2976,0)))</f>
        <v/>
      </c>
    </row>
    <row r="2977">
      <c r="A2977" s="22" t="n"/>
      <c r="B2977" s="14" t="n"/>
      <c r="C2977" s="14" t="n"/>
      <c r="D2977" s="14" t="n"/>
      <c r="E2977" s="15" t="n"/>
      <c r="F2977" s="14" t="n"/>
      <c r="G2977" s="22" t="n"/>
      <c r="H2977" s="14" t="n"/>
      <c r="I2977" s="17">
        <f>IF(OR($B2977="",$C2977="",N($D2977)=0),"",IF(OR($B2977="Ajuste para mais",$B2977="Ajuste para menos"),0,$D2977*IF(N($E2977)&lt;&gt;0,$E2977,IF(OR($B2977="Venda",$B2977="Devolução de venda"),IFERROR(INDEX(Produtos!$D$6:$D$505,MATCH($C2977,Produtos!$B$6:$B$505,0)),0),0))))</f>
        <v/>
      </c>
      <c r="J2977" s="17">
        <f>IF(OR($B2977="",$C2977="",N($D2977)=0),"",IF($B2977="Venda",1,IF($B2977="Devolução de venda",-1,0))*$D2977*IFERROR(INDEX(Produtos!$L$6:$L$505,MATCH($C2977,Produtos!$B$6:$B$505,0)),0))</f>
        <v/>
      </c>
      <c r="K2977" s="17">
        <f>IF(I2977="","",IF($B2977="Venda",I2977-J2977,IF($B2977="Devolução de venda",-I2977-J2977,0)))</f>
        <v/>
      </c>
      <c r="L2977" s="20">
        <f>IF($A2977="","",IF($G2977&lt;&gt;"",$G2977,$A2977))</f>
        <v/>
      </c>
      <c r="M2977" s="17">
        <f>IF(I2977="","",IF($B2977="Venda",I2977,IF(OR($B2977="Compra",$B2977="Devolução de venda"),-I2977,0)))</f>
        <v/>
      </c>
    </row>
    <row r="2978">
      <c r="A2978" s="22" t="n"/>
      <c r="B2978" s="14" t="n"/>
      <c r="C2978" s="14" t="n"/>
      <c r="D2978" s="14" t="n"/>
      <c r="E2978" s="15" t="n"/>
      <c r="F2978" s="14" t="n"/>
      <c r="G2978" s="22" t="n"/>
      <c r="H2978" s="14" t="n"/>
      <c r="I2978" s="17">
        <f>IF(OR($B2978="",$C2978="",N($D2978)=0),"",IF(OR($B2978="Ajuste para mais",$B2978="Ajuste para menos"),0,$D2978*IF(N($E2978)&lt;&gt;0,$E2978,IF(OR($B2978="Venda",$B2978="Devolução de venda"),IFERROR(INDEX(Produtos!$D$6:$D$505,MATCH($C2978,Produtos!$B$6:$B$505,0)),0),0))))</f>
        <v/>
      </c>
      <c r="J2978" s="17">
        <f>IF(OR($B2978="",$C2978="",N($D2978)=0),"",IF($B2978="Venda",1,IF($B2978="Devolução de venda",-1,0))*$D2978*IFERROR(INDEX(Produtos!$L$6:$L$505,MATCH($C2978,Produtos!$B$6:$B$505,0)),0))</f>
        <v/>
      </c>
      <c r="K2978" s="17">
        <f>IF(I2978="","",IF($B2978="Venda",I2978-J2978,IF($B2978="Devolução de venda",-I2978-J2978,0)))</f>
        <v/>
      </c>
      <c r="L2978" s="20">
        <f>IF($A2978="","",IF($G2978&lt;&gt;"",$G2978,$A2978))</f>
        <v/>
      </c>
      <c r="M2978" s="17">
        <f>IF(I2978="","",IF($B2978="Venda",I2978,IF(OR($B2978="Compra",$B2978="Devolução de venda"),-I2978,0)))</f>
        <v/>
      </c>
    </row>
    <row r="2979">
      <c r="A2979" s="22" t="n"/>
      <c r="B2979" s="14" t="n"/>
      <c r="C2979" s="14" t="n"/>
      <c r="D2979" s="14" t="n"/>
      <c r="E2979" s="15" t="n"/>
      <c r="F2979" s="14" t="n"/>
      <c r="G2979" s="22" t="n"/>
      <c r="H2979" s="14" t="n"/>
      <c r="I2979" s="17">
        <f>IF(OR($B2979="",$C2979="",N($D2979)=0),"",IF(OR($B2979="Ajuste para mais",$B2979="Ajuste para menos"),0,$D2979*IF(N($E2979)&lt;&gt;0,$E2979,IF(OR($B2979="Venda",$B2979="Devolução de venda"),IFERROR(INDEX(Produtos!$D$6:$D$505,MATCH($C2979,Produtos!$B$6:$B$505,0)),0),0))))</f>
        <v/>
      </c>
      <c r="J2979" s="17">
        <f>IF(OR($B2979="",$C2979="",N($D2979)=0),"",IF($B2979="Venda",1,IF($B2979="Devolução de venda",-1,0))*$D2979*IFERROR(INDEX(Produtos!$L$6:$L$505,MATCH($C2979,Produtos!$B$6:$B$505,0)),0))</f>
        <v/>
      </c>
      <c r="K2979" s="17">
        <f>IF(I2979="","",IF($B2979="Venda",I2979-J2979,IF($B2979="Devolução de venda",-I2979-J2979,0)))</f>
        <v/>
      </c>
      <c r="L2979" s="20">
        <f>IF($A2979="","",IF($G2979&lt;&gt;"",$G2979,$A2979))</f>
        <v/>
      </c>
      <c r="M2979" s="17">
        <f>IF(I2979="","",IF($B2979="Venda",I2979,IF(OR($B2979="Compra",$B2979="Devolução de venda"),-I2979,0)))</f>
        <v/>
      </c>
    </row>
    <row r="2980">
      <c r="A2980" s="22" t="n"/>
      <c r="B2980" s="14" t="n"/>
      <c r="C2980" s="14" t="n"/>
      <c r="D2980" s="14" t="n"/>
      <c r="E2980" s="15" t="n"/>
      <c r="F2980" s="14" t="n"/>
      <c r="G2980" s="22" t="n"/>
      <c r="H2980" s="14" t="n"/>
      <c r="I2980" s="17">
        <f>IF(OR($B2980="",$C2980="",N($D2980)=0),"",IF(OR($B2980="Ajuste para mais",$B2980="Ajuste para menos"),0,$D2980*IF(N($E2980)&lt;&gt;0,$E2980,IF(OR($B2980="Venda",$B2980="Devolução de venda"),IFERROR(INDEX(Produtos!$D$6:$D$505,MATCH($C2980,Produtos!$B$6:$B$505,0)),0),0))))</f>
        <v/>
      </c>
      <c r="J2980" s="17">
        <f>IF(OR($B2980="",$C2980="",N($D2980)=0),"",IF($B2980="Venda",1,IF($B2980="Devolução de venda",-1,0))*$D2980*IFERROR(INDEX(Produtos!$L$6:$L$505,MATCH($C2980,Produtos!$B$6:$B$505,0)),0))</f>
        <v/>
      </c>
      <c r="K2980" s="17">
        <f>IF(I2980="","",IF($B2980="Venda",I2980-J2980,IF($B2980="Devolução de venda",-I2980-J2980,0)))</f>
        <v/>
      </c>
      <c r="L2980" s="20">
        <f>IF($A2980="","",IF($G2980&lt;&gt;"",$G2980,$A2980))</f>
        <v/>
      </c>
      <c r="M2980" s="17">
        <f>IF(I2980="","",IF($B2980="Venda",I2980,IF(OR($B2980="Compra",$B2980="Devolução de venda"),-I2980,0)))</f>
        <v/>
      </c>
    </row>
    <row r="2981">
      <c r="A2981" s="22" t="n"/>
      <c r="B2981" s="14" t="n"/>
      <c r="C2981" s="14" t="n"/>
      <c r="D2981" s="14" t="n"/>
      <c r="E2981" s="15" t="n"/>
      <c r="F2981" s="14" t="n"/>
      <c r="G2981" s="22" t="n"/>
      <c r="H2981" s="14" t="n"/>
      <c r="I2981" s="17">
        <f>IF(OR($B2981="",$C2981="",N($D2981)=0),"",IF(OR($B2981="Ajuste para mais",$B2981="Ajuste para menos"),0,$D2981*IF(N($E2981)&lt;&gt;0,$E2981,IF(OR($B2981="Venda",$B2981="Devolução de venda"),IFERROR(INDEX(Produtos!$D$6:$D$505,MATCH($C2981,Produtos!$B$6:$B$505,0)),0),0))))</f>
        <v/>
      </c>
      <c r="J2981" s="17">
        <f>IF(OR($B2981="",$C2981="",N($D2981)=0),"",IF($B2981="Venda",1,IF($B2981="Devolução de venda",-1,0))*$D2981*IFERROR(INDEX(Produtos!$L$6:$L$505,MATCH($C2981,Produtos!$B$6:$B$505,0)),0))</f>
        <v/>
      </c>
      <c r="K2981" s="17">
        <f>IF(I2981="","",IF($B2981="Venda",I2981-J2981,IF($B2981="Devolução de venda",-I2981-J2981,0)))</f>
        <v/>
      </c>
      <c r="L2981" s="20">
        <f>IF($A2981="","",IF($G2981&lt;&gt;"",$G2981,$A2981))</f>
        <v/>
      </c>
      <c r="M2981" s="17">
        <f>IF(I2981="","",IF($B2981="Venda",I2981,IF(OR($B2981="Compra",$B2981="Devolução de venda"),-I2981,0)))</f>
        <v/>
      </c>
    </row>
    <row r="2982">
      <c r="A2982" s="22" t="n"/>
      <c r="B2982" s="14" t="n"/>
      <c r="C2982" s="14" t="n"/>
      <c r="D2982" s="14" t="n"/>
      <c r="E2982" s="15" t="n"/>
      <c r="F2982" s="14" t="n"/>
      <c r="G2982" s="22" t="n"/>
      <c r="H2982" s="14" t="n"/>
      <c r="I2982" s="17">
        <f>IF(OR($B2982="",$C2982="",N($D2982)=0),"",IF(OR($B2982="Ajuste para mais",$B2982="Ajuste para menos"),0,$D2982*IF(N($E2982)&lt;&gt;0,$E2982,IF(OR($B2982="Venda",$B2982="Devolução de venda"),IFERROR(INDEX(Produtos!$D$6:$D$505,MATCH($C2982,Produtos!$B$6:$B$505,0)),0),0))))</f>
        <v/>
      </c>
      <c r="J2982" s="17">
        <f>IF(OR($B2982="",$C2982="",N($D2982)=0),"",IF($B2982="Venda",1,IF($B2982="Devolução de venda",-1,0))*$D2982*IFERROR(INDEX(Produtos!$L$6:$L$505,MATCH($C2982,Produtos!$B$6:$B$505,0)),0))</f>
        <v/>
      </c>
      <c r="K2982" s="17">
        <f>IF(I2982="","",IF($B2982="Venda",I2982-J2982,IF($B2982="Devolução de venda",-I2982-J2982,0)))</f>
        <v/>
      </c>
      <c r="L2982" s="20">
        <f>IF($A2982="","",IF($G2982&lt;&gt;"",$G2982,$A2982))</f>
        <v/>
      </c>
      <c r="M2982" s="17">
        <f>IF(I2982="","",IF($B2982="Venda",I2982,IF(OR($B2982="Compra",$B2982="Devolução de venda"),-I2982,0)))</f>
        <v/>
      </c>
    </row>
    <row r="2983">
      <c r="A2983" s="22" t="n"/>
      <c r="B2983" s="14" t="n"/>
      <c r="C2983" s="14" t="n"/>
      <c r="D2983" s="14" t="n"/>
      <c r="E2983" s="15" t="n"/>
      <c r="F2983" s="14" t="n"/>
      <c r="G2983" s="22" t="n"/>
      <c r="H2983" s="14" t="n"/>
      <c r="I2983" s="17">
        <f>IF(OR($B2983="",$C2983="",N($D2983)=0),"",IF(OR($B2983="Ajuste para mais",$B2983="Ajuste para menos"),0,$D2983*IF(N($E2983)&lt;&gt;0,$E2983,IF(OR($B2983="Venda",$B2983="Devolução de venda"),IFERROR(INDEX(Produtos!$D$6:$D$505,MATCH($C2983,Produtos!$B$6:$B$505,0)),0),0))))</f>
        <v/>
      </c>
      <c r="J2983" s="17">
        <f>IF(OR($B2983="",$C2983="",N($D2983)=0),"",IF($B2983="Venda",1,IF($B2983="Devolução de venda",-1,0))*$D2983*IFERROR(INDEX(Produtos!$L$6:$L$505,MATCH($C2983,Produtos!$B$6:$B$505,0)),0))</f>
        <v/>
      </c>
      <c r="K2983" s="17">
        <f>IF(I2983="","",IF($B2983="Venda",I2983-J2983,IF($B2983="Devolução de venda",-I2983-J2983,0)))</f>
        <v/>
      </c>
      <c r="L2983" s="20">
        <f>IF($A2983="","",IF($G2983&lt;&gt;"",$G2983,$A2983))</f>
        <v/>
      </c>
      <c r="M2983" s="17">
        <f>IF(I2983="","",IF($B2983="Venda",I2983,IF(OR($B2983="Compra",$B2983="Devolução de venda"),-I2983,0)))</f>
        <v/>
      </c>
    </row>
    <row r="2984">
      <c r="A2984" s="22" t="n"/>
      <c r="B2984" s="14" t="n"/>
      <c r="C2984" s="14" t="n"/>
      <c r="D2984" s="14" t="n"/>
      <c r="E2984" s="15" t="n"/>
      <c r="F2984" s="14" t="n"/>
      <c r="G2984" s="22" t="n"/>
      <c r="H2984" s="14" t="n"/>
      <c r="I2984" s="17">
        <f>IF(OR($B2984="",$C2984="",N($D2984)=0),"",IF(OR($B2984="Ajuste para mais",$B2984="Ajuste para menos"),0,$D2984*IF(N($E2984)&lt;&gt;0,$E2984,IF(OR($B2984="Venda",$B2984="Devolução de venda"),IFERROR(INDEX(Produtos!$D$6:$D$505,MATCH($C2984,Produtos!$B$6:$B$505,0)),0),0))))</f>
        <v/>
      </c>
      <c r="J2984" s="17">
        <f>IF(OR($B2984="",$C2984="",N($D2984)=0),"",IF($B2984="Venda",1,IF($B2984="Devolução de venda",-1,0))*$D2984*IFERROR(INDEX(Produtos!$L$6:$L$505,MATCH($C2984,Produtos!$B$6:$B$505,0)),0))</f>
        <v/>
      </c>
      <c r="K2984" s="17">
        <f>IF(I2984="","",IF($B2984="Venda",I2984-J2984,IF($B2984="Devolução de venda",-I2984-J2984,0)))</f>
        <v/>
      </c>
      <c r="L2984" s="20">
        <f>IF($A2984="","",IF($G2984&lt;&gt;"",$G2984,$A2984))</f>
        <v/>
      </c>
      <c r="M2984" s="17">
        <f>IF(I2984="","",IF($B2984="Venda",I2984,IF(OR($B2984="Compra",$B2984="Devolução de venda"),-I2984,0)))</f>
        <v/>
      </c>
    </row>
    <row r="2985">
      <c r="A2985" s="22" t="n"/>
      <c r="B2985" s="14" t="n"/>
      <c r="C2985" s="14" t="n"/>
      <c r="D2985" s="14" t="n"/>
      <c r="E2985" s="15" t="n"/>
      <c r="F2985" s="14" t="n"/>
      <c r="G2985" s="22" t="n"/>
      <c r="H2985" s="14" t="n"/>
      <c r="I2985" s="17">
        <f>IF(OR($B2985="",$C2985="",N($D2985)=0),"",IF(OR($B2985="Ajuste para mais",$B2985="Ajuste para menos"),0,$D2985*IF(N($E2985)&lt;&gt;0,$E2985,IF(OR($B2985="Venda",$B2985="Devolução de venda"),IFERROR(INDEX(Produtos!$D$6:$D$505,MATCH($C2985,Produtos!$B$6:$B$505,0)),0),0))))</f>
        <v/>
      </c>
      <c r="J2985" s="17">
        <f>IF(OR($B2985="",$C2985="",N($D2985)=0),"",IF($B2985="Venda",1,IF($B2985="Devolução de venda",-1,0))*$D2985*IFERROR(INDEX(Produtos!$L$6:$L$505,MATCH($C2985,Produtos!$B$6:$B$505,0)),0))</f>
        <v/>
      </c>
      <c r="K2985" s="17">
        <f>IF(I2985="","",IF($B2985="Venda",I2985-J2985,IF($B2985="Devolução de venda",-I2985-J2985,0)))</f>
        <v/>
      </c>
      <c r="L2985" s="20">
        <f>IF($A2985="","",IF($G2985&lt;&gt;"",$G2985,$A2985))</f>
        <v/>
      </c>
      <c r="M2985" s="17">
        <f>IF(I2985="","",IF($B2985="Venda",I2985,IF(OR($B2985="Compra",$B2985="Devolução de venda"),-I2985,0)))</f>
        <v/>
      </c>
    </row>
    <row r="2986">
      <c r="A2986" s="22" t="n"/>
      <c r="B2986" s="14" t="n"/>
      <c r="C2986" s="14" t="n"/>
      <c r="D2986" s="14" t="n"/>
      <c r="E2986" s="15" t="n"/>
      <c r="F2986" s="14" t="n"/>
      <c r="G2986" s="22" t="n"/>
      <c r="H2986" s="14" t="n"/>
      <c r="I2986" s="17">
        <f>IF(OR($B2986="",$C2986="",N($D2986)=0),"",IF(OR($B2986="Ajuste para mais",$B2986="Ajuste para menos"),0,$D2986*IF(N($E2986)&lt;&gt;0,$E2986,IF(OR($B2986="Venda",$B2986="Devolução de venda"),IFERROR(INDEX(Produtos!$D$6:$D$505,MATCH($C2986,Produtos!$B$6:$B$505,0)),0),0))))</f>
        <v/>
      </c>
      <c r="J2986" s="17">
        <f>IF(OR($B2986="",$C2986="",N($D2986)=0),"",IF($B2986="Venda",1,IF($B2986="Devolução de venda",-1,0))*$D2986*IFERROR(INDEX(Produtos!$L$6:$L$505,MATCH($C2986,Produtos!$B$6:$B$505,0)),0))</f>
        <v/>
      </c>
      <c r="K2986" s="17">
        <f>IF(I2986="","",IF($B2986="Venda",I2986-J2986,IF($B2986="Devolução de venda",-I2986-J2986,0)))</f>
        <v/>
      </c>
      <c r="L2986" s="20">
        <f>IF($A2986="","",IF($G2986&lt;&gt;"",$G2986,$A2986))</f>
        <v/>
      </c>
      <c r="M2986" s="17">
        <f>IF(I2986="","",IF($B2986="Venda",I2986,IF(OR($B2986="Compra",$B2986="Devolução de venda"),-I2986,0)))</f>
        <v/>
      </c>
    </row>
    <row r="2987">
      <c r="A2987" s="22" t="n"/>
      <c r="B2987" s="14" t="n"/>
      <c r="C2987" s="14" t="n"/>
      <c r="D2987" s="14" t="n"/>
      <c r="E2987" s="15" t="n"/>
      <c r="F2987" s="14" t="n"/>
      <c r="G2987" s="22" t="n"/>
      <c r="H2987" s="14" t="n"/>
      <c r="I2987" s="17">
        <f>IF(OR($B2987="",$C2987="",N($D2987)=0),"",IF(OR($B2987="Ajuste para mais",$B2987="Ajuste para menos"),0,$D2987*IF(N($E2987)&lt;&gt;0,$E2987,IF(OR($B2987="Venda",$B2987="Devolução de venda"),IFERROR(INDEX(Produtos!$D$6:$D$505,MATCH($C2987,Produtos!$B$6:$B$505,0)),0),0))))</f>
        <v/>
      </c>
      <c r="J2987" s="17">
        <f>IF(OR($B2987="",$C2987="",N($D2987)=0),"",IF($B2987="Venda",1,IF($B2987="Devolução de venda",-1,0))*$D2987*IFERROR(INDEX(Produtos!$L$6:$L$505,MATCH($C2987,Produtos!$B$6:$B$505,0)),0))</f>
        <v/>
      </c>
      <c r="K2987" s="17">
        <f>IF(I2987="","",IF($B2987="Venda",I2987-J2987,IF($B2987="Devolução de venda",-I2987-J2987,0)))</f>
        <v/>
      </c>
      <c r="L2987" s="20">
        <f>IF($A2987="","",IF($G2987&lt;&gt;"",$G2987,$A2987))</f>
        <v/>
      </c>
      <c r="M2987" s="17">
        <f>IF(I2987="","",IF($B2987="Venda",I2987,IF(OR($B2987="Compra",$B2987="Devolução de venda"),-I2987,0)))</f>
        <v/>
      </c>
    </row>
    <row r="2988">
      <c r="A2988" s="22" t="n"/>
      <c r="B2988" s="14" t="n"/>
      <c r="C2988" s="14" t="n"/>
      <c r="D2988" s="14" t="n"/>
      <c r="E2988" s="15" t="n"/>
      <c r="F2988" s="14" t="n"/>
      <c r="G2988" s="22" t="n"/>
      <c r="H2988" s="14" t="n"/>
      <c r="I2988" s="17">
        <f>IF(OR($B2988="",$C2988="",N($D2988)=0),"",IF(OR($B2988="Ajuste para mais",$B2988="Ajuste para menos"),0,$D2988*IF(N($E2988)&lt;&gt;0,$E2988,IF(OR($B2988="Venda",$B2988="Devolução de venda"),IFERROR(INDEX(Produtos!$D$6:$D$505,MATCH($C2988,Produtos!$B$6:$B$505,0)),0),0))))</f>
        <v/>
      </c>
      <c r="J2988" s="17">
        <f>IF(OR($B2988="",$C2988="",N($D2988)=0),"",IF($B2988="Venda",1,IF($B2988="Devolução de venda",-1,0))*$D2988*IFERROR(INDEX(Produtos!$L$6:$L$505,MATCH($C2988,Produtos!$B$6:$B$505,0)),0))</f>
        <v/>
      </c>
      <c r="K2988" s="17">
        <f>IF(I2988="","",IF($B2988="Venda",I2988-J2988,IF($B2988="Devolução de venda",-I2988-J2988,0)))</f>
        <v/>
      </c>
      <c r="L2988" s="20">
        <f>IF($A2988="","",IF($G2988&lt;&gt;"",$G2988,$A2988))</f>
        <v/>
      </c>
      <c r="M2988" s="17">
        <f>IF(I2988="","",IF($B2988="Venda",I2988,IF(OR($B2988="Compra",$B2988="Devolução de venda"),-I2988,0)))</f>
        <v/>
      </c>
    </row>
    <row r="2989">
      <c r="A2989" s="22" t="n"/>
      <c r="B2989" s="14" t="n"/>
      <c r="C2989" s="14" t="n"/>
      <c r="D2989" s="14" t="n"/>
      <c r="E2989" s="15" t="n"/>
      <c r="F2989" s="14" t="n"/>
      <c r="G2989" s="22" t="n"/>
      <c r="H2989" s="14" t="n"/>
      <c r="I2989" s="17">
        <f>IF(OR($B2989="",$C2989="",N($D2989)=0),"",IF(OR($B2989="Ajuste para mais",$B2989="Ajuste para menos"),0,$D2989*IF(N($E2989)&lt;&gt;0,$E2989,IF(OR($B2989="Venda",$B2989="Devolução de venda"),IFERROR(INDEX(Produtos!$D$6:$D$505,MATCH($C2989,Produtos!$B$6:$B$505,0)),0),0))))</f>
        <v/>
      </c>
      <c r="J2989" s="17">
        <f>IF(OR($B2989="",$C2989="",N($D2989)=0),"",IF($B2989="Venda",1,IF($B2989="Devolução de venda",-1,0))*$D2989*IFERROR(INDEX(Produtos!$L$6:$L$505,MATCH($C2989,Produtos!$B$6:$B$505,0)),0))</f>
        <v/>
      </c>
      <c r="K2989" s="17">
        <f>IF(I2989="","",IF($B2989="Venda",I2989-J2989,IF($B2989="Devolução de venda",-I2989-J2989,0)))</f>
        <v/>
      </c>
      <c r="L2989" s="20">
        <f>IF($A2989="","",IF($G2989&lt;&gt;"",$G2989,$A2989))</f>
        <v/>
      </c>
      <c r="M2989" s="17">
        <f>IF(I2989="","",IF($B2989="Venda",I2989,IF(OR($B2989="Compra",$B2989="Devolução de venda"),-I2989,0)))</f>
        <v/>
      </c>
    </row>
    <row r="2990">
      <c r="A2990" s="22" t="n"/>
      <c r="B2990" s="14" t="n"/>
      <c r="C2990" s="14" t="n"/>
      <c r="D2990" s="14" t="n"/>
      <c r="E2990" s="15" t="n"/>
      <c r="F2990" s="14" t="n"/>
      <c r="G2990" s="22" t="n"/>
      <c r="H2990" s="14" t="n"/>
      <c r="I2990" s="17">
        <f>IF(OR($B2990="",$C2990="",N($D2990)=0),"",IF(OR($B2990="Ajuste para mais",$B2990="Ajuste para menos"),0,$D2990*IF(N($E2990)&lt;&gt;0,$E2990,IF(OR($B2990="Venda",$B2990="Devolução de venda"),IFERROR(INDEX(Produtos!$D$6:$D$505,MATCH($C2990,Produtos!$B$6:$B$505,0)),0),0))))</f>
        <v/>
      </c>
      <c r="J2990" s="17">
        <f>IF(OR($B2990="",$C2990="",N($D2990)=0),"",IF($B2990="Venda",1,IF($B2990="Devolução de venda",-1,0))*$D2990*IFERROR(INDEX(Produtos!$L$6:$L$505,MATCH($C2990,Produtos!$B$6:$B$505,0)),0))</f>
        <v/>
      </c>
      <c r="K2990" s="17">
        <f>IF(I2990="","",IF($B2990="Venda",I2990-J2990,IF($B2990="Devolução de venda",-I2990-J2990,0)))</f>
        <v/>
      </c>
      <c r="L2990" s="20">
        <f>IF($A2990="","",IF($G2990&lt;&gt;"",$G2990,$A2990))</f>
        <v/>
      </c>
      <c r="M2990" s="17">
        <f>IF(I2990="","",IF($B2990="Venda",I2990,IF(OR($B2990="Compra",$B2990="Devolução de venda"),-I2990,0)))</f>
        <v/>
      </c>
    </row>
    <row r="2991">
      <c r="A2991" s="22" t="n"/>
      <c r="B2991" s="14" t="n"/>
      <c r="C2991" s="14" t="n"/>
      <c r="D2991" s="14" t="n"/>
      <c r="E2991" s="15" t="n"/>
      <c r="F2991" s="14" t="n"/>
      <c r="G2991" s="22" t="n"/>
      <c r="H2991" s="14" t="n"/>
      <c r="I2991" s="17">
        <f>IF(OR($B2991="",$C2991="",N($D2991)=0),"",IF(OR($B2991="Ajuste para mais",$B2991="Ajuste para menos"),0,$D2991*IF(N($E2991)&lt;&gt;0,$E2991,IF(OR($B2991="Venda",$B2991="Devolução de venda"),IFERROR(INDEX(Produtos!$D$6:$D$505,MATCH($C2991,Produtos!$B$6:$B$505,0)),0),0))))</f>
        <v/>
      </c>
      <c r="J2991" s="17">
        <f>IF(OR($B2991="",$C2991="",N($D2991)=0),"",IF($B2991="Venda",1,IF($B2991="Devolução de venda",-1,0))*$D2991*IFERROR(INDEX(Produtos!$L$6:$L$505,MATCH($C2991,Produtos!$B$6:$B$505,0)),0))</f>
        <v/>
      </c>
      <c r="K2991" s="17">
        <f>IF(I2991="","",IF($B2991="Venda",I2991-J2991,IF($B2991="Devolução de venda",-I2991-J2991,0)))</f>
        <v/>
      </c>
      <c r="L2991" s="20">
        <f>IF($A2991="","",IF($G2991&lt;&gt;"",$G2991,$A2991))</f>
        <v/>
      </c>
      <c r="M2991" s="17">
        <f>IF(I2991="","",IF($B2991="Venda",I2991,IF(OR($B2991="Compra",$B2991="Devolução de venda"),-I2991,0)))</f>
        <v/>
      </c>
    </row>
    <row r="2992">
      <c r="A2992" s="22" t="n"/>
      <c r="B2992" s="14" t="n"/>
      <c r="C2992" s="14" t="n"/>
      <c r="D2992" s="14" t="n"/>
      <c r="E2992" s="15" t="n"/>
      <c r="F2992" s="14" t="n"/>
      <c r="G2992" s="22" t="n"/>
      <c r="H2992" s="14" t="n"/>
      <c r="I2992" s="17">
        <f>IF(OR($B2992="",$C2992="",N($D2992)=0),"",IF(OR($B2992="Ajuste para mais",$B2992="Ajuste para menos"),0,$D2992*IF(N($E2992)&lt;&gt;0,$E2992,IF(OR($B2992="Venda",$B2992="Devolução de venda"),IFERROR(INDEX(Produtos!$D$6:$D$505,MATCH($C2992,Produtos!$B$6:$B$505,0)),0),0))))</f>
        <v/>
      </c>
      <c r="J2992" s="17">
        <f>IF(OR($B2992="",$C2992="",N($D2992)=0),"",IF($B2992="Venda",1,IF($B2992="Devolução de venda",-1,0))*$D2992*IFERROR(INDEX(Produtos!$L$6:$L$505,MATCH($C2992,Produtos!$B$6:$B$505,0)),0))</f>
        <v/>
      </c>
      <c r="K2992" s="17">
        <f>IF(I2992="","",IF($B2992="Venda",I2992-J2992,IF($B2992="Devolução de venda",-I2992-J2992,0)))</f>
        <v/>
      </c>
      <c r="L2992" s="20">
        <f>IF($A2992="","",IF($G2992&lt;&gt;"",$G2992,$A2992))</f>
        <v/>
      </c>
      <c r="M2992" s="17">
        <f>IF(I2992="","",IF($B2992="Venda",I2992,IF(OR($B2992="Compra",$B2992="Devolução de venda"),-I2992,0)))</f>
        <v/>
      </c>
    </row>
    <row r="2993">
      <c r="A2993" s="22" t="n"/>
      <c r="B2993" s="14" t="n"/>
      <c r="C2993" s="14" t="n"/>
      <c r="D2993" s="14" t="n"/>
      <c r="E2993" s="15" t="n"/>
      <c r="F2993" s="14" t="n"/>
      <c r="G2993" s="22" t="n"/>
      <c r="H2993" s="14" t="n"/>
      <c r="I2993" s="17">
        <f>IF(OR($B2993="",$C2993="",N($D2993)=0),"",IF(OR($B2993="Ajuste para mais",$B2993="Ajuste para menos"),0,$D2993*IF(N($E2993)&lt;&gt;0,$E2993,IF(OR($B2993="Venda",$B2993="Devolução de venda"),IFERROR(INDEX(Produtos!$D$6:$D$505,MATCH($C2993,Produtos!$B$6:$B$505,0)),0),0))))</f>
        <v/>
      </c>
      <c r="J2993" s="17">
        <f>IF(OR($B2993="",$C2993="",N($D2993)=0),"",IF($B2993="Venda",1,IF($B2993="Devolução de venda",-1,0))*$D2993*IFERROR(INDEX(Produtos!$L$6:$L$505,MATCH($C2993,Produtos!$B$6:$B$505,0)),0))</f>
        <v/>
      </c>
      <c r="K2993" s="17">
        <f>IF(I2993="","",IF($B2993="Venda",I2993-J2993,IF($B2993="Devolução de venda",-I2993-J2993,0)))</f>
        <v/>
      </c>
      <c r="L2993" s="20">
        <f>IF($A2993="","",IF($G2993&lt;&gt;"",$G2993,$A2993))</f>
        <v/>
      </c>
      <c r="M2993" s="17">
        <f>IF(I2993="","",IF($B2993="Venda",I2993,IF(OR($B2993="Compra",$B2993="Devolução de venda"),-I2993,0)))</f>
        <v/>
      </c>
    </row>
    <row r="2994">
      <c r="A2994" s="22" t="n"/>
      <c r="B2994" s="14" t="n"/>
      <c r="C2994" s="14" t="n"/>
      <c r="D2994" s="14" t="n"/>
      <c r="E2994" s="15" t="n"/>
      <c r="F2994" s="14" t="n"/>
      <c r="G2994" s="22" t="n"/>
      <c r="H2994" s="14" t="n"/>
      <c r="I2994" s="17">
        <f>IF(OR($B2994="",$C2994="",N($D2994)=0),"",IF(OR($B2994="Ajuste para mais",$B2994="Ajuste para menos"),0,$D2994*IF(N($E2994)&lt;&gt;0,$E2994,IF(OR($B2994="Venda",$B2994="Devolução de venda"),IFERROR(INDEX(Produtos!$D$6:$D$505,MATCH($C2994,Produtos!$B$6:$B$505,0)),0),0))))</f>
        <v/>
      </c>
      <c r="J2994" s="17">
        <f>IF(OR($B2994="",$C2994="",N($D2994)=0),"",IF($B2994="Venda",1,IF($B2994="Devolução de venda",-1,0))*$D2994*IFERROR(INDEX(Produtos!$L$6:$L$505,MATCH($C2994,Produtos!$B$6:$B$505,0)),0))</f>
        <v/>
      </c>
      <c r="K2994" s="17">
        <f>IF(I2994="","",IF($B2994="Venda",I2994-J2994,IF($B2994="Devolução de venda",-I2994-J2994,0)))</f>
        <v/>
      </c>
      <c r="L2994" s="20">
        <f>IF($A2994="","",IF($G2994&lt;&gt;"",$G2994,$A2994))</f>
        <v/>
      </c>
      <c r="M2994" s="17">
        <f>IF(I2994="","",IF($B2994="Venda",I2994,IF(OR($B2994="Compra",$B2994="Devolução de venda"),-I2994,0)))</f>
        <v/>
      </c>
    </row>
    <row r="2995">
      <c r="A2995" s="22" t="n"/>
      <c r="B2995" s="14" t="n"/>
      <c r="C2995" s="14" t="n"/>
      <c r="D2995" s="14" t="n"/>
      <c r="E2995" s="15" t="n"/>
      <c r="F2995" s="14" t="n"/>
      <c r="G2995" s="22" t="n"/>
      <c r="H2995" s="14" t="n"/>
      <c r="I2995" s="17">
        <f>IF(OR($B2995="",$C2995="",N($D2995)=0),"",IF(OR($B2995="Ajuste para mais",$B2995="Ajuste para menos"),0,$D2995*IF(N($E2995)&lt;&gt;0,$E2995,IF(OR($B2995="Venda",$B2995="Devolução de venda"),IFERROR(INDEX(Produtos!$D$6:$D$505,MATCH($C2995,Produtos!$B$6:$B$505,0)),0),0))))</f>
        <v/>
      </c>
      <c r="J2995" s="17">
        <f>IF(OR($B2995="",$C2995="",N($D2995)=0),"",IF($B2995="Venda",1,IF($B2995="Devolução de venda",-1,0))*$D2995*IFERROR(INDEX(Produtos!$L$6:$L$505,MATCH($C2995,Produtos!$B$6:$B$505,0)),0))</f>
        <v/>
      </c>
      <c r="K2995" s="17">
        <f>IF(I2995="","",IF($B2995="Venda",I2995-J2995,IF($B2995="Devolução de venda",-I2995-J2995,0)))</f>
        <v/>
      </c>
      <c r="L2995" s="20">
        <f>IF($A2995="","",IF($G2995&lt;&gt;"",$G2995,$A2995))</f>
        <v/>
      </c>
      <c r="M2995" s="17">
        <f>IF(I2995="","",IF($B2995="Venda",I2995,IF(OR($B2995="Compra",$B2995="Devolução de venda"),-I2995,0)))</f>
        <v/>
      </c>
    </row>
    <row r="2996">
      <c r="A2996" s="22" t="n"/>
      <c r="B2996" s="14" t="n"/>
      <c r="C2996" s="14" t="n"/>
      <c r="D2996" s="14" t="n"/>
      <c r="E2996" s="15" t="n"/>
      <c r="F2996" s="14" t="n"/>
      <c r="G2996" s="22" t="n"/>
      <c r="H2996" s="14" t="n"/>
      <c r="I2996" s="17">
        <f>IF(OR($B2996="",$C2996="",N($D2996)=0),"",IF(OR($B2996="Ajuste para mais",$B2996="Ajuste para menos"),0,$D2996*IF(N($E2996)&lt;&gt;0,$E2996,IF(OR($B2996="Venda",$B2996="Devolução de venda"),IFERROR(INDEX(Produtos!$D$6:$D$505,MATCH($C2996,Produtos!$B$6:$B$505,0)),0),0))))</f>
        <v/>
      </c>
      <c r="J2996" s="17">
        <f>IF(OR($B2996="",$C2996="",N($D2996)=0),"",IF($B2996="Venda",1,IF($B2996="Devolução de venda",-1,0))*$D2996*IFERROR(INDEX(Produtos!$L$6:$L$505,MATCH($C2996,Produtos!$B$6:$B$505,0)),0))</f>
        <v/>
      </c>
      <c r="K2996" s="17">
        <f>IF(I2996="","",IF($B2996="Venda",I2996-J2996,IF($B2996="Devolução de venda",-I2996-J2996,0)))</f>
        <v/>
      </c>
      <c r="L2996" s="20">
        <f>IF($A2996="","",IF($G2996&lt;&gt;"",$G2996,$A2996))</f>
        <v/>
      </c>
      <c r="M2996" s="17">
        <f>IF(I2996="","",IF($B2996="Venda",I2996,IF(OR($B2996="Compra",$B2996="Devolução de venda"),-I2996,0)))</f>
        <v/>
      </c>
    </row>
    <row r="2997">
      <c r="A2997" s="22" t="n"/>
      <c r="B2997" s="14" t="n"/>
      <c r="C2997" s="14" t="n"/>
      <c r="D2997" s="14" t="n"/>
      <c r="E2997" s="15" t="n"/>
      <c r="F2997" s="14" t="n"/>
      <c r="G2997" s="22" t="n"/>
      <c r="H2997" s="14" t="n"/>
      <c r="I2997" s="17">
        <f>IF(OR($B2997="",$C2997="",N($D2997)=0),"",IF(OR($B2997="Ajuste para mais",$B2997="Ajuste para menos"),0,$D2997*IF(N($E2997)&lt;&gt;0,$E2997,IF(OR($B2997="Venda",$B2997="Devolução de venda"),IFERROR(INDEX(Produtos!$D$6:$D$505,MATCH($C2997,Produtos!$B$6:$B$505,0)),0),0))))</f>
        <v/>
      </c>
      <c r="J2997" s="17">
        <f>IF(OR($B2997="",$C2997="",N($D2997)=0),"",IF($B2997="Venda",1,IF($B2997="Devolução de venda",-1,0))*$D2997*IFERROR(INDEX(Produtos!$L$6:$L$505,MATCH($C2997,Produtos!$B$6:$B$505,0)),0))</f>
        <v/>
      </c>
      <c r="K2997" s="17">
        <f>IF(I2997="","",IF($B2997="Venda",I2997-J2997,IF($B2997="Devolução de venda",-I2997-J2997,0)))</f>
        <v/>
      </c>
      <c r="L2997" s="20">
        <f>IF($A2997="","",IF($G2997&lt;&gt;"",$G2997,$A2997))</f>
        <v/>
      </c>
      <c r="M2997" s="17">
        <f>IF(I2997="","",IF($B2997="Venda",I2997,IF(OR($B2997="Compra",$B2997="Devolução de venda"),-I2997,0)))</f>
        <v/>
      </c>
    </row>
    <row r="2998">
      <c r="A2998" s="22" t="n"/>
      <c r="B2998" s="14" t="n"/>
      <c r="C2998" s="14" t="n"/>
      <c r="D2998" s="14" t="n"/>
      <c r="E2998" s="15" t="n"/>
      <c r="F2998" s="14" t="n"/>
      <c r="G2998" s="22" t="n"/>
      <c r="H2998" s="14" t="n"/>
      <c r="I2998" s="17">
        <f>IF(OR($B2998="",$C2998="",N($D2998)=0),"",IF(OR($B2998="Ajuste para mais",$B2998="Ajuste para menos"),0,$D2998*IF(N($E2998)&lt;&gt;0,$E2998,IF(OR($B2998="Venda",$B2998="Devolução de venda"),IFERROR(INDEX(Produtos!$D$6:$D$505,MATCH($C2998,Produtos!$B$6:$B$505,0)),0),0))))</f>
        <v/>
      </c>
      <c r="J2998" s="17">
        <f>IF(OR($B2998="",$C2998="",N($D2998)=0),"",IF($B2998="Venda",1,IF($B2998="Devolução de venda",-1,0))*$D2998*IFERROR(INDEX(Produtos!$L$6:$L$505,MATCH($C2998,Produtos!$B$6:$B$505,0)),0))</f>
        <v/>
      </c>
      <c r="K2998" s="17">
        <f>IF(I2998="","",IF($B2998="Venda",I2998-J2998,IF($B2998="Devolução de venda",-I2998-J2998,0)))</f>
        <v/>
      </c>
      <c r="L2998" s="20">
        <f>IF($A2998="","",IF($G2998&lt;&gt;"",$G2998,$A2998))</f>
        <v/>
      </c>
      <c r="M2998" s="17">
        <f>IF(I2998="","",IF($B2998="Venda",I2998,IF(OR($B2998="Compra",$B2998="Devolução de venda"),-I2998,0)))</f>
        <v/>
      </c>
    </row>
    <row r="2999">
      <c r="A2999" s="22" t="n"/>
      <c r="B2999" s="14" t="n"/>
      <c r="C2999" s="14" t="n"/>
      <c r="D2999" s="14" t="n"/>
      <c r="E2999" s="15" t="n"/>
      <c r="F2999" s="14" t="n"/>
      <c r="G2999" s="22" t="n"/>
      <c r="H2999" s="14" t="n"/>
      <c r="I2999" s="17">
        <f>IF(OR($B2999="",$C2999="",N($D2999)=0),"",IF(OR($B2999="Ajuste para mais",$B2999="Ajuste para menos"),0,$D2999*IF(N($E2999)&lt;&gt;0,$E2999,IF(OR($B2999="Venda",$B2999="Devolução de venda"),IFERROR(INDEX(Produtos!$D$6:$D$505,MATCH($C2999,Produtos!$B$6:$B$505,0)),0),0))))</f>
        <v/>
      </c>
      <c r="J2999" s="17">
        <f>IF(OR($B2999="",$C2999="",N($D2999)=0),"",IF($B2999="Venda",1,IF($B2999="Devolução de venda",-1,0))*$D2999*IFERROR(INDEX(Produtos!$L$6:$L$505,MATCH($C2999,Produtos!$B$6:$B$505,0)),0))</f>
        <v/>
      </c>
      <c r="K2999" s="17">
        <f>IF(I2999="","",IF($B2999="Venda",I2999-J2999,IF($B2999="Devolução de venda",-I2999-J2999,0)))</f>
        <v/>
      </c>
      <c r="L2999" s="20">
        <f>IF($A2999="","",IF($G2999&lt;&gt;"",$G2999,$A2999))</f>
        <v/>
      </c>
      <c r="M2999" s="17">
        <f>IF(I2999="","",IF($B2999="Venda",I2999,IF(OR($B2999="Compra",$B2999="Devolução de venda"),-I2999,0)))</f>
        <v/>
      </c>
    </row>
    <row r="3000">
      <c r="A3000" s="22" t="n"/>
      <c r="B3000" s="14" t="n"/>
      <c r="C3000" s="14" t="n"/>
      <c r="D3000" s="14" t="n"/>
      <c r="E3000" s="15" t="n"/>
      <c r="F3000" s="14" t="n"/>
      <c r="G3000" s="22" t="n"/>
      <c r="H3000" s="14" t="n"/>
      <c r="I3000" s="17">
        <f>IF(OR($B3000="",$C3000="",N($D3000)=0),"",IF(OR($B3000="Ajuste para mais",$B3000="Ajuste para menos"),0,$D3000*IF(N($E3000)&lt;&gt;0,$E3000,IF(OR($B3000="Venda",$B3000="Devolução de venda"),IFERROR(INDEX(Produtos!$D$6:$D$505,MATCH($C3000,Produtos!$B$6:$B$505,0)),0),0))))</f>
        <v/>
      </c>
      <c r="J3000" s="17">
        <f>IF(OR($B3000="",$C3000="",N($D3000)=0),"",IF($B3000="Venda",1,IF($B3000="Devolução de venda",-1,0))*$D3000*IFERROR(INDEX(Produtos!$L$6:$L$505,MATCH($C3000,Produtos!$B$6:$B$505,0)),0))</f>
        <v/>
      </c>
      <c r="K3000" s="17">
        <f>IF(I3000="","",IF($B3000="Venda",I3000-J3000,IF($B3000="Devolução de venda",-I3000-J3000,0)))</f>
        <v/>
      </c>
      <c r="L3000" s="20">
        <f>IF($A3000="","",IF($G3000&lt;&gt;"",$G3000,$A3000))</f>
        <v/>
      </c>
      <c r="M3000" s="17">
        <f>IF(I3000="","",IF($B3000="Venda",I3000,IF(OR($B3000="Compra",$B3000="Devolução de venda"),-I3000,0)))</f>
        <v/>
      </c>
    </row>
    <row r="3001">
      <c r="A3001" s="22" t="n"/>
      <c r="B3001" s="14" t="n"/>
      <c r="C3001" s="14" t="n"/>
      <c r="D3001" s="14" t="n"/>
      <c r="E3001" s="15" t="n"/>
      <c r="F3001" s="14" t="n"/>
      <c r="G3001" s="22" t="n"/>
      <c r="H3001" s="14" t="n"/>
      <c r="I3001" s="17">
        <f>IF(OR($B3001="",$C3001="",N($D3001)=0),"",IF(OR($B3001="Ajuste para mais",$B3001="Ajuste para menos"),0,$D3001*IF(N($E3001)&lt;&gt;0,$E3001,IF(OR($B3001="Venda",$B3001="Devolução de venda"),IFERROR(INDEX(Produtos!$D$6:$D$505,MATCH($C3001,Produtos!$B$6:$B$505,0)),0),0))))</f>
        <v/>
      </c>
      <c r="J3001" s="17">
        <f>IF(OR($B3001="",$C3001="",N($D3001)=0),"",IF($B3001="Venda",1,IF($B3001="Devolução de venda",-1,0))*$D3001*IFERROR(INDEX(Produtos!$L$6:$L$505,MATCH($C3001,Produtos!$B$6:$B$505,0)),0))</f>
        <v/>
      </c>
      <c r="K3001" s="17">
        <f>IF(I3001="","",IF($B3001="Venda",I3001-J3001,IF($B3001="Devolução de venda",-I3001-J3001,0)))</f>
        <v/>
      </c>
      <c r="L3001" s="20">
        <f>IF($A3001="","",IF($G3001&lt;&gt;"",$G3001,$A3001))</f>
        <v/>
      </c>
      <c r="M3001" s="17">
        <f>IF(I3001="","",IF($B3001="Venda",I3001,IF(OR($B3001="Compra",$B3001="Devolução de venda"),-I3001,0)))</f>
        <v/>
      </c>
    </row>
    <row r="3002">
      <c r="A3002" s="22" t="n"/>
      <c r="B3002" s="14" t="n"/>
      <c r="C3002" s="14" t="n"/>
      <c r="D3002" s="14" t="n"/>
      <c r="E3002" s="15" t="n"/>
      <c r="F3002" s="14" t="n"/>
      <c r="G3002" s="22" t="n"/>
      <c r="H3002" s="14" t="n"/>
      <c r="I3002" s="17">
        <f>IF(OR($B3002="",$C3002="",N($D3002)=0),"",IF(OR($B3002="Ajuste para mais",$B3002="Ajuste para menos"),0,$D3002*IF(N($E3002)&lt;&gt;0,$E3002,IF(OR($B3002="Venda",$B3002="Devolução de venda"),IFERROR(INDEX(Produtos!$D$6:$D$505,MATCH($C3002,Produtos!$B$6:$B$505,0)),0),0))))</f>
        <v/>
      </c>
      <c r="J3002" s="17">
        <f>IF(OR($B3002="",$C3002="",N($D3002)=0),"",IF($B3002="Venda",1,IF($B3002="Devolução de venda",-1,0))*$D3002*IFERROR(INDEX(Produtos!$L$6:$L$505,MATCH($C3002,Produtos!$B$6:$B$505,0)),0))</f>
        <v/>
      </c>
      <c r="K3002" s="17">
        <f>IF(I3002="","",IF($B3002="Venda",I3002-J3002,IF($B3002="Devolução de venda",-I3002-J3002,0)))</f>
        <v/>
      </c>
      <c r="L3002" s="20">
        <f>IF($A3002="","",IF($G3002&lt;&gt;"",$G3002,$A3002))</f>
        <v/>
      </c>
      <c r="M3002" s="17">
        <f>IF(I3002="","",IF($B3002="Venda",I3002,IF(OR($B3002="Compra",$B3002="Devolução de venda"),-I3002,0)))</f>
        <v/>
      </c>
    </row>
    <row r="3003">
      <c r="A3003" s="22" t="n"/>
      <c r="B3003" s="14" t="n"/>
      <c r="C3003" s="14" t="n"/>
      <c r="D3003" s="14" t="n"/>
      <c r="E3003" s="15" t="n"/>
      <c r="F3003" s="14" t="n"/>
      <c r="G3003" s="22" t="n"/>
      <c r="H3003" s="14" t="n"/>
      <c r="I3003" s="17">
        <f>IF(OR($B3003="",$C3003="",N($D3003)=0),"",IF(OR($B3003="Ajuste para mais",$B3003="Ajuste para menos"),0,$D3003*IF(N($E3003)&lt;&gt;0,$E3003,IF(OR($B3003="Venda",$B3003="Devolução de venda"),IFERROR(INDEX(Produtos!$D$6:$D$505,MATCH($C3003,Produtos!$B$6:$B$505,0)),0),0))))</f>
        <v/>
      </c>
      <c r="J3003" s="17">
        <f>IF(OR($B3003="",$C3003="",N($D3003)=0),"",IF($B3003="Venda",1,IF($B3003="Devolução de venda",-1,0))*$D3003*IFERROR(INDEX(Produtos!$L$6:$L$505,MATCH($C3003,Produtos!$B$6:$B$505,0)),0))</f>
        <v/>
      </c>
      <c r="K3003" s="17">
        <f>IF(I3003="","",IF($B3003="Venda",I3003-J3003,IF($B3003="Devolução de venda",-I3003-J3003,0)))</f>
        <v/>
      </c>
      <c r="L3003" s="20">
        <f>IF($A3003="","",IF($G3003&lt;&gt;"",$G3003,$A3003))</f>
        <v/>
      </c>
      <c r="M3003" s="17">
        <f>IF(I3003="","",IF($B3003="Venda",I3003,IF(OR($B3003="Compra",$B3003="Devolução de venda"),-I3003,0)))</f>
        <v/>
      </c>
    </row>
    <row r="3004">
      <c r="A3004" s="22" t="n"/>
      <c r="B3004" s="14" t="n"/>
      <c r="C3004" s="14" t="n"/>
      <c r="D3004" s="14" t="n"/>
      <c r="E3004" s="15" t="n"/>
      <c r="F3004" s="14" t="n"/>
      <c r="G3004" s="22" t="n"/>
      <c r="H3004" s="14" t="n"/>
      <c r="I3004" s="17">
        <f>IF(OR($B3004="",$C3004="",N($D3004)=0),"",IF(OR($B3004="Ajuste para mais",$B3004="Ajuste para menos"),0,$D3004*IF(N($E3004)&lt;&gt;0,$E3004,IF(OR($B3004="Venda",$B3004="Devolução de venda"),IFERROR(INDEX(Produtos!$D$6:$D$505,MATCH($C3004,Produtos!$B$6:$B$505,0)),0),0))))</f>
        <v/>
      </c>
      <c r="J3004" s="17">
        <f>IF(OR($B3004="",$C3004="",N($D3004)=0),"",IF($B3004="Venda",1,IF($B3004="Devolução de venda",-1,0))*$D3004*IFERROR(INDEX(Produtos!$L$6:$L$505,MATCH($C3004,Produtos!$B$6:$B$505,0)),0))</f>
        <v/>
      </c>
      <c r="K3004" s="17">
        <f>IF(I3004="","",IF($B3004="Venda",I3004-J3004,IF($B3004="Devolução de venda",-I3004-J3004,0)))</f>
        <v/>
      </c>
      <c r="L3004" s="20">
        <f>IF($A3004="","",IF($G3004&lt;&gt;"",$G3004,$A3004))</f>
        <v/>
      </c>
      <c r="M3004" s="17">
        <f>IF(I3004="","",IF($B3004="Venda",I3004,IF(OR($B3004="Compra",$B3004="Devolução de venda"),-I3004,0)))</f>
        <v/>
      </c>
    </row>
    <row r="3005">
      <c r="A3005" s="22" t="n"/>
      <c r="B3005" s="14" t="n"/>
      <c r="C3005" s="14" t="n"/>
      <c r="D3005" s="14" t="n"/>
      <c r="E3005" s="15" t="n"/>
      <c r="F3005" s="14" t="n"/>
      <c r="G3005" s="22" t="n"/>
      <c r="H3005" s="14" t="n"/>
      <c r="I3005" s="17">
        <f>IF(OR($B3005="",$C3005="",N($D3005)=0),"",IF(OR($B3005="Ajuste para mais",$B3005="Ajuste para menos"),0,$D3005*IF(N($E3005)&lt;&gt;0,$E3005,IF(OR($B3005="Venda",$B3005="Devolução de venda"),IFERROR(INDEX(Produtos!$D$6:$D$505,MATCH($C3005,Produtos!$B$6:$B$505,0)),0),0))))</f>
        <v/>
      </c>
      <c r="J3005" s="17">
        <f>IF(OR($B3005="",$C3005="",N($D3005)=0),"",IF($B3005="Venda",1,IF($B3005="Devolução de venda",-1,0))*$D3005*IFERROR(INDEX(Produtos!$L$6:$L$505,MATCH($C3005,Produtos!$B$6:$B$505,0)),0))</f>
        <v/>
      </c>
      <c r="K3005" s="17">
        <f>IF(I3005="","",IF($B3005="Venda",I3005-J3005,IF($B3005="Devolução de venda",-I3005-J3005,0)))</f>
        <v/>
      </c>
      <c r="L3005" s="20">
        <f>IF($A3005="","",IF($G3005&lt;&gt;"",$G3005,$A3005))</f>
        <v/>
      </c>
      <c r="M3005" s="17">
        <f>IF(I3005="","",IF($B3005="Venda",I3005,IF(OR($B3005="Compra",$B3005="Devolução de venda"),-I3005,0)))</f>
        <v/>
      </c>
    </row>
  </sheetData>
  <dataValidations count="4">
    <dataValidation sqref="B6:B3005" showDropDown="0" showInputMessage="0" showErrorMessage="1" allowBlank="1" errorTitle="Tipo" error="Escolha um valor da lista. Para acrescentar opções, edite a aba Listas." type="list">
      <formula1>=Listas!$A$2:$A$6</formula1>
    </dataValidation>
    <dataValidation sqref="C6:C3005" showDropDown="0" showInputMessage="0" showErrorMessage="1" allowBlank="1" errorTitle="Produto" error="Escolha um valor da lista. Para acrescentar opções, edite a aba Listas." type="list">
      <formula1>=Produtos!$B$6:$B$505</formula1>
    </dataValidation>
    <dataValidation sqref="F6:F3005" showDropDown="0" showInputMessage="0" showErrorMessage="1" allowBlank="1" errorTitle="Forma de pagamento" error="Escolha um valor da lista. Para acrescentar opções, edite a aba Listas." type="list">
      <formula1>=Listas!$B$2:$B$8</formula1>
    </dataValidation>
    <dataValidation sqref="D6:D3005" showDropDown="0" showInputMessage="0" showErrorMessage="1" allowBlank="1" error="A quantidade é sempre positiva. O tipo da movimentação diz se entra ou sai." type="decimal" operator="greaterThan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2D2A28"/>
    <outlinePr summaryBelow="1" summaryRight="1"/>
    <pageSetUpPr/>
  </sheetPr>
  <dimension ref="A1:I10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30" customWidth="1" min="3" max="3"/>
    <col width="12" customWidth="1" min="4" max="4"/>
    <col width="16" customWidth="1" min="5" max="5"/>
    <col width="11" customWidth="1" min="6" max="6"/>
    <col width="10" customWidth="1" min="7" max="7"/>
    <col width="11" customWidth="1" min="8" max="8"/>
    <col width="13" customWidth="1" min="9" max="9"/>
  </cols>
  <sheetData>
    <row r="1">
      <c r="A1" s="11" t="inlineStr">
        <is>
          <t>Despesas e outras entradas</t>
        </is>
      </c>
    </row>
    <row r="2">
      <c r="A2" s="10" t="inlineStr">
        <is>
          <t>Todo dinheiro que entra ou sai sem ser compra ou venda de mercadoria. Conta futura: Previsto.</t>
        </is>
      </c>
    </row>
    <row r="3">
      <c r="A3" s="10" t="inlineStr">
        <is>
          <t>Amarelo: você digita.   Cinza: a planilha calcula, não escreva por cima.</t>
        </is>
      </c>
    </row>
    <row r="5" ht="42" customHeight="1">
      <c r="A5" s="12" t="inlineStr">
        <is>
          <t>Data</t>
        </is>
      </c>
      <c r="B5" s="12" t="inlineStr">
        <is>
          <t>Categoria</t>
        </is>
      </c>
      <c r="C5" s="12" t="inlineStr">
        <is>
          <t>Descrição</t>
        </is>
      </c>
      <c r="D5" s="12" t="inlineStr">
        <is>
          <t>Valor (R$)</t>
        </is>
      </c>
      <c r="E5" s="12" t="inlineStr">
        <is>
          <t>Forma de pagamento</t>
        </is>
      </c>
      <c r="F5" s="12" t="inlineStr">
        <is>
          <t>Situação</t>
        </is>
      </c>
      <c r="G5" s="13" t="inlineStr">
        <is>
          <t>Tipo</t>
        </is>
      </c>
      <c r="H5" s="13" t="inlineStr">
        <is>
          <t>Entra no resultado?</t>
        </is>
      </c>
      <c r="I5" s="13" t="inlineStr">
        <is>
          <t>Efeito no caixa (R$)</t>
        </is>
      </c>
    </row>
    <row r="6">
      <c r="A6" s="22" t="n">
        <v>46235</v>
      </c>
      <c r="B6" s="14" t="inlineStr">
        <is>
          <t>Aporte do dono</t>
        </is>
      </c>
      <c r="C6" s="14" t="inlineStr">
        <is>
          <t>Dinheiro posto na loja</t>
        </is>
      </c>
      <c r="D6" s="15" t="n">
        <v>2000</v>
      </c>
      <c r="E6" s="14" t="inlineStr">
        <is>
          <t>Transferência</t>
        </is>
      </c>
      <c r="F6" s="14" t="inlineStr">
        <is>
          <t>Pago</t>
        </is>
      </c>
      <c r="G6" s="16">
        <f>IF($B6="","",IFERROR(INDEX(Listas!$E$2:$E$40,MATCH($B6,Listas!$D$2:$D$40,0)),"?"))</f>
        <v/>
      </c>
      <c r="H6" s="16">
        <f>IF($B6="","",IFERROR(INDEX(Listas!$F$2:$F$40,MATCH($B6,Listas!$D$2:$D$40,0)),"Sim"))</f>
        <v/>
      </c>
      <c r="I6" s="17">
        <f>IF(OR($B6="",N($D6)=0),"",IF(G6="Entrada",1,-1)*$D6)</f>
        <v/>
      </c>
    </row>
    <row r="7">
      <c r="A7" s="22" t="n">
        <v>46237</v>
      </c>
      <c r="B7" s="14" t="inlineStr">
        <is>
          <t>Marketing</t>
        </is>
      </c>
      <c r="C7" s="14" t="inlineStr">
        <is>
          <t>Impulsionamento no Instagram</t>
        </is>
      </c>
      <c r="D7" s="15" t="n">
        <v>100</v>
      </c>
      <c r="E7" s="14" t="inlineStr">
        <is>
          <t>Cartão de crédito</t>
        </is>
      </c>
      <c r="F7" s="14" t="inlineStr">
        <is>
          <t>Pago</t>
        </is>
      </c>
      <c r="G7" s="16">
        <f>IF($B7="","",IFERROR(INDEX(Listas!$E$2:$E$40,MATCH($B7,Listas!$D$2:$D$40,0)),"?"))</f>
        <v/>
      </c>
      <c r="H7" s="16">
        <f>IF($B7="","",IFERROR(INDEX(Listas!$F$2:$F$40,MATCH($B7,Listas!$D$2:$D$40,0)),"Sim"))</f>
        <v/>
      </c>
      <c r="I7" s="17">
        <f>IF(OR($B7="",N($D7)=0),"",IF(G7="Entrada",1,-1)*$D7)</f>
        <v/>
      </c>
    </row>
    <row r="8">
      <c r="A8" s="22" t="n">
        <v>46239</v>
      </c>
      <c r="B8" s="14" t="inlineStr">
        <is>
          <t>Aluguel</t>
        </is>
      </c>
      <c r="C8" s="14" t="inlineStr">
        <is>
          <t>Aluguel da loja</t>
        </is>
      </c>
      <c r="D8" s="15" t="n">
        <v>850</v>
      </c>
      <c r="E8" s="14" t="inlineStr">
        <is>
          <t>Pix</t>
        </is>
      </c>
      <c r="F8" s="14" t="inlineStr">
        <is>
          <t>Pago</t>
        </is>
      </c>
      <c r="G8" s="16">
        <f>IF($B8="","",IFERROR(INDEX(Listas!$E$2:$E$40,MATCH($B8,Listas!$D$2:$D$40,0)),"?"))</f>
        <v/>
      </c>
      <c r="H8" s="16">
        <f>IF($B8="","",IFERROR(INDEX(Listas!$F$2:$F$40,MATCH($B8,Listas!$D$2:$D$40,0)),"Sim"))</f>
        <v/>
      </c>
      <c r="I8" s="17">
        <f>IF(OR($B8="",N($D8)=0),"",IF(G8="Entrada",1,-1)*$D8)</f>
        <v/>
      </c>
    </row>
    <row r="9">
      <c r="A9" s="22" t="n">
        <v>46244</v>
      </c>
      <c r="B9" s="14" t="inlineStr">
        <is>
          <t>Internet e telefone</t>
        </is>
      </c>
      <c r="C9" s="14" t="inlineStr">
        <is>
          <t>Internet e celular</t>
        </is>
      </c>
      <c r="D9" s="15" t="n">
        <v>99.90000000000001</v>
      </c>
      <c r="E9" s="14" t="inlineStr">
        <is>
          <t>Boleto</t>
        </is>
      </c>
      <c r="F9" s="14" t="inlineStr">
        <is>
          <t>Pago</t>
        </is>
      </c>
      <c r="G9" s="16">
        <f>IF($B9="","",IFERROR(INDEX(Listas!$E$2:$E$40,MATCH($B9,Listas!$D$2:$D$40,0)),"?"))</f>
        <v/>
      </c>
      <c r="H9" s="16">
        <f>IF($B9="","",IFERROR(INDEX(Listas!$F$2:$F$40,MATCH($B9,Listas!$D$2:$D$40,0)),"Sim"))</f>
        <v/>
      </c>
      <c r="I9" s="17">
        <f>IF(OR($B9="",N($D9)=0),"",IF(G9="Entrada",1,-1)*$D9)</f>
        <v/>
      </c>
    </row>
    <row r="10">
      <c r="A10" s="22" t="n">
        <v>46246</v>
      </c>
      <c r="B10" s="14" t="inlineStr">
        <is>
          <t>Energia e água</t>
        </is>
      </c>
      <c r="C10" s="14" t="inlineStr">
        <is>
          <t>Conta de luz e água</t>
        </is>
      </c>
      <c r="D10" s="15" t="n">
        <v>174.47</v>
      </c>
      <c r="E10" s="14" t="inlineStr">
        <is>
          <t>Boleto</t>
        </is>
      </c>
      <c r="F10" s="14" t="inlineStr">
        <is>
          <t>Pago</t>
        </is>
      </c>
      <c r="G10" s="16">
        <f>IF($B10="","",IFERROR(INDEX(Listas!$E$2:$E$40,MATCH($B10,Listas!$D$2:$D$40,0)),"?"))</f>
        <v/>
      </c>
      <c r="H10" s="16">
        <f>IF($B10="","",IFERROR(INDEX(Listas!$F$2:$F$40,MATCH($B10,Listas!$D$2:$D$40,0)),"Sim"))</f>
        <v/>
      </c>
      <c r="I10" s="17">
        <f>IF(OR($B10="",N($D10)=0),"",IF(G10="Entrada",1,-1)*$D10)</f>
        <v/>
      </c>
    </row>
    <row r="11">
      <c r="A11" s="22" t="n">
        <v>46249</v>
      </c>
      <c r="B11" s="14" t="inlineStr">
        <is>
          <t>Embalagens</t>
        </is>
      </c>
      <c r="C11" s="14" t="inlineStr">
        <is>
          <t>Sacolas, papel de seda e fita</t>
        </is>
      </c>
      <c r="D11" s="15" t="n">
        <v>120</v>
      </c>
      <c r="E11" s="14" t="inlineStr">
        <is>
          <t>Pix</t>
        </is>
      </c>
      <c r="F11" s="14" t="inlineStr">
        <is>
          <t>Pago</t>
        </is>
      </c>
      <c r="G11" s="16">
        <f>IF($B11="","",IFERROR(INDEX(Listas!$E$2:$E$40,MATCH($B11,Listas!$D$2:$D$40,0)),"?"))</f>
        <v/>
      </c>
      <c r="H11" s="16">
        <f>IF($B11="","",IFERROR(INDEX(Listas!$F$2:$F$40,MATCH($B11,Listas!$D$2:$D$40,0)),"Sim"))</f>
        <v/>
      </c>
      <c r="I11" s="17">
        <f>IF(OR($B11="",N($D11)=0),"",IF(G11="Entrada",1,-1)*$D11)</f>
        <v/>
      </c>
    </row>
    <row r="12">
      <c r="A12" s="22" t="n">
        <v>46254</v>
      </c>
      <c r="B12" s="14" t="inlineStr">
        <is>
          <t>Impostos (DAS)</t>
        </is>
      </c>
      <c r="C12" s="14" t="inlineStr">
        <is>
          <t>DAS do mês</t>
        </is>
      </c>
      <c r="D12" s="15" t="n">
        <v>80.90000000000001</v>
      </c>
      <c r="E12" s="14" t="inlineStr">
        <is>
          <t>Boleto</t>
        </is>
      </c>
      <c r="F12" s="14" t="inlineStr">
        <is>
          <t>Pago</t>
        </is>
      </c>
      <c r="G12" s="16">
        <f>IF($B12="","",IFERROR(INDEX(Listas!$E$2:$E$40,MATCH($B12,Listas!$D$2:$D$40,0)),"?"))</f>
        <v/>
      </c>
      <c r="H12" s="16">
        <f>IF($B12="","",IFERROR(INDEX(Listas!$F$2:$F$40,MATCH($B12,Listas!$D$2:$D$40,0)),"Sim"))</f>
        <v/>
      </c>
      <c r="I12" s="17">
        <f>IF(OR($B12="",N($D12)=0),"",IF(G12="Entrada",1,-1)*$D12)</f>
        <v/>
      </c>
    </row>
    <row r="13">
      <c r="A13" s="22" t="n">
        <v>46264</v>
      </c>
      <c r="B13" s="14" t="inlineStr">
        <is>
          <t>Salários e pró-labore</t>
        </is>
      </c>
      <c r="C13" s="14" t="inlineStr">
        <is>
          <t>Pró-labore</t>
        </is>
      </c>
      <c r="D13" s="15" t="n">
        <v>1100</v>
      </c>
      <c r="E13" s="14" t="inlineStr">
        <is>
          <t>Transferência</t>
        </is>
      </c>
      <c r="F13" s="14" t="inlineStr">
        <is>
          <t>Pago</t>
        </is>
      </c>
      <c r="G13" s="16">
        <f>IF($B13="","",IFERROR(INDEX(Listas!$E$2:$E$40,MATCH($B13,Listas!$D$2:$D$40,0)),"?"))</f>
        <v/>
      </c>
      <c r="H13" s="16">
        <f>IF($B13="","",IFERROR(INDEX(Listas!$F$2:$F$40,MATCH($B13,Listas!$D$2:$D$40,0)),"Sim"))</f>
        <v/>
      </c>
      <c r="I13" s="17">
        <f>IF(OR($B13="",N($D13)=0),"",IF(G13="Entrada",1,-1)*$D13)</f>
        <v/>
      </c>
    </row>
    <row r="14">
      <c r="A14" s="22" t="n">
        <v>46264</v>
      </c>
      <c r="B14" s="14" t="inlineStr">
        <is>
          <t>Taxas de cartão e Pix</t>
        </is>
      </c>
      <c r="C14" s="14" t="inlineStr">
        <is>
          <t>Taxas da maquininha</t>
        </is>
      </c>
      <c r="D14" s="15" t="n">
        <v>60.27</v>
      </c>
      <c r="E14" s="14" t="inlineStr">
        <is>
          <t>Outro</t>
        </is>
      </c>
      <c r="F14" s="14" t="inlineStr">
        <is>
          <t>Pago</t>
        </is>
      </c>
      <c r="G14" s="16">
        <f>IF($B14="","",IFERROR(INDEX(Listas!$E$2:$E$40,MATCH($B14,Listas!$D$2:$D$40,0)),"?"))</f>
        <v/>
      </c>
      <c r="H14" s="16">
        <f>IF($B14="","",IFERROR(INDEX(Listas!$F$2:$F$40,MATCH($B14,Listas!$D$2:$D$40,0)),"Sim"))</f>
        <v/>
      </c>
      <c r="I14" s="17">
        <f>IF(OR($B14="",N($D14)=0),"",IF(G14="Entrada",1,-1)*$D14)</f>
        <v/>
      </c>
    </row>
    <row r="15">
      <c r="A15" s="22" t="n">
        <v>46268</v>
      </c>
      <c r="B15" s="14" t="inlineStr">
        <is>
          <t>Marketing</t>
        </is>
      </c>
      <c r="C15" s="14" t="inlineStr">
        <is>
          <t>Impulsionamento no Instagram</t>
        </is>
      </c>
      <c r="D15" s="15" t="n">
        <v>100</v>
      </c>
      <c r="E15" s="14" t="inlineStr">
        <is>
          <t>Cartão de crédito</t>
        </is>
      </c>
      <c r="F15" s="14" t="inlineStr">
        <is>
          <t>Pago</t>
        </is>
      </c>
      <c r="G15" s="16">
        <f>IF($B15="","",IFERROR(INDEX(Listas!$E$2:$E$40,MATCH($B15,Listas!$D$2:$D$40,0)),"?"))</f>
        <v/>
      </c>
      <c r="H15" s="16">
        <f>IF($B15="","",IFERROR(INDEX(Listas!$F$2:$F$40,MATCH($B15,Listas!$D$2:$D$40,0)),"Sim"))</f>
        <v/>
      </c>
      <c r="I15" s="17">
        <f>IF(OR($B15="",N($D15)=0),"",IF(G15="Entrada",1,-1)*$D15)</f>
        <v/>
      </c>
    </row>
    <row r="16">
      <c r="A16" s="22" t="n">
        <v>46270</v>
      </c>
      <c r="B16" s="14" t="inlineStr">
        <is>
          <t>Aluguel</t>
        </is>
      </c>
      <c r="C16" s="14" t="inlineStr">
        <is>
          <t>Aluguel da loja</t>
        </is>
      </c>
      <c r="D16" s="15" t="n">
        <v>850</v>
      </c>
      <c r="E16" s="14" t="inlineStr">
        <is>
          <t>Pix</t>
        </is>
      </c>
      <c r="F16" s="14" t="inlineStr">
        <is>
          <t>Pago</t>
        </is>
      </c>
      <c r="G16" s="16">
        <f>IF($B16="","",IFERROR(INDEX(Listas!$E$2:$E$40,MATCH($B16,Listas!$D$2:$D$40,0)),"?"))</f>
        <v/>
      </c>
      <c r="H16" s="16">
        <f>IF($B16="","",IFERROR(INDEX(Listas!$F$2:$F$40,MATCH($B16,Listas!$D$2:$D$40,0)),"Sim"))</f>
        <v/>
      </c>
      <c r="I16" s="17">
        <f>IF(OR($B16="",N($D16)=0),"",IF(G16="Entrada",1,-1)*$D16)</f>
        <v/>
      </c>
    </row>
    <row r="17">
      <c r="A17" s="22" t="n">
        <v>46275</v>
      </c>
      <c r="B17" s="14" t="inlineStr">
        <is>
          <t>Internet e telefone</t>
        </is>
      </c>
      <c r="C17" s="14" t="inlineStr">
        <is>
          <t>Internet e celular</t>
        </is>
      </c>
      <c r="D17" s="15" t="n">
        <v>99.90000000000001</v>
      </c>
      <c r="E17" s="14" t="inlineStr">
        <is>
          <t>Boleto</t>
        </is>
      </c>
      <c r="F17" s="14" t="inlineStr">
        <is>
          <t>Pago</t>
        </is>
      </c>
      <c r="G17" s="16">
        <f>IF($B17="","",IFERROR(INDEX(Listas!$E$2:$E$40,MATCH($B17,Listas!$D$2:$D$40,0)),"?"))</f>
        <v/>
      </c>
      <c r="H17" s="16">
        <f>IF($B17="","",IFERROR(INDEX(Listas!$F$2:$F$40,MATCH($B17,Listas!$D$2:$D$40,0)),"Sim"))</f>
        <v/>
      </c>
      <c r="I17" s="17">
        <f>IF(OR($B17="",N($D17)=0),"",IF(G17="Entrada",1,-1)*$D17)</f>
        <v/>
      </c>
    </row>
    <row r="18">
      <c r="A18" s="22" t="n">
        <v>46277</v>
      </c>
      <c r="B18" s="14" t="inlineStr">
        <is>
          <t>Energia e água</t>
        </is>
      </c>
      <c r="C18" s="14" t="inlineStr">
        <is>
          <t>Conta de luz e água</t>
        </is>
      </c>
      <c r="D18" s="15" t="n">
        <v>176.11</v>
      </c>
      <c r="E18" s="14" t="inlineStr">
        <is>
          <t>Boleto</t>
        </is>
      </c>
      <c r="F18" s="14" t="inlineStr">
        <is>
          <t>Pago</t>
        </is>
      </c>
      <c r="G18" s="16">
        <f>IF($B18="","",IFERROR(INDEX(Listas!$E$2:$E$40,MATCH($B18,Listas!$D$2:$D$40,0)),"?"))</f>
        <v/>
      </c>
      <c r="H18" s="16">
        <f>IF($B18="","",IFERROR(INDEX(Listas!$F$2:$F$40,MATCH($B18,Listas!$D$2:$D$40,0)),"Sim"))</f>
        <v/>
      </c>
      <c r="I18" s="17">
        <f>IF(OR($B18="",N($D18)=0),"",IF(G18="Entrada",1,-1)*$D18)</f>
        <v/>
      </c>
    </row>
    <row r="19">
      <c r="A19" s="22" t="n">
        <v>46280</v>
      </c>
      <c r="B19" s="14" t="inlineStr">
        <is>
          <t>Embalagens</t>
        </is>
      </c>
      <c r="C19" s="14" t="inlineStr">
        <is>
          <t>Sacolas, papel de seda e fita</t>
        </is>
      </c>
      <c r="D19" s="15" t="n">
        <v>120</v>
      </c>
      <c r="E19" s="14" t="inlineStr">
        <is>
          <t>Pix</t>
        </is>
      </c>
      <c r="F19" s="14" t="inlineStr">
        <is>
          <t>Pago</t>
        </is>
      </c>
      <c r="G19" s="16">
        <f>IF($B19="","",IFERROR(INDEX(Listas!$E$2:$E$40,MATCH($B19,Listas!$D$2:$D$40,0)),"?"))</f>
        <v/>
      </c>
      <c r="H19" s="16">
        <f>IF($B19="","",IFERROR(INDEX(Listas!$F$2:$F$40,MATCH($B19,Listas!$D$2:$D$40,0)),"Sim"))</f>
        <v/>
      </c>
      <c r="I19" s="17">
        <f>IF(OR($B19="",N($D19)=0),"",IF(G19="Entrada",1,-1)*$D19)</f>
        <v/>
      </c>
    </row>
    <row r="20">
      <c r="A20" s="22" t="n">
        <v>46285</v>
      </c>
      <c r="B20" s="14" t="inlineStr">
        <is>
          <t>Impostos (DAS)</t>
        </is>
      </c>
      <c r="C20" s="14" t="inlineStr">
        <is>
          <t>DAS do mês</t>
        </is>
      </c>
      <c r="D20" s="15" t="n">
        <v>80.90000000000001</v>
      </c>
      <c r="E20" s="14" t="inlineStr">
        <is>
          <t>Boleto</t>
        </is>
      </c>
      <c r="F20" s="14" t="inlineStr">
        <is>
          <t>Pago</t>
        </is>
      </c>
      <c r="G20" s="16">
        <f>IF($B20="","",IFERROR(INDEX(Listas!$E$2:$E$40,MATCH($B20,Listas!$D$2:$D$40,0)),"?"))</f>
        <v/>
      </c>
      <c r="H20" s="16">
        <f>IF($B20="","",IFERROR(INDEX(Listas!$F$2:$F$40,MATCH($B20,Listas!$D$2:$D$40,0)),"Sim"))</f>
        <v/>
      </c>
      <c r="I20" s="17">
        <f>IF(OR($B20="",N($D20)=0),"",IF(G20="Entrada",1,-1)*$D20)</f>
        <v/>
      </c>
    </row>
    <row r="21">
      <c r="A21" s="22" t="n">
        <v>46295</v>
      </c>
      <c r="B21" s="14" t="inlineStr">
        <is>
          <t>Salários e pró-labore</t>
        </is>
      </c>
      <c r="C21" s="14" t="inlineStr">
        <is>
          <t>Pró-labore</t>
        </is>
      </c>
      <c r="D21" s="15" t="n">
        <v>1100</v>
      </c>
      <c r="E21" s="14" t="inlineStr">
        <is>
          <t>Transferência</t>
        </is>
      </c>
      <c r="F21" s="14" t="inlineStr">
        <is>
          <t>Pago</t>
        </is>
      </c>
      <c r="G21" s="16">
        <f>IF($B21="","",IFERROR(INDEX(Listas!$E$2:$E$40,MATCH($B21,Listas!$D$2:$D$40,0)),"?"))</f>
        <v/>
      </c>
      <c r="H21" s="16">
        <f>IF($B21="","",IFERROR(INDEX(Listas!$F$2:$F$40,MATCH($B21,Listas!$D$2:$D$40,0)),"Sim"))</f>
        <v/>
      </c>
      <c r="I21" s="17">
        <f>IF(OR($B21="",N($D21)=0),"",IF(G21="Entrada",1,-1)*$D21)</f>
        <v/>
      </c>
    </row>
    <row r="22">
      <c r="A22" s="22" t="n">
        <v>46295</v>
      </c>
      <c r="B22" s="14" t="inlineStr">
        <is>
          <t>Taxas de cartão e Pix</t>
        </is>
      </c>
      <c r="C22" s="14" t="inlineStr">
        <is>
          <t>Taxas da maquininha</t>
        </is>
      </c>
      <c r="D22" s="15" t="n">
        <v>55.33</v>
      </c>
      <c r="E22" s="14" t="inlineStr">
        <is>
          <t>Outro</t>
        </is>
      </c>
      <c r="F22" s="14" t="inlineStr">
        <is>
          <t>Pago</t>
        </is>
      </c>
      <c r="G22" s="16">
        <f>IF($B22="","",IFERROR(INDEX(Listas!$E$2:$E$40,MATCH($B22,Listas!$D$2:$D$40,0)),"?"))</f>
        <v/>
      </c>
      <c r="H22" s="16">
        <f>IF($B22="","",IFERROR(INDEX(Listas!$F$2:$F$40,MATCH($B22,Listas!$D$2:$D$40,0)),"Sim"))</f>
        <v/>
      </c>
      <c r="I22" s="17">
        <f>IF(OR($B22="",N($D22)=0),"",IF(G22="Entrada",1,-1)*$D22)</f>
        <v/>
      </c>
    </row>
    <row r="23">
      <c r="A23" s="22" t="n">
        <v>46298</v>
      </c>
      <c r="B23" s="14" t="inlineStr">
        <is>
          <t>Marketing</t>
        </is>
      </c>
      <c r="C23" s="14" t="inlineStr">
        <is>
          <t>Impulsionamento no Instagram</t>
        </is>
      </c>
      <c r="D23" s="15" t="n">
        <v>100</v>
      </c>
      <c r="E23" s="14" t="inlineStr">
        <is>
          <t>Cartão de crédito</t>
        </is>
      </c>
      <c r="F23" s="14" t="inlineStr">
        <is>
          <t>Pago</t>
        </is>
      </c>
      <c r="G23" s="16">
        <f>IF($B23="","",IFERROR(INDEX(Listas!$E$2:$E$40,MATCH($B23,Listas!$D$2:$D$40,0)),"?"))</f>
        <v/>
      </c>
      <c r="H23" s="16">
        <f>IF($B23="","",IFERROR(INDEX(Listas!$F$2:$F$40,MATCH($B23,Listas!$D$2:$D$40,0)),"Sim"))</f>
        <v/>
      </c>
      <c r="I23" s="17">
        <f>IF(OR($B23="",N($D23)=0),"",IF(G23="Entrada",1,-1)*$D23)</f>
        <v/>
      </c>
    </row>
    <row r="24">
      <c r="A24" s="22" t="n">
        <v>46300</v>
      </c>
      <c r="B24" s="14" t="inlineStr">
        <is>
          <t>Aluguel</t>
        </is>
      </c>
      <c r="C24" s="14" t="inlineStr">
        <is>
          <t>Aluguel da loja</t>
        </is>
      </c>
      <c r="D24" s="15" t="n">
        <v>850</v>
      </c>
      <c r="E24" s="14" t="inlineStr">
        <is>
          <t>Pix</t>
        </is>
      </c>
      <c r="F24" s="14" t="inlineStr">
        <is>
          <t>Pago</t>
        </is>
      </c>
      <c r="G24" s="16">
        <f>IF($B24="","",IFERROR(INDEX(Listas!$E$2:$E$40,MATCH($B24,Listas!$D$2:$D$40,0)),"?"))</f>
        <v/>
      </c>
      <c r="H24" s="16">
        <f>IF($B24="","",IFERROR(INDEX(Listas!$F$2:$F$40,MATCH($B24,Listas!$D$2:$D$40,0)),"Sim"))</f>
        <v/>
      </c>
      <c r="I24" s="17">
        <f>IF(OR($B24="",N($D24)=0),"",IF(G24="Entrada",1,-1)*$D24)</f>
        <v/>
      </c>
    </row>
    <row r="25">
      <c r="A25" s="22" t="n">
        <v>46305</v>
      </c>
      <c r="B25" s="14" t="inlineStr">
        <is>
          <t>Internet e telefone</t>
        </is>
      </c>
      <c r="C25" s="14" t="inlineStr">
        <is>
          <t>Internet e celular</t>
        </is>
      </c>
      <c r="D25" s="15" t="n">
        <v>99.90000000000001</v>
      </c>
      <c r="E25" s="14" t="inlineStr">
        <is>
          <t>Boleto</t>
        </is>
      </c>
      <c r="F25" s="14" t="inlineStr">
        <is>
          <t>Pago</t>
        </is>
      </c>
      <c r="G25" s="16">
        <f>IF($B25="","",IFERROR(INDEX(Listas!$E$2:$E$40,MATCH($B25,Listas!$D$2:$D$40,0)),"?"))</f>
        <v/>
      </c>
      <c r="H25" s="16">
        <f>IF($B25="","",IFERROR(INDEX(Listas!$F$2:$F$40,MATCH($B25,Listas!$D$2:$D$40,0)),"Sim"))</f>
        <v/>
      </c>
      <c r="I25" s="17">
        <f>IF(OR($B25="",N($D25)=0),"",IF(G25="Entrada",1,-1)*$D25)</f>
        <v/>
      </c>
    </row>
    <row r="26">
      <c r="A26" s="22" t="n">
        <v>46307</v>
      </c>
      <c r="B26" s="14" t="inlineStr">
        <is>
          <t>Energia e água</t>
        </is>
      </c>
      <c r="C26" s="14" t="inlineStr">
        <is>
          <t>Conta de luz e água</t>
        </is>
      </c>
      <c r="D26" s="15" t="n">
        <v>164.56</v>
      </c>
      <c r="E26" s="14" t="inlineStr">
        <is>
          <t>Boleto</t>
        </is>
      </c>
      <c r="F26" s="14" t="inlineStr">
        <is>
          <t>Pago</t>
        </is>
      </c>
      <c r="G26" s="16">
        <f>IF($B26="","",IFERROR(INDEX(Listas!$E$2:$E$40,MATCH($B26,Listas!$D$2:$D$40,0)),"?"))</f>
        <v/>
      </c>
      <c r="H26" s="16">
        <f>IF($B26="","",IFERROR(INDEX(Listas!$F$2:$F$40,MATCH($B26,Listas!$D$2:$D$40,0)),"Sim"))</f>
        <v/>
      </c>
      <c r="I26" s="17">
        <f>IF(OR($B26="",N($D26)=0),"",IF(G26="Entrada",1,-1)*$D26)</f>
        <v/>
      </c>
    </row>
    <row r="27">
      <c r="A27" s="22" t="n">
        <v>46310</v>
      </c>
      <c r="B27" s="14" t="inlineStr">
        <is>
          <t>Embalagens</t>
        </is>
      </c>
      <c r="C27" s="14" t="inlineStr">
        <is>
          <t>Sacolas, papel de seda e fita</t>
        </is>
      </c>
      <c r="D27" s="15" t="n">
        <v>120</v>
      </c>
      <c r="E27" s="14" t="inlineStr">
        <is>
          <t>Pix</t>
        </is>
      </c>
      <c r="F27" s="14" t="inlineStr">
        <is>
          <t>Pago</t>
        </is>
      </c>
      <c r="G27" s="16">
        <f>IF($B27="","",IFERROR(INDEX(Listas!$E$2:$E$40,MATCH($B27,Listas!$D$2:$D$40,0)),"?"))</f>
        <v/>
      </c>
      <c r="H27" s="16">
        <f>IF($B27="","",IFERROR(INDEX(Listas!$F$2:$F$40,MATCH($B27,Listas!$D$2:$D$40,0)),"Sim"))</f>
        <v/>
      </c>
      <c r="I27" s="17">
        <f>IF(OR($B27="",N($D27)=0),"",IF(G27="Entrada",1,-1)*$D27)</f>
        <v/>
      </c>
    </row>
    <row r="28">
      <c r="A28" s="22" t="n">
        <v>46315</v>
      </c>
      <c r="B28" s="14" t="inlineStr">
        <is>
          <t>Impostos (DAS)</t>
        </is>
      </c>
      <c r="C28" s="14" t="inlineStr">
        <is>
          <t>DAS do mês</t>
        </is>
      </c>
      <c r="D28" s="15" t="n">
        <v>80.90000000000001</v>
      </c>
      <c r="E28" s="14" t="inlineStr">
        <is>
          <t>Boleto</t>
        </is>
      </c>
      <c r="F28" s="14" t="inlineStr">
        <is>
          <t>Pago</t>
        </is>
      </c>
      <c r="G28" s="16">
        <f>IF($B28="","",IFERROR(INDEX(Listas!$E$2:$E$40,MATCH($B28,Listas!$D$2:$D$40,0)),"?"))</f>
        <v/>
      </c>
      <c r="H28" s="16">
        <f>IF($B28="","",IFERROR(INDEX(Listas!$F$2:$F$40,MATCH($B28,Listas!$D$2:$D$40,0)),"Sim"))</f>
        <v/>
      </c>
      <c r="I28" s="17">
        <f>IF(OR($B28="",N($D28)=0),"",IF(G28="Entrada",1,-1)*$D28)</f>
        <v/>
      </c>
    </row>
    <row r="29">
      <c r="A29" s="22" t="n">
        <v>46325</v>
      </c>
      <c r="B29" s="14" t="inlineStr">
        <is>
          <t>Salários e pró-labore</t>
        </is>
      </c>
      <c r="C29" s="14" t="inlineStr">
        <is>
          <t>Pró-labore</t>
        </is>
      </c>
      <c r="D29" s="15" t="n">
        <v>1100</v>
      </c>
      <c r="E29" s="14" t="inlineStr">
        <is>
          <t>Transferência</t>
        </is>
      </c>
      <c r="F29" s="14" t="inlineStr">
        <is>
          <t>Pago</t>
        </is>
      </c>
      <c r="G29" s="16">
        <f>IF($B29="","",IFERROR(INDEX(Listas!$E$2:$E$40,MATCH($B29,Listas!$D$2:$D$40,0)),"?"))</f>
        <v/>
      </c>
      <c r="H29" s="16">
        <f>IF($B29="","",IFERROR(INDEX(Listas!$F$2:$F$40,MATCH($B29,Listas!$D$2:$D$40,0)),"Sim"))</f>
        <v/>
      </c>
      <c r="I29" s="17">
        <f>IF(OR($B29="",N($D29)=0),"",IF(G29="Entrada",1,-1)*$D29)</f>
        <v/>
      </c>
    </row>
    <row r="30">
      <c r="A30" s="22" t="n">
        <v>46325</v>
      </c>
      <c r="B30" s="14" t="inlineStr">
        <is>
          <t>Taxas de cartão e Pix</t>
        </is>
      </c>
      <c r="C30" s="14" t="inlineStr">
        <is>
          <t>Taxas da maquininha</t>
        </is>
      </c>
      <c r="D30" s="15" t="n">
        <v>51.83</v>
      </c>
      <c r="E30" s="14" t="inlineStr">
        <is>
          <t>Outro</t>
        </is>
      </c>
      <c r="F30" s="14" t="inlineStr">
        <is>
          <t>Pago</t>
        </is>
      </c>
      <c r="G30" s="16">
        <f>IF($B30="","",IFERROR(INDEX(Listas!$E$2:$E$40,MATCH($B30,Listas!$D$2:$D$40,0)),"?"))</f>
        <v/>
      </c>
      <c r="H30" s="16">
        <f>IF($B30="","",IFERROR(INDEX(Listas!$F$2:$F$40,MATCH($B30,Listas!$D$2:$D$40,0)),"Sim"))</f>
        <v/>
      </c>
      <c r="I30" s="17">
        <f>IF(OR($B30="",N($D30)=0),"",IF(G30="Entrada",1,-1)*$D30)</f>
        <v/>
      </c>
    </row>
    <row r="31">
      <c r="A31" s="22" t="n">
        <v>46326</v>
      </c>
      <c r="B31" s="14" t="inlineStr">
        <is>
          <t>Retirada do dono</t>
        </is>
      </c>
      <c r="C31" s="14" t="inlineStr">
        <is>
          <t>Retirada além do pró-labore</t>
        </is>
      </c>
      <c r="D31" s="15" t="n">
        <v>600</v>
      </c>
      <c r="E31" s="14" t="inlineStr">
        <is>
          <t>Pix</t>
        </is>
      </c>
      <c r="F31" s="14" t="inlineStr">
        <is>
          <t>Pago</t>
        </is>
      </c>
      <c r="G31" s="16">
        <f>IF($B31="","",IFERROR(INDEX(Listas!$E$2:$E$40,MATCH($B31,Listas!$D$2:$D$40,0)),"?"))</f>
        <v/>
      </c>
      <c r="H31" s="16">
        <f>IF($B31="","",IFERROR(INDEX(Listas!$F$2:$F$40,MATCH($B31,Listas!$D$2:$D$40,0)),"Sim"))</f>
        <v/>
      </c>
      <c r="I31" s="17">
        <f>IF(OR($B31="",N($D31)=0),"",IF(G31="Entrada",1,-1)*$D31)</f>
        <v/>
      </c>
    </row>
    <row r="32">
      <c r="A32" s="22" t="n">
        <v>46326</v>
      </c>
      <c r="B32" s="14" t="inlineStr">
        <is>
          <t>Manutenção</t>
        </is>
      </c>
      <c r="C32" s="14" t="inlineStr">
        <is>
          <t>Conserto da vitrine, vence em 10/11</t>
        </is>
      </c>
      <c r="D32" s="15" t="n">
        <v>180</v>
      </c>
      <c r="E32" s="14" t="inlineStr">
        <is>
          <t>Boleto</t>
        </is>
      </c>
      <c r="F32" s="14" t="inlineStr">
        <is>
          <t>Previsto</t>
        </is>
      </c>
      <c r="G32" s="16">
        <f>IF($B32="","",IFERROR(INDEX(Listas!$E$2:$E$40,MATCH($B32,Listas!$D$2:$D$40,0)),"?"))</f>
        <v/>
      </c>
      <c r="H32" s="16">
        <f>IF($B32="","",IFERROR(INDEX(Listas!$F$2:$F$40,MATCH($B32,Listas!$D$2:$D$40,0)),"Sim"))</f>
        <v/>
      </c>
      <c r="I32" s="17">
        <f>IF(OR($B32="",N($D32)=0),"",IF(G32="Entrada",1,-1)*$D32)</f>
        <v/>
      </c>
    </row>
    <row r="33">
      <c r="A33" s="22" t="n"/>
      <c r="B33" s="14" t="n"/>
      <c r="C33" s="14" t="n"/>
      <c r="D33" s="15" t="n"/>
      <c r="E33" s="14" t="n"/>
      <c r="F33" s="14" t="n"/>
      <c r="G33" s="16">
        <f>IF($B33="","",IFERROR(INDEX(Listas!$E$2:$E$40,MATCH($B33,Listas!$D$2:$D$40,0)),"?"))</f>
        <v/>
      </c>
      <c r="H33" s="16">
        <f>IF($B33="","",IFERROR(INDEX(Listas!$F$2:$F$40,MATCH($B33,Listas!$D$2:$D$40,0)),"Sim"))</f>
        <v/>
      </c>
      <c r="I33" s="17">
        <f>IF(OR($B33="",N($D33)=0),"",IF(G33="Entrada",1,-1)*$D33)</f>
        <v/>
      </c>
    </row>
    <row r="34">
      <c r="A34" s="22" t="n"/>
      <c r="B34" s="14" t="n"/>
      <c r="C34" s="14" t="n"/>
      <c r="D34" s="15" t="n"/>
      <c r="E34" s="14" t="n"/>
      <c r="F34" s="14" t="n"/>
      <c r="G34" s="16">
        <f>IF($B34="","",IFERROR(INDEX(Listas!$E$2:$E$40,MATCH($B34,Listas!$D$2:$D$40,0)),"?"))</f>
        <v/>
      </c>
      <c r="H34" s="16">
        <f>IF($B34="","",IFERROR(INDEX(Listas!$F$2:$F$40,MATCH($B34,Listas!$D$2:$D$40,0)),"Sim"))</f>
        <v/>
      </c>
      <c r="I34" s="17">
        <f>IF(OR($B34="",N($D34)=0),"",IF(G34="Entrada",1,-1)*$D34)</f>
        <v/>
      </c>
    </row>
    <row r="35">
      <c r="A35" s="22" t="n"/>
      <c r="B35" s="14" t="n"/>
      <c r="C35" s="14" t="n"/>
      <c r="D35" s="15" t="n"/>
      <c r="E35" s="14" t="n"/>
      <c r="F35" s="14" t="n"/>
      <c r="G35" s="16">
        <f>IF($B35="","",IFERROR(INDEX(Listas!$E$2:$E$40,MATCH($B35,Listas!$D$2:$D$40,0)),"?"))</f>
        <v/>
      </c>
      <c r="H35" s="16">
        <f>IF($B35="","",IFERROR(INDEX(Listas!$F$2:$F$40,MATCH($B35,Listas!$D$2:$D$40,0)),"Sim"))</f>
        <v/>
      </c>
      <c r="I35" s="17">
        <f>IF(OR($B35="",N($D35)=0),"",IF(G35="Entrada",1,-1)*$D35)</f>
        <v/>
      </c>
    </row>
    <row r="36">
      <c r="A36" s="22" t="n"/>
      <c r="B36" s="14" t="n"/>
      <c r="C36" s="14" t="n"/>
      <c r="D36" s="15" t="n"/>
      <c r="E36" s="14" t="n"/>
      <c r="F36" s="14" t="n"/>
      <c r="G36" s="16">
        <f>IF($B36="","",IFERROR(INDEX(Listas!$E$2:$E$40,MATCH($B36,Listas!$D$2:$D$40,0)),"?"))</f>
        <v/>
      </c>
      <c r="H36" s="16">
        <f>IF($B36="","",IFERROR(INDEX(Listas!$F$2:$F$40,MATCH($B36,Listas!$D$2:$D$40,0)),"Sim"))</f>
        <v/>
      </c>
      <c r="I36" s="17">
        <f>IF(OR($B36="",N($D36)=0),"",IF(G36="Entrada",1,-1)*$D36)</f>
        <v/>
      </c>
    </row>
    <row r="37">
      <c r="A37" s="22" t="n"/>
      <c r="B37" s="14" t="n"/>
      <c r="C37" s="14" t="n"/>
      <c r="D37" s="15" t="n"/>
      <c r="E37" s="14" t="n"/>
      <c r="F37" s="14" t="n"/>
      <c r="G37" s="16">
        <f>IF($B37="","",IFERROR(INDEX(Listas!$E$2:$E$40,MATCH($B37,Listas!$D$2:$D$40,0)),"?"))</f>
        <v/>
      </c>
      <c r="H37" s="16">
        <f>IF($B37="","",IFERROR(INDEX(Listas!$F$2:$F$40,MATCH($B37,Listas!$D$2:$D$40,0)),"Sim"))</f>
        <v/>
      </c>
      <c r="I37" s="17">
        <f>IF(OR($B37="",N($D37)=0),"",IF(G37="Entrada",1,-1)*$D37)</f>
        <v/>
      </c>
    </row>
    <row r="38">
      <c r="A38" s="22" t="n"/>
      <c r="B38" s="14" t="n"/>
      <c r="C38" s="14" t="n"/>
      <c r="D38" s="15" t="n"/>
      <c r="E38" s="14" t="n"/>
      <c r="F38" s="14" t="n"/>
      <c r="G38" s="16">
        <f>IF($B38="","",IFERROR(INDEX(Listas!$E$2:$E$40,MATCH($B38,Listas!$D$2:$D$40,0)),"?"))</f>
        <v/>
      </c>
      <c r="H38" s="16">
        <f>IF($B38="","",IFERROR(INDEX(Listas!$F$2:$F$40,MATCH($B38,Listas!$D$2:$D$40,0)),"Sim"))</f>
        <v/>
      </c>
      <c r="I38" s="17">
        <f>IF(OR($B38="",N($D38)=0),"",IF(G38="Entrada",1,-1)*$D38)</f>
        <v/>
      </c>
    </row>
    <row r="39">
      <c r="A39" s="22" t="n"/>
      <c r="B39" s="14" t="n"/>
      <c r="C39" s="14" t="n"/>
      <c r="D39" s="15" t="n"/>
      <c r="E39" s="14" t="n"/>
      <c r="F39" s="14" t="n"/>
      <c r="G39" s="16">
        <f>IF($B39="","",IFERROR(INDEX(Listas!$E$2:$E$40,MATCH($B39,Listas!$D$2:$D$40,0)),"?"))</f>
        <v/>
      </c>
      <c r="H39" s="16">
        <f>IF($B39="","",IFERROR(INDEX(Listas!$F$2:$F$40,MATCH($B39,Listas!$D$2:$D$40,0)),"Sim"))</f>
        <v/>
      </c>
      <c r="I39" s="17">
        <f>IF(OR($B39="",N($D39)=0),"",IF(G39="Entrada",1,-1)*$D39)</f>
        <v/>
      </c>
    </row>
    <row r="40">
      <c r="A40" s="22" t="n"/>
      <c r="B40" s="14" t="n"/>
      <c r="C40" s="14" t="n"/>
      <c r="D40" s="15" t="n"/>
      <c r="E40" s="14" t="n"/>
      <c r="F40" s="14" t="n"/>
      <c r="G40" s="16">
        <f>IF($B40="","",IFERROR(INDEX(Listas!$E$2:$E$40,MATCH($B40,Listas!$D$2:$D$40,0)),"?"))</f>
        <v/>
      </c>
      <c r="H40" s="16">
        <f>IF($B40="","",IFERROR(INDEX(Listas!$F$2:$F$40,MATCH($B40,Listas!$D$2:$D$40,0)),"Sim"))</f>
        <v/>
      </c>
      <c r="I40" s="17">
        <f>IF(OR($B40="",N($D40)=0),"",IF(G40="Entrada",1,-1)*$D40)</f>
        <v/>
      </c>
    </row>
    <row r="41">
      <c r="A41" s="22" t="n"/>
      <c r="B41" s="14" t="n"/>
      <c r="C41" s="14" t="n"/>
      <c r="D41" s="15" t="n"/>
      <c r="E41" s="14" t="n"/>
      <c r="F41" s="14" t="n"/>
      <c r="G41" s="16">
        <f>IF($B41="","",IFERROR(INDEX(Listas!$E$2:$E$40,MATCH($B41,Listas!$D$2:$D$40,0)),"?"))</f>
        <v/>
      </c>
      <c r="H41" s="16">
        <f>IF($B41="","",IFERROR(INDEX(Listas!$F$2:$F$40,MATCH($B41,Listas!$D$2:$D$40,0)),"Sim"))</f>
        <v/>
      </c>
      <c r="I41" s="17">
        <f>IF(OR($B41="",N($D41)=0),"",IF(G41="Entrada",1,-1)*$D41)</f>
        <v/>
      </c>
    </row>
    <row r="42">
      <c r="A42" s="22" t="n"/>
      <c r="B42" s="14" t="n"/>
      <c r="C42" s="14" t="n"/>
      <c r="D42" s="15" t="n"/>
      <c r="E42" s="14" t="n"/>
      <c r="F42" s="14" t="n"/>
      <c r="G42" s="16">
        <f>IF($B42="","",IFERROR(INDEX(Listas!$E$2:$E$40,MATCH($B42,Listas!$D$2:$D$40,0)),"?"))</f>
        <v/>
      </c>
      <c r="H42" s="16">
        <f>IF($B42="","",IFERROR(INDEX(Listas!$F$2:$F$40,MATCH($B42,Listas!$D$2:$D$40,0)),"Sim"))</f>
        <v/>
      </c>
      <c r="I42" s="17">
        <f>IF(OR($B42="",N($D42)=0),"",IF(G42="Entrada",1,-1)*$D42)</f>
        <v/>
      </c>
    </row>
    <row r="43">
      <c r="A43" s="22" t="n"/>
      <c r="B43" s="14" t="n"/>
      <c r="C43" s="14" t="n"/>
      <c r="D43" s="15" t="n"/>
      <c r="E43" s="14" t="n"/>
      <c r="F43" s="14" t="n"/>
      <c r="G43" s="16">
        <f>IF($B43="","",IFERROR(INDEX(Listas!$E$2:$E$40,MATCH($B43,Listas!$D$2:$D$40,0)),"?"))</f>
        <v/>
      </c>
      <c r="H43" s="16">
        <f>IF($B43="","",IFERROR(INDEX(Listas!$F$2:$F$40,MATCH($B43,Listas!$D$2:$D$40,0)),"Sim"))</f>
        <v/>
      </c>
      <c r="I43" s="17">
        <f>IF(OR($B43="",N($D43)=0),"",IF(G43="Entrada",1,-1)*$D43)</f>
        <v/>
      </c>
    </row>
    <row r="44">
      <c r="A44" s="22" t="n"/>
      <c r="B44" s="14" t="n"/>
      <c r="C44" s="14" t="n"/>
      <c r="D44" s="15" t="n"/>
      <c r="E44" s="14" t="n"/>
      <c r="F44" s="14" t="n"/>
      <c r="G44" s="16">
        <f>IF($B44="","",IFERROR(INDEX(Listas!$E$2:$E$40,MATCH($B44,Listas!$D$2:$D$40,0)),"?"))</f>
        <v/>
      </c>
      <c r="H44" s="16">
        <f>IF($B44="","",IFERROR(INDEX(Listas!$F$2:$F$40,MATCH($B44,Listas!$D$2:$D$40,0)),"Sim"))</f>
        <v/>
      </c>
      <c r="I44" s="17">
        <f>IF(OR($B44="",N($D44)=0),"",IF(G44="Entrada",1,-1)*$D44)</f>
        <v/>
      </c>
    </row>
    <row r="45">
      <c r="A45" s="22" t="n"/>
      <c r="B45" s="14" t="n"/>
      <c r="C45" s="14" t="n"/>
      <c r="D45" s="15" t="n"/>
      <c r="E45" s="14" t="n"/>
      <c r="F45" s="14" t="n"/>
      <c r="G45" s="16">
        <f>IF($B45="","",IFERROR(INDEX(Listas!$E$2:$E$40,MATCH($B45,Listas!$D$2:$D$40,0)),"?"))</f>
        <v/>
      </c>
      <c r="H45" s="16">
        <f>IF($B45="","",IFERROR(INDEX(Listas!$F$2:$F$40,MATCH($B45,Listas!$D$2:$D$40,0)),"Sim"))</f>
        <v/>
      </c>
      <c r="I45" s="17">
        <f>IF(OR($B45="",N($D45)=0),"",IF(G45="Entrada",1,-1)*$D45)</f>
        <v/>
      </c>
    </row>
    <row r="46">
      <c r="A46" s="22" t="n"/>
      <c r="B46" s="14" t="n"/>
      <c r="C46" s="14" t="n"/>
      <c r="D46" s="15" t="n"/>
      <c r="E46" s="14" t="n"/>
      <c r="F46" s="14" t="n"/>
      <c r="G46" s="16">
        <f>IF($B46="","",IFERROR(INDEX(Listas!$E$2:$E$40,MATCH($B46,Listas!$D$2:$D$40,0)),"?"))</f>
        <v/>
      </c>
      <c r="H46" s="16">
        <f>IF($B46="","",IFERROR(INDEX(Listas!$F$2:$F$40,MATCH($B46,Listas!$D$2:$D$40,0)),"Sim"))</f>
        <v/>
      </c>
      <c r="I46" s="17">
        <f>IF(OR($B46="",N($D46)=0),"",IF(G46="Entrada",1,-1)*$D46)</f>
        <v/>
      </c>
    </row>
    <row r="47">
      <c r="A47" s="22" t="n"/>
      <c r="B47" s="14" t="n"/>
      <c r="C47" s="14" t="n"/>
      <c r="D47" s="15" t="n"/>
      <c r="E47" s="14" t="n"/>
      <c r="F47" s="14" t="n"/>
      <c r="G47" s="16">
        <f>IF($B47="","",IFERROR(INDEX(Listas!$E$2:$E$40,MATCH($B47,Listas!$D$2:$D$40,0)),"?"))</f>
        <v/>
      </c>
      <c r="H47" s="16">
        <f>IF($B47="","",IFERROR(INDEX(Listas!$F$2:$F$40,MATCH($B47,Listas!$D$2:$D$40,0)),"Sim"))</f>
        <v/>
      </c>
      <c r="I47" s="17">
        <f>IF(OR($B47="",N($D47)=0),"",IF(G47="Entrada",1,-1)*$D47)</f>
        <v/>
      </c>
    </row>
    <row r="48">
      <c r="A48" s="22" t="n"/>
      <c r="B48" s="14" t="n"/>
      <c r="C48" s="14" t="n"/>
      <c r="D48" s="15" t="n"/>
      <c r="E48" s="14" t="n"/>
      <c r="F48" s="14" t="n"/>
      <c r="G48" s="16">
        <f>IF($B48="","",IFERROR(INDEX(Listas!$E$2:$E$40,MATCH($B48,Listas!$D$2:$D$40,0)),"?"))</f>
        <v/>
      </c>
      <c r="H48" s="16">
        <f>IF($B48="","",IFERROR(INDEX(Listas!$F$2:$F$40,MATCH($B48,Listas!$D$2:$D$40,0)),"Sim"))</f>
        <v/>
      </c>
      <c r="I48" s="17">
        <f>IF(OR($B48="",N($D48)=0),"",IF(G48="Entrada",1,-1)*$D48)</f>
        <v/>
      </c>
    </row>
    <row r="49">
      <c r="A49" s="22" t="n"/>
      <c r="B49" s="14" t="n"/>
      <c r="C49" s="14" t="n"/>
      <c r="D49" s="15" t="n"/>
      <c r="E49" s="14" t="n"/>
      <c r="F49" s="14" t="n"/>
      <c r="G49" s="16">
        <f>IF($B49="","",IFERROR(INDEX(Listas!$E$2:$E$40,MATCH($B49,Listas!$D$2:$D$40,0)),"?"))</f>
        <v/>
      </c>
      <c r="H49" s="16">
        <f>IF($B49="","",IFERROR(INDEX(Listas!$F$2:$F$40,MATCH($B49,Listas!$D$2:$D$40,0)),"Sim"))</f>
        <v/>
      </c>
      <c r="I49" s="17">
        <f>IF(OR($B49="",N($D49)=0),"",IF(G49="Entrada",1,-1)*$D49)</f>
        <v/>
      </c>
    </row>
    <row r="50">
      <c r="A50" s="22" t="n"/>
      <c r="B50" s="14" t="n"/>
      <c r="C50" s="14" t="n"/>
      <c r="D50" s="15" t="n"/>
      <c r="E50" s="14" t="n"/>
      <c r="F50" s="14" t="n"/>
      <c r="G50" s="16">
        <f>IF($B50="","",IFERROR(INDEX(Listas!$E$2:$E$40,MATCH($B50,Listas!$D$2:$D$40,0)),"?"))</f>
        <v/>
      </c>
      <c r="H50" s="16">
        <f>IF($B50="","",IFERROR(INDEX(Listas!$F$2:$F$40,MATCH($B50,Listas!$D$2:$D$40,0)),"Sim"))</f>
        <v/>
      </c>
      <c r="I50" s="17">
        <f>IF(OR($B50="",N($D50)=0),"",IF(G50="Entrada",1,-1)*$D50)</f>
        <v/>
      </c>
    </row>
    <row r="51">
      <c r="A51" s="22" t="n"/>
      <c r="B51" s="14" t="n"/>
      <c r="C51" s="14" t="n"/>
      <c r="D51" s="15" t="n"/>
      <c r="E51" s="14" t="n"/>
      <c r="F51" s="14" t="n"/>
      <c r="G51" s="16">
        <f>IF($B51="","",IFERROR(INDEX(Listas!$E$2:$E$40,MATCH($B51,Listas!$D$2:$D$40,0)),"?"))</f>
        <v/>
      </c>
      <c r="H51" s="16">
        <f>IF($B51="","",IFERROR(INDEX(Listas!$F$2:$F$40,MATCH($B51,Listas!$D$2:$D$40,0)),"Sim"))</f>
        <v/>
      </c>
      <c r="I51" s="17">
        <f>IF(OR($B51="",N($D51)=0),"",IF(G51="Entrada",1,-1)*$D51)</f>
        <v/>
      </c>
    </row>
    <row r="52">
      <c r="A52" s="22" t="n"/>
      <c r="B52" s="14" t="n"/>
      <c r="C52" s="14" t="n"/>
      <c r="D52" s="15" t="n"/>
      <c r="E52" s="14" t="n"/>
      <c r="F52" s="14" t="n"/>
      <c r="G52" s="16">
        <f>IF($B52="","",IFERROR(INDEX(Listas!$E$2:$E$40,MATCH($B52,Listas!$D$2:$D$40,0)),"?"))</f>
        <v/>
      </c>
      <c r="H52" s="16">
        <f>IF($B52="","",IFERROR(INDEX(Listas!$F$2:$F$40,MATCH($B52,Listas!$D$2:$D$40,0)),"Sim"))</f>
        <v/>
      </c>
      <c r="I52" s="17">
        <f>IF(OR($B52="",N($D52)=0),"",IF(G52="Entrada",1,-1)*$D52)</f>
        <v/>
      </c>
    </row>
    <row r="53">
      <c r="A53" s="22" t="n"/>
      <c r="B53" s="14" t="n"/>
      <c r="C53" s="14" t="n"/>
      <c r="D53" s="15" t="n"/>
      <c r="E53" s="14" t="n"/>
      <c r="F53" s="14" t="n"/>
      <c r="G53" s="16">
        <f>IF($B53="","",IFERROR(INDEX(Listas!$E$2:$E$40,MATCH($B53,Listas!$D$2:$D$40,0)),"?"))</f>
        <v/>
      </c>
      <c r="H53" s="16">
        <f>IF($B53="","",IFERROR(INDEX(Listas!$F$2:$F$40,MATCH($B53,Listas!$D$2:$D$40,0)),"Sim"))</f>
        <v/>
      </c>
      <c r="I53" s="17">
        <f>IF(OR($B53="",N($D53)=0),"",IF(G53="Entrada",1,-1)*$D53)</f>
        <v/>
      </c>
    </row>
    <row r="54">
      <c r="A54" s="22" t="n"/>
      <c r="B54" s="14" t="n"/>
      <c r="C54" s="14" t="n"/>
      <c r="D54" s="15" t="n"/>
      <c r="E54" s="14" t="n"/>
      <c r="F54" s="14" t="n"/>
      <c r="G54" s="16">
        <f>IF($B54="","",IFERROR(INDEX(Listas!$E$2:$E$40,MATCH($B54,Listas!$D$2:$D$40,0)),"?"))</f>
        <v/>
      </c>
      <c r="H54" s="16">
        <f>IF($B54="","",IFERROR(INDEX(Listas!$F$2:$F$40,MATCH($B54,Listas!$D$2:$D$40,0)),"Sim"))</f>
        <v/>
      </c>
      <c r="I54" s="17">
        <f>IF(OR($B54="",N($D54)=0),"",IF(G54="Entrada",1,-1)*$D54)</f>
        <v/>
      </c>
    </row>
    <row r="55">
      <c r="A55" s="22" t="n"/>
      <c r="B55" s="14" t="n"/>
      <c r="C55" s="14" t="n"/>
      <c r="D55" s="15" t="n"/>
      <c r="E55" s="14" t="n"/>
      <c r="F55" s="14" t="n"/>
      <c r="G55" s="16">
        <f>IF($B55="","",IFERROR(INDEX(Listas!$E$2:$E$40,MATCH($B55,Listas!$D$2:$D$40,0)),"?"))</f>
        <v/>
      </c>
      <c r="H55" s="16">
        <f>IF($B55="","",IFERROR(INDEX(Listas!$F$2:$F$40,MATCH($B55,Listas!$D$2:$D$40,0)),"Sim"))</f>
        <v/>
      </c>
      <c r="I55" s="17">
        <f>IF(OR($B55="",N($D55)=0),"",IF(G55="Entrada",1,-1)*$D55)</f>
        <v/>
      </c>
    </row>
    <row r="56">
      <c r="A56" s="22" t="n"/>
      <c r="B56" s="14" t="n"/>
      <c r="C56" s="14" t="n"/>
      <c r="D56" s="15" t="n"/>
      <c r="E56" s="14" t="n"/>
      <c r="F56" s="14" t="n"/>
      <c r="G56" s="16">
        <f>IF($B56="","",IFERROR(INDEX(Listas!$E$2:$E$40,MATCH($B56,Listas!$D$2:$D$40,0)),"?"))</f>
        <v/>
      </c>
      <c r="H56" s="16">
        <f>IF($B56="","",IFERROR(INDEX(Listas!$F$2:$F$40,MATCH($B56,Listas!$D$2:$D$40,0)),"Sim"))</f>
        <v/>
      </c>
      <c r="I56" s="17">
        <f>IF(OR($B56="",N($D56)=0),"",IF(G56="Entrada",1,-1)*$D56)</f>
        <v/>
      </c>
    </row>
    <row r="57">
      <c r="A57" s="22" t="n"/>
      <c r="B57" s="14" t="n"/>
      <c r="C57" s="14" t="n"/>
      <c r="D57" s="15" t="n"/>
      <c r="E57" s="14" t="n"/>
      <c r="F57" s="14" t="n"/>
      <c r="G57" s="16">
        <f>IF($B57="","",IFERROR(INDEX(Listas!$E$2:$E$40,MATCH($B57,Listas!$D$2:$D$40,0)),"?"))</f>
        <v/>
      </c>
      <c r="H57" s="16">
        <f>IF($B57="","",IFERROR(INDEX(Listas!$F$2:$F$40,MATCH($B57,Listas!$D$2:$D$40,0)),"Sim"))</f>
        <v/>
      </c>
      <c r="I57" s="17">
        <f>IF(OR($B57="",N($D57)=0),"",IF(G57="Entrada",1,-1)*$D57)</f>
        <v/>
      </c>
    </row>
    <row r="58">
      <c r="A58" s="22" t="n"/>
      <c r="B58" s="14" t="n"/>
      <c r="C58" s="14" t="n"/>
      <c r="D58" s="15" t="n"/>
      <c r="E58" s="14" t="n"/>
      <c r="F58" s="14" t="n"/>
      <c r="G58" s="16">
        <f>IF($B58="","",IFERROR(INDEX(Listas!$E$2:$E$40,MATCH($B58,Listas!$D$2:$D$40,0)),"?"))</f>
        <v/>
      </c>
      <c r="H58" s="16">
        <f>IF($B58="","",IFERROR(INDEX(Listas!$F$2:$F$40,MATCH($B58,Listas!$D$2:$D$40,0)),"Sim"))</f>
        <v/>
      </c>
      <c r="I58" s="17">
        <f>IF(OR($B58="",N($D58)=0),"",IF(G58="Entrada",1,-1)*$D58)</f>
        <v/>
      </c>
    </row>
    <row r="59">
      <c r="A59" s="22" t="n"/>
      <c r="B59" s="14" t="n"/>
      <c r="C59" s="14" t="n"/>
      <c r="D59" s="15" t="n"/>
      <c r="E59" s="14" t="n"/>
      <c r="F59" s="14" t="n"/>
      <c r="G59" s="16">
        <f>IF($B59="","",IFERROR(INDEX(Listas!$E$2:$E$40,MATCH($B59,Listas!$D$2:$D$40,0)),"?"))</f>
        <v/>
      </c>
      <c r="H59" s="16">
        <f>IF($B59="","",IFERROR(INDEX(Listas!$F$2:$F$40,MATCH($B59,Listas!$D$2:$D$40,0)),"Sim"))</f>
        <v/>
      </c>
      <c r="I59" s="17">
        <f>IF(OR($B59="",N($D59)=0),"",IF(G59="Entrada",1,-1)*$D59)</f>
        <v/>
      </c>
    </row>
    <row r="60">
      <c r="A60" s="22" t="n"/>
      <c r="B60" s="14" t="n"/>
      <c r="C60" s="14" t="n"/>
      <c r="D60" s="15" t="n"/>
      <c r="E60" s="14" t="n"/>
      <c r="F60" s="14" t="n"/>
      <c r="G60" s="16">
        <f>IF($B60="","",IFERROR(INDEX(Listas!$E$2:$E$40,MATCH($B60,Listas!$D$2:$D$40,0)),"?"))</f>
        <v/>
      </c>
      <c r="H60" s="16">
        <f>IF($B60="","",IFERROR(INDEX(Listas!$F$2:$F$40,MATCH($B60,Listas!$D$2:$D$40,0)),"Sim"))</f>
        <v/>
      </c>
      <c r="I60" s="17">
        <f>IF(OR($B60="",N($D60)=0),"",IF(G60="Entrada",1,-1)*$D60)</f>
        <v/>
      </c>
    </row>
    <row r="61">
      <c r="A61" s="22" t="n"/>
      <c r="B61" s="14" t="n"/>
      <c r="C61" s="14" t="n"/>
      <c r="D61" s="15" t="n"/>
      <c r="E61" s="14" t="n"/>
      <c r="F61" s="14" t="n"/>
      <c r="G61" s="16">
        <f>IF($B61="","",IFERROR(INDEX(Listas!$E$2:$E$40,MATCH($B61,Listas!$D$2:$D$40,0)),"?"))</f>
        <v/>
      </c>
      <c r="H61" s="16">
        <f>IF($B61="","",IFERROR(INDEX(Listas!$F$2:$F$40,MATCH($B61,Listas!$D$2:$D$40,0)),"Sim"))</f>
        <v/>
      </c>
      <c r="I61" s="17">
        <f>IF(OR($B61="",N($D61)=0),"",IF(G61="Entrada",1,-1)*$D61)</f>
        <v/>
      </c>
    </row>
    <row r="62">
      <c r="A62" s="22" t="n"/>
      <c r="B62" s="14" t="n"/>
      <c r="C62" s="14" t="n"/>
      <c r="D62" s="15" t="n"/>
      <c r="E62" s="14" t="n"/>
      <c r="F62" s="14" t="n"/>
      <c r="G62" s="16">
        <f>IF($B62="","",IFERROR(INDEX(Listas!$E$2:$E$40,MATCH($B62,Listas!$D$2:$D$40,0)),"?"))</f>
        <v/>
      </c>
      <c r="H62" s="16">
        <f>IF($B62="","",IFERROR(INDEX(Listas!$F$2:$F$40,MATCH($B62,Listas!$D$2:$D$40,0)),"Sim"))</f>
        <v/>
      </c>
      <c r="I62" s="17">
        <f>IF(OR($B62="",N($D62)=0),"",IF(G62="Entrada",1,-1)*$D62)</f>
        <v/>
      </c>
    </row>
    <row r="63">
      <c r="A63" s="22" t="n"/>
      <c r="B63" s="14" t="n"/>
      <c r="C63" s="14" t="n"/>
      <c r="D63" s="15" t="n"/>
      <c r="E63" s="14" t="n"/>
      <c r="F63" s="14" t="n"/>
      <c r="G63" s="16">
        <f>IF($B63="","",IFERROR(INDEX(Listas!$E$2:$E$40,MATCH($B63,Listas!$D$2:$D$40,0)),"?"))</f>
        <v/>
      </c>
      <c r="H63" s="16">
        <f>IF($B63="","",IFERROR(INDEX(Listas!$F$2:$F$40,MATCH($B63,Listas!$D$2:$D$40,0)),"Sim"))</f>
        <v/>
      </c>
      <c r="I63" s="17">
        <f>IF(OR($B63="",N($D63)=0),"",IF(G63="Entrada",1,-1)*$D63)</f>
        <v/>
      </c>
    </row>
    <row r="64">
      <c r="A64" s="22" t="n"/>
      <c r="B64" s="14" t="n"/>
      <c r="C64" s="14" t="n"/>
      <c r="D64" s="15" t="n"/>
      <c r="E64" s="14" t="n"/>
      <c r="F64" s="14" t="n"/>
      <c r="G64" s="16">
        <f>IF($B64="","",IFERROR(INDEX(Listas!$E$2:$E$40,MATCH($B64,Listas!$D$2:$D$40,0)),"?"))</f>
        <v/>
      </c>
      <c r="H64" s="16">
        <f>IF($B64="","",IFERROR(INDEX(Listas!$F$2:$F$40,MATCH($B64,Listas!$D$2:$D$40,0)),"Sim"))</f>
        <v/>
      </c>
      <c r="I64" s="17">
        <f>IF(OR($B64="",N($D64)=0),"",IF(G64="Entrada",1,-1)*$D64)</f>
        <v/>
      </c>
    </row>
    <row r="65">
      <c r="A65" s="22" t="n"/>
      <c r="B65" s="14" t="n"/>
      <c r="C65" s="14" t="n"/>
      <c r="D65" s="15" t="n"/>
      <c r="E65" s="14" t="n"/>
      <c r="F65" s="14" t="n"/>
      <c r="G65" s="16">
        <f>IF($B65="","",IFERROR(INDEX(Listas!$E$2:$E$40,MATCH($B65,Listas!$D$2:$D$40,0)),"?"))</f>
        <v/>
      </c>
      <c r="H65" s="16">
        <f>IF($B65="","",IFERROR(INDEX(Listas!$F$2:$F$40,MATCH($B65,Listas!$D$2:$D$40,0)),"Sim"))</f>
        <v/>
      </c>
      <c r="I65" s="17">
        <f>IF(OR($B65="",N($D65)=0),"",IF(G65="Entrada",1,-1)*$D65)</f>
        <v/>
      </c>
    </row>
    <row r="66">
      <c r="A66" s="22" t="n"/>
      <c r="B66" s="14" t="n"/>
      <c r="C66" s="14" t="n"/>
      <c r="D66" s="15" t="n"/>
      <c r="E66" s="14" t="n"/>
      <c r="F66" s="14" t="n"/>
      <c r="G66" s="16">
        <f>IF($B66="","",IFERROR(INDEX(Listas!$E$2:$E$40,MATCH($B66,Listas!$D$2:$D$40,0)),"?"))</f>
        <v/>
      </c>
      <c r="H66" s="16">
        <f>IF($B66="","",IFERROR(INDEX(Listas!$F$2:$F$40,MATCH($B66,Listas!$D$2:$D$40,0)),"Sim"))</f>
        <v/>
      </c>
      <c r="I66" s="17">
        <f>IF(OR($B66="",N($D66)=0),"",IF(G66="Entrada",1,-1)*$D66)</f>
        <v/>
      </c>
    </row>
    <row r="67">
      <c r="A67" s="22" t="n"/>
      <c r="B67" s="14" t="n"/>
      <c r="C67" s="14" t="n"/>
      <c r="D67" s="15" t="n"/>
      <c r="E67" s="14" t="n"/>
      <c r="F67" s="14" t="n"/>
      <c r="G67" s="16">
        <f>IF($B67="","",IFERROR(INDEX(Listas!$E$2:$E$40,MATCH($B67,Listas!$D$2:$D$40,0)),"?"))</f>
        <v/>
      </c>
      <c r="H67" s="16">
        <f>IF($B67="","",IFERROR(INDEX(Listas!$F$2:$F$40,MATCH($B67,Listas!$D$2:$D$40,0)),"Sim"))</f>
        <v/>
      </c>
      <c r="I67" s="17">
        <f>IF(OR($B67="",N($D67)=0),"",IF(G67="Entrada",1,-1)*$D67)</f>
        <v/>
      </c>
    </row>
    <row r="68">
      <c r="A68" s="22" t="n"/>
      <c r="B68" s="14" t="n"/>
      <c r="C68" s="14" t="n"/>
      <c r="D68" s="15" t="n"/>
      <c r="E68" s="14" t="n"/>
      <c r="F68" s="14" t="n"/>
      <c r="G68" s="16">
        <f>IF($B68="","",IFERROR(INDEX(Listas!$E$2:$E$40,MATCH($B68,Listas!$D$2:$D$40,0)),"?"))</f>
        <v/>
      </c>
      <c r="H68" s="16">
        <f>IF($B68="","",IFERROR(INDEX(Listas!$F$2:$F$40,MATCH($B68,Listas!$D$2:$D$40,0)),"Sim"))</f>
        <v/>
      </c>
      <c r="I68" s="17">
        <f>IF(OR($B68="",N($D68)=0),"",IF(G68="Entrada",1,-1)*$D68)</f>
        <v/>
      </c>
    </row>
    <row r="69">
      <c r="A69" s="22" t="n"/>
      <c r="B69" s="14" t="n"/>
      <c r="C69" s="14" t="n"/>
      <c r="D69" s="15" t="n"/>
      <c r="E69" s="14" t="n"/>
      <c r="F69" s="14" t="n"/>
      <c r="G69" s="16">
        <f>IF($B69="","",IFERROR(INDEX(Listas!$E$2:$E$40,MATCH($B69,Listas!$D$2:$D$40,0)),"?"))</f>
        <v/>
      </c>
      <c r="H69" s="16">
        <f>IF($B69="","",IFERROR(INDEX(Listas!$F$2:$F$40,MATCH($B69,Listas!$D$2:$D$40,0)),"Sim"))</f>
        <v/>
      </c>
      <c r="I69" s="17">
        <f>IF(OR($B69="",N($D69)=0),"",IF(G69="Entrada",1,-1)*$D69)</f>
        <v/>
      </c>
    </row>
    <row r="70">
      <c r="A70" s="22" t="n"/>
      <c r="B70" s="14" t="n"/>
      <c r="C70" s="14" t="n"/>
      <c r="D70" s="15" t="n"/>
      <c r="E70" s="14" t="n"/>
      <c r="F70" s="14" t="n"/>
      <c r="G70" s="16">
        <f>IF($B70="","",IFERROR(INDEX(Listas!$E$2:$E$40,MATCH($B70,Listas!$D$2:$D$40,0)),"?"))</f>
        <v/>
      </c>
      <c r="H70" s="16">
        <f>IF($B70="","",IFERROR(INDEX(Listas!$F$2:$F$40,MATCH($B70,Listas!$D$2:$D$40,0)),"Sim"))</f>
        <v/>
      </c>
      <c r="I70" s="17">
        <f>IF(OR($B70="",N($D70)=0),"",IF(G70="Entrada",1,-1)*$D70)</f>
        <v/>
      </c>
    </row>
    <row r="71">
      <c r="A71" s="22" t="n"/>
      <c r="B71" s="14" t="n"/>
      <c r="C71" s="14" t="n"/>
      <c r="D71" s="15" t="n"/>
      <c r="E71" s="14" t="n"/>
      <c r="F71" s="14" t="n"/>
      <c r="G71" s="16">
        <f>IF($B71="","",IFERROR(INDEX(Listas!$E$2:$E$40,MATCH($B71,Listas!$D$2:$D$40,0)),"?"))</f>
        <v/>
      </c>
      <c r="H71" s="16">
        <f>IF($B71="","",IFERROR(INDEX(Listas!$F$2:$F$40,MATCH($B71,Listas!$D$2:$D$40,0)),"Sim"))</f>
        <v/>
      </c>
      <c r="I71" s="17">
        <f>IF(OR($B71="",N($D71)=0),"",IF(G71="Entrada",1,-1)*$D71)</f>
        <v/>
      </c>
    </row>
    <row r="72">
      <c r="A72" s="22" t="n"/>
      <c r="B72" s="14" t="n"/>
      <c r="C72" s="14" t="n"/>
      <c r="D72" s="15" t="n"/>
      <c r="E72" s="14" t="n"/>
      <c r="F72" s="14" t="n"/>
      <c r="G72" s="16">
        <f>IF($B72="","",IFERROR(INDEX(Listas!$E$2:$E$40,MATCH($B72,Listas!$D$2:$D$40,0)),"?"))</f>
        <v/>
      </c>
      <c r="H72" s="16">
        <f>IF($B72="","",IFERROR(INDEX(Listas!$F$2:$F$40,MATCH($B72,Listas!$D$2:$D$40,0)),"Sim"))</f>
        <v/>
      </c>
      <c r="I72" s="17">
        <f>IF(OR($B72="",N($D72)=0),"",IF(G72="Entrada",1,-1)*$D72)</f>
        <v/>
      </c>
    </row>
    <row r="73">
      <c r="A73" s="22" t="n"/>
      <c r="B73" s="14" t="n"/>
      <c r="C73" s="14" t="n"/>
      <c r="D73" s="15" t="n"/>
      <c r="E73" s="14" t="n"/>
      <c r="F73" s="14" t="n"/>
      <c r="G73" s="16">
        <f>IF($B73="","",IFERROR(INDEX(Listas!$E$2:$E$40,MATCH($B73,Listas!$D$2:$D$40,0)),"?"))</f>
        <v/>
      </c>
      <c r="H73" s="16">
        <f>IF($B73="","",IFERROR(INDEX(Listas!$F$2:$F$40,MATCH($B73,Listas!$D$2:$D$40,0)),"Sim"))</f>
        <v/>
      </c>
      <c r="I73" s="17">
        <f>IF(OR($B73="",N($D73)=0),"",IF(G73="Entrada",1,-1)*$D73)</f>
        <v/>
      </c>
    </row>
    <row r="74">
      <c r="A74" s="22" t="n"/>
      <c r="B74" s="14" t="n"/>
      <c r="C74" s="14" t="n"/>
      <c r="D74" s="15" t="n"/>
      <c r="E74" s="14" t="n"/>
      <c r="F74" s="14" t="n"/>
      <c r="G74" s="16">
        <f>IF($B74="","",IFERROR(INDEX(Listas!$E$2:$E$40,MATCH($B74,Listas!$D$2:$D$40,0)),"?"))</f>
        <v/>
      </c>
      <c r="H74" s="16">
        <f>IF($B74="","",IFERROR(INDEX(Listas!$F$2:$F$40,MATCH($B74,Listas!$D$2:$D$40,0)),"Sim"))</f>
        <v/>
      </c>
      <c r="I74" s="17">
        <f>IF(OR($B74="",N($D74)=0),"",IF(G74="Entrada",1,-1)*$D74)</f>
        <v/>
      </c>
    </row>
    <row r="75">
      <c r="A75" s="22" t="n"/>
      <c r="B75" s="14" t="n"/>
      <c r="C75" s="14" t="n"/>
      <c r="D75" s="15" t="n"/>
      <c r="E75" s="14" t="n"/>
      <c r="F75" s="14" t="n"/>
      <c r="G75" s="16">
        <f>IF($B75="","",IFERROR(INDEX(Listas!$E$2:$E$40,MATCH($B75,Listas!$D$2:$D$40,0)),"?"))</f>
        <v/>
      </c>
      <c r="H75" s="16">
        <f>IF($B75="","",IFERROR(INDEX(Listas!$F$2:$F$40,MATCH($B75,Listas!$D$2:$D$40,0)),"Sim"))</f>
        <v/>
      </c>
      <c r="I75" s="17">
        <f>IF(OR($B75="",N($D75)=0),"",IF(G75="Entrada",1,-1)*$D75)</f>
        <v/>
      </c>
    </row>
    <row r="76">
      <c r="A76" s="22" t="n"/>
      <c r="B76" s="14" t="n"/>
      <c r="C76" s="14" t="n"/>
      <c r="D76" s="15" t="n"/>
      <c r="E76" s="14" t="n"/>
      <c r="F76" s="14" t="n"/>
      <c r="G76" s="16">
        <f>IF($B76="","",IFERROR(INDEX(Listas!$E$2:$E$40,MATCH($B76,Listas!$D$2:$D$40,0)),"?"))</f>
        <v/>
      </c>
      <c r="H76" s="16">
        <f>IF($B76="","",IFERROR(INDEX(Listas!$F$2:$F$40,MATCH($B76,Listas!$D$2:$D$40,0)),"Sim"))</f>
        <v/>
      </c>
      <c r="I76" s="17">
        <f>IF(OR($B76="",N($D76)=0),"",IF(G76="Entrada",1,-1)*$D76)</f>
        <v/>
      </c>
    </row>
    <row r="77">
      <c r="A77" s="22" t="n"/>
      <c r="B77" s="14" t="n"/>
      <c r="C77" s="14" t="n"/>
      <c r="D77" s="15" t="n"/>
      <c r="E77" s="14" t="n"/>
      <c r="F77" s="14" t="n"/>
      <c r="G77" s="16">
        <f>IF($B77="","",IFERROR(INDEX(Listas!$E$2:$E$40,MATCH($B77,Listas!$D$2:$D$40,0)),"?"))</f>
        <v/>
      </c>
      <c r="H77" s="16">
        <f>IF($B77="","",IFERROR(INDEX(Listas!$F$2:$F$40,MATCH($B77,Listas!$D$2:$D$40,0)),"Sim"))</f>
        <v/>
      </c>
      <c r="I77" s="17">
        <f>IF(OR($B77="",N($D77)=0),"",IF(G77="Entrada",1,-1)*$D77)</f>
        <v/>
      </c>
    </row>
    <row r="78">
      <c r="A78" s="22" t="n"/>
      <c r="B78" s="14" t="n"/>
      <c r="C78" s="14" t="n"/>
      <c r="D78" s="15" t="n"/>
      <c r="E78" s="14" t="n"/>
      <c r="F78" s="14" t="n"/>
      <c r="G78" s="16">
        <f>IF($B78="","",IFERROR(INDEX(Listas!$E$2:$E$40,MATCH($B78,Listas!$D$2:$D$40,0)),"?"))</f>
        <v/>
      </c>
      <c r="H78" s="16">
        <f>IF($B78="","",IFERROR(INDEX(Listas!$F$2:$F$40,MATCH($B78,Listas!$D$2:$D$40,0)),"Sim"))</f>
        <v/>
      </c>
      <c r="I78" s="17">
        <f>IF(OR($B78="",N($D78)=0),"",IF(G78="Entrada",1,-1)*$D78)</f>
        <v/>
      </c>
    </row>
    <row r="79">
      <c r="A79" s="22" t="n"/>
      <c r="B79" s="14" t="n"/>
      <c r="C79" s="14" t="n"/>
      <c r="D79" s="15" t="n"/>
      <c r="E79" s="14" t="n"/>
      <c r="F79" s="14" t="n"/>
      <c r="G79" s="16">
        <f>IF($B79="","",IFERROR(INDEX(Listas!$E$2:$E$40,MATCH($B79,Listas!$D$2:$D$40,0)),"?"))</f>
        <v/>
      </c>
      <c r="H79" s="16">
        <f>IF($B79="","",IFERROR(INDEX(Listas!$F$2:$F$40,MATCH($B79,Listas!$D$2:$D$40,0)),"Sim"))</f>
        <v/>
      </c>
      <c r="I79" s="17">
        <f>IF(OR($B79="",N($D79)=0),"",IF(G79="Entrada",1,-1)*$D79)</f>
        <v/>
      </c>
    </row>
    <row r="80">
      <c r="A80" s="22" t="n"/>
      <c r="B80" s="14" t="n"/>
      <c r="C80" s="14" t="n"/>
      <c r="D80" s="15" t="n"/>
      <c r="E80" s="14" t="n"/>
      <c r="F80" s="14" t="n"/>
      <c r="G80" s="16">
        <f>IF($B80="","",IFERROR(INDEX(Listas!$E$2:$E$40,MATCH($B80,Listas!$D$2:$D$40,0)),"?"))</f>
        <v/>
      </c>
      <c r="H80" s="16">
        <f>IF($B80="","",IFERROR(INDEX(Listas!$F$2:$F$40,MATCH($B80,Listas!$D$2:$D$40,0)),"Sim"))</f>
        <v/>
      </c>
      <c r="I80" s="17">
        <f>IF(OR($B80="",N($D80)=0),"",IF(G80="Entrada",1,-1)*$D80)</f>
        <v/>
      </c>
    </row>
    <row r="81">
      <c r="A81" s="22" t="n"/>
      <c r="B81" s="14" t="n"/>
      <c r="C81" s="14" t="n"/>
      <c r="D81" s="15" t="n"/>
      <c r="E81" s="14" t="n"/>
      <c r="F81" s="14" t="n"/>
      <c r="G81" s="16">
        <f>IF($B81="","",IFERROR(INDEX(Listas!$E$2:$E$40,MATCH($B81,Listas!$D$2:$D$40,0)),"?"))</f>
        <v/>
      </c>
      <c r="H81" s="16">
        <f>IF($B81="","",IFERROR(INDEX(Listas!$F$2:$F$40,MATCH($B81,Listas!$D$2:$D$40,0)),"Sim"))</f>
        <v/>
      </c>
      <c r="I81" s="17">
        <f>IF(OR($B81="",N($D81)=0),"",IF(G81="Entrada",1,-1)*$D81)</f>
        <v/>
      </c>
    </row>
    <row r="82">
      <c r="A82" s="22" t="n"/>
      <c r="B82" s="14" t="n"/>
      <c r="C82" s="14" t="n"/>
      <c r="D82" s="15" t="n"/>
      <c r="E82" s="14" t="n"/>
      <c r="F82" s="14" t="n"/>
      <c r="G82" s="16">
        <f>IF($B82="","",IFERROR(INDEX(Listas!$E$2:$E$40,MATCH($B82,Listas!$D$2:$D$40,0)),"?"))</f>
        <v/>
      </c>
      <c r="H82" s="16">
        <f>IF($B82="","",IFERROR(INDEX(Listas!$F$2:$F$40,MATCH($B82,Listas!$D$2:$D$40,0)),"Sim"))</f>
        <v/>
      </c>
      <c r="I82" s="17">
        <f>IF(OR($B82="",N($D82)=0),"",IF(G82="Entrada",1,-1)*$D82)</f>
        <v/>
      </c>
    </row>
    <row r="83">
      <c r="A83" s="22" t="n"/>
      <c r="B83" s="14" t="n"/>
      <c r="C83" s="14" t="n"/>
      <c r="D83" s="15" t="n"/>
      <c r="E83" s="14" t="n"/>
      <c r="F83" s="14" t="n"/>
      <c r="G83" s="16">
        <f>IF($B83="","",IFERROR(INDEX(Listas!$E$2:$E$40,MATCH($B83,Listas!$D$2:$D$40,0)),"?"))</f>
        <v/>
      </c>
      <c r="H83" s="16">
        <f>IF($B83="","",IFERROR(INDEX(Listas!$F$2:$F$40,MATCH($B83,Listas!$D$2:$D$40,0)),"Sim"))</f>
        <v/>
      </c>
      <c r="I83" s="17">
        <f>IF(OR($B83="",N($D83)=0),"",IF(G83="Entrada",1,-1)*$D83)</f>
        <v/>
      </c>
    </row>
    <row r="84">
      <c r="A84" s="22" t="n"/>
      <c r="B84" s="14" t="n"/>
      <c r="C84" s="14" t="n"/>
      <c r="D84" s="15" t="n"/>
      <c r="E84" s="14" t="n"/>
      <c r="F84" s="14" t="n"/>
      <c r="G84" s="16">
        <f>IF($B84="","",IFERROR(INDEX(Listas!$E$2:$E$40,MATCH($B84,Listas!$D$2:$D$40,0)),"?"))</f>
        <v/>
      </c>
      <c r="H84" s="16">
        <f>IF($B84="","",IFERROR(INDEX(Listas!$F$2:$F$40,MATCH($B84,Listas!$D$2:$D$40,0)),"Sim"))</f>
        <v/>
      </c>
      <c r="I84" s="17">
        <f>IF(OR($B84="",N($D84)=0),"",IF(G84="Entrada",1,-1)*$D84)</f>
        <v/>
      </c>
    </row>
    <row r="85">
      <c r="A85" s="22" t="n"/>
      <c r="B85" s="14" t="n"/>
      <c r="C85" s="14" t="n"/>
      <c r="D85" s="15" t="n"/>
      <c r="E85" s="14" t="n"/>
      <c r="F85" s="14" t="n"/>
      <c r="G85" s="16">
        <f>IF($B85="","",IFERROR(INDEX(Listas!$E$2:$E$40,MATCH($B85,Listas!$D$2:$D$40,0)),"?"))</f>
        <v/>
      </c>
      <c r="H85" s="16">
        <f>IF($B85="","",IFERROR(INDEX(Listas!$F$2:$F$40,MATCH($B85,Listas!$D$2:$D$40,0)),"Sim"))</f>
        <v/>
      </c>
      <c r="I85" s="17">
        <f>IF(OR($B85="",N($D85)=0),"",IF(G85="Entrada",1,-1)*$D85)</f>
        <v/>
      </c>
    </row>
    <row r="86">
      <c r="A86" s="22" t="n"/>
      <c r="B86" s="14" t="n"/>
      <c r="C86" s="14" t="n"/>
      <c r="D86" s="15" t="n"/>
      <c r="E86" s="14" t="n"/>
      <c r="F86" s="14" t="n"/>
      <c r="G86" s="16">
        <f>IF($B86="","",IFERROR(INDEX(Listas!$E$2:$E$40,MATCH($B86,Listas!$D$2:$D$40,0)),"?"))</f>
        <v/>
      </c>
      <c r="H86" s="16">
        <f>IF($B86="","",IFERROR(INDEX(Listas!$F$2:$F$40,MATCH($B86,Listas!$D$2:$D$40,0)),"Sim"))</f>
        <v/>
      </c>
      <c r="I86" s="17">
        <f>IF(OR($B86="",N($D86)=0),"",IF(G86="Entrada",1,-1)*$D86)</f>
        <v/>
      </c>
    </row>
    <row r="87">
      <c r="A87" s="22" t="n"/>
      <c r="B87" s="14" t="n"/>
      <c r="C87" s="14" t="n"/>
      <c r="D87" s="15" t="n"/>
      <c r="E87" s="14" t="n"/>
      <c r="F87" s="14" t="n"/>
      <c r="G87" s="16">
        <f>IF($B87="","",IFERROR(INDEX(Listas!$E$2:$E$40,MATCH($B87,Listas!$D$2:$D$40,0)),"?"))</f>
        <v/>
      </c>
      <c r="H87" s="16">
        <f>IF($B87="","",IFERROR(INDEX(Listas!$F$2:$F$40,MATCH($B87,Listas!$D$2:$D$40,0)),"Sim"))</f>
        <v/>
      </c>
      <c r="I87" s="17">
        <f>IF(OR($B87="",N($D87)=0),"",IF(G87="Entrada",1,-1)*$D87)</f>
        <v/>
      </c>
    </row>
    <row r="88">
      <c r="A88" s="22" t="n"/>
      <c r="B88" s="14" t="n"/>
      <c r="C88" s="14" t="n"/>
      <c r="D88" s="15" t="n"/>
      <c r="E88" s="14" t="n"/>
      <c r="F88" s="14" t="n"/>
      <c r="G88" s="16">
        <f>IF($B88="","",IFERROR(INDEX(Listas!$E$2:$E$40,MATCH($B88,Listas!$D$2:$D$40,0)),"?"))</f>
        <v/>
      </c>
      <c r="H88" s="16">
        <f>IF($B88="","",IFERROR(INDEX(Listas!$F$2:$F$40,MATCH($B88,Listas!$D$2:$D$40,0)),"Sim"))</f>
        <v/>
      </c>
      <c r="I88" s="17">
        <f>IF(OR($B88="",N($D88)=0),"",IF(G88="Entrada",1,-1)*$D88)</f>
        <v/>
      </c>
    </row>
    <row r="89">
      <c r="A89" s="22" t="n"/>
      <c r="B89" s="14" t="n"/>
      <c r="C89" s="14" t="n"/>
      <c r="D89" s="15" t="n"/>
      <c r="E89" s="14" t="n"/>
      <c r="F89" s="14" t="n"/>
      <c r="G89" s="16">
        <f>IF($B89="","",IFERROR(INDEX(Listas!$E$2:$E$40,MATCH($B89,Listas!$D$2:$D$40,0)),"?"))</f>
        <v/>
      </c>
      <c r="H89" s="16">
        <f>IF($B89="","",IFERROR(INDEX(Listas!$F$2:$F$40,MATCH($B89,Listas!$D$2:$D$40,0)),"Sim"))</f>
        <v/>
      </c>
      <c r="I89" s="17">
        <f>IF(OR($B89="",N($D89)=0),"",IF(G89="Entrada",1,-1)*$D89)</f>
        <v/>
      </c>
    </row>
    <row r="90">
      <c r="A90" s="22" t="n"/>
      <c r="B90" s="14" t="n"/>
      <c r="C90" s="14" t="n"/>
      <c r="D90" s="15" t="n"/>
      <c r="E90" s="14" t="n"/>
      <c r="F90" s="14" t="n"/>
      <c r="G90" s="16">
        <f>IF($B90="","",IFERROR(INDEX(Listas!$E$2:$E$40,MATCH($B90,Listas!$D$2:$D$40,0)),"?"))</f>
        <v/>
      </c>
      <c r="H90" s="16">
        <f>IF($B90="","",IFERROR(INDEX(Listas!$F$2:$F$40,MATCH($B90,Listas!$D$2:$D$40,0)),"Sim"))</f>
        <v/>
      </c>
      <c r="I90" s="17">
        <f>IF(OR($B90="",N($D90)=0),"",IF(G90="Entrada",1,-1)*$D90)</f>
        <v/>
      </c>
    </row>
    <row r="91">
      <c r="A91" s="22" t="n"/>
      <c r="B91" s="14" t="n"/>
      <c r="C91" s="14" t="n"/>
      <c r="D91" s="15" t="n"/>
      <c r="E91" s="14" t="n"/>
      <c r="F91" s="14" t="n"/>
      <c r="G91" s="16">
        <f>IF($B91="","",IFERROR(INDEX(Listas!$E$2:$E$40,MATCH($B91,Listas!$D$2:$D$40,0)),"?"))</f>
        <v/>
      </c>
      <c r="H91" s="16">
        <f>IF($B91="","",IFERROR(INDEX(Listas!$F$2:$F$40,MATCH($B91,Listas!$D$2:$D$40,0)),"Sim"))</f>
        <v/>
      </c>
      <c r="I91" s="17">
        <f>IF(OR($B91="",N($D91)=0),"",IF(G91="Entrada",1,-1)*$D91)</f>
        <v/>
      </c>
    </row>
    <row r="92">
      <c r="A92" s="22" t="n"/>
      <c r="B92" s="14" t="n"/>
      <c r="C92" s="14" t="n"/>
      <c r="D92" s="15" t="n"/>
      <c r="E92" s="14" t="n"/>
      <c r="F92" s="14" t="n"/>
      <c r="G92" s="16">
        <f>IF($B92="","",IFERROR(INDEX(Listas!$E$2:$E$40,MATCH($B92,Listas!$D$2:$D$40,0)),"?"))</f>
        <v/>
      </c>
      <c r="H92" s="16">
        <f>IF($B92="","",IFERROR(INDEX(Listas!$F$2:$F$40,MATCH($B92,Listas!$D$2:$D$40,0)),"Sim"))</f>
        <v/>
      </c>
      <c r="I92" s="17">
        <f>IF(OR($B92="",N($D92)=0),"",IF(G92="Entrada",1,-1)*$D92)</f>
        <v/>
      </c>
    </row>
    <row r="93">
      <c r="A93" s="22" t="n"/>
      <c r="B93" s="14" t="n"/>
      <c r="C93" s="14" t="n"/>
      <c r="D93" s="15" t="n"/>
      <c r="E93" s="14" t="n"/>
      <c r="F93" s="14" t="n"/>
      <c r="G93" s="16">
        <f>IF($B93="","",IFERROR(INDEX(Listas!$E$2:$E$40,MATCH($B93,Listas!$D$2:$D$40,0)),"?"))</f>
        <v/>
      </c>
      <c r="H93" s="16">
        <f>IF($B93="","",IFERROR(INDEX(Listas!$F$2:$F$40,MATCH($B93,Listas!$D$2:$D$40,0)),"Sim"))</f>
        <v/>
      </c>
      <c r="I93" s="17">
        <f>IF(OR($B93="",N($D93)=0),"",IF(G93="Entrada",1,-1)*$D93)</f>
        <v/>
      </c>
    </row>
    <row r="94">
      <c r="A94" s="22" t="n"/>
      <c r="B94" s="14" t="n"/>
      <c r="C94" s="14" t="n"/>
      <c r="D94" s="15" t="n"/>
      <c r="E94" s="14" t="n"/>
      <c r="F94" s="14" t="n"/>
      <c r="G94" s="16">
        <f>IF($B94="","",IFERROR(INDEX(Listas!$E$2:$E$40,MATCH($B94,Listas!$D$2:$D$40,0)),"?"))</f>
        <v/>
      </c>
      <c r="H94" s="16">
        <f>IF($B94="","",IFERROR(INDEX(Listas!$F$2:$F$40,MATCH($B94,Listas!$D$2:$D$40,0)),"Sim"))</f>
        <v/>
      </c>
      <c r="I94" s="17">
        <f>IF(OR($B94="",N($D94)=0),"",IF(G94="Entrada",1,-1)*$D94)</f>
        <v/>
      </c>
    </row>
    <row r="95">
      <c r="A95" s="22" t="n"/>
      <c r="B95" s="14" t="n"/>
      <c r="C95" s="14" t="n"/>
      <c r="D95" s="15" t="n"/>
      <c r="E95" s="14" t="n"/>
      <c r="F95" s="14" t="n"/>
      <c r="G95" s="16">
        <f>IF($B95="","",IFERROR(INDEX(Listas!$E$2:$E$40,MATCH($B95,Listas!$D$2:$D$40,0)),"?"))</f>
        <v/>
      </c>
      <c r="H95" s="16">
        <f>IF($B95="","",IFERROR(INDEX(Listas!$F$2:$F$40,MATCH($B95,Listas!$D$2:$D$40,0)),"Sim"))</f>
        <v/>
      </c>
      <c r="I95" s="17">
        <f>IF(OR($B95="",N($D95)=0),"",IF(G95="Entrada",1,-1)*$D95)</f>
        <v/>
      </c>
    </row>
    <row r="96">
      <c r="A96" s="22" t="n"/>
      <c r="B96" s="14" t="n"/>
      <c r="C96" s="14" t="n"/>
      <c r="D96" s="15" t="n"/>
      <c r="E96" s="14" t="n"/>
      <c r="F96" s="14" t="n"/>
      <c r="G96" s="16">
        <f>IF($B96="","",IFERROR(INDEX(Listas!$E$2:$E$40,MATCH($B96,Listas!$D$2:$D$40,0)),"?"))</f>
        <v/>
      </c>
      <c r="H96" s="16">
        <f>IF($B96="","",IFERROR(INDEX(Listas!$F$2:$F$40,MATCH($B96,Listas!$D$2:$D$40,0)),"Sim"))</f>
        <v/>
      </c>
      <c r="I96" s="17">
        <f>IF(OR($B96="",N($D96)=0),"",IF(G96="Entrada",1,-1)*$D96)</f>
        <v/>
      </c>
    </row>
    <row r="97">
      <c r="A97" s="22" t="n"/>
      <c r="B97" s="14" t="n"/>
      <c r="C97" s="14" t="n"/>
      <c r="D97" s="15" t="n"/>
      <c r="E97" s="14" t="n"/>
      <c r="F97" s="14" t="n"/>
      <c r="G97" s="16">
        <f>IF($B97="","",IFERROR(INDEX(Listas!$E$2:$E$40,MATCH($B97,Listas!$D$2:$D$40,0)),"?"))</f>
        <v/>
      </c>
      <c r="H97" s="16">
        <f>IF($B97="","",IFERROR(INDEX(Listas!$F$2:$F$40,MATCH($B97,Listas!$D$2:$D$40,0)),"Sim"))</f>
        <v/>
      </c>
      <c r="I97" s="17">
        <f>IF(OR($B97="",N($D97)=0),"",IF(G97="Entrada",1,-1)*$D97)</f>
        <v/>
      </c>
    </row>
    <row r="98">
      <c r="A98" s="22" t="n"/>
      <c r="B98" s="14" t="n"/>
      <c r="C98" s="14" t="n"/>
      <c r="D98" s="15" t="n"/>
      <c r="E98" s="14" t="n"/>
      <c r="F98" s="14" t="n"/>
      <c r="G98" s="16">
        <f>IF($B98="","",IFERROR(INDEX(Listas!$E$2:$E$40,MATCH($B98,Listas!$D$2:$D$40,0)),"?"))</f>
        <v/>
      </c>
      <c r="H98" s="16">
        <f>IF($B98="","",IFERROR(INDEX(Listas!$F$2:$F$40,MATCH($B98,Listas!$D$2:$D$40,0)),"Sim"))</f>
        <v/>
      </c>
      <c r="I98" s="17">
        <f>IF(OR($B98="",N($D98)=0),"",IF(G98="Entrada",1,-1)*$D98)</f>
        <v/>
      </c>
    </row>
    <row r="99">
      <c r="A99" s="22" t="n"/>
      <c r="B99" s="14" t="n"/>
      <c r="C99" s="14" t="n"/>
      <c r="D99" s="15" t="n"/>
      <c r="E99" s="14" t="n"/>
      <c r="F99" s="14" t="n"/>
      <c r="G99" s="16">
        <f>IF($B99="","",IFERROR(INDEX(Listas!$E$2:$E$40,MATCH($B99,Listas!$D$2:$D$40,0)),"?"))</f>
        <v/>
      </c>
      <c r="H99" s="16">
        <f>IF($B99="","",IFERROR(INDEX(Listas!$F$2:$F$40,MATCH($B99,Listas!$D$2:$D$40,0)),"Sim"))</f>
        <v/>
      </c>
      <c r="I99" s="17">
        <f>IF(OR($B99="",N($D99)=0),"",IF(G99="Entrada",1,-1)*$D99)</f>
        <v/>
      </c>
    </row>
    <row r="100">
      <c r="A100" s="22" t="n"/>
      <c r="B100" s="14" t="n"/>
      <c r="C100" s="14" t="n"/>
      <c r="D100" s="15" t="n"/>
      <c r="E100" s="14" t="n"/>
      <c r="F100" s="14" t="n"/>
      <c r="G100" s="16">
        <f>IF($B100="","",IFERROR(INDEX(Listas!$E$2:$E$40,MATCH($B100,Listas!$D$2:$D$40,0)),"?"))</f>
        <v/>
      </c>
      <c r="H100" s="16">
        <f>IF($B100="","",IFERROR(INDEX(Listas!$F$2:$F$40,MATCH($B100,Listas!$D$2:$D$40,0)),"Sim"))</f>
        <v/>
      </c>
      <c r="I100" s="17">
        <f>IF(OR($B100="",N($D100)=0),"",IF(G100="Entrada",1,-1)*$D100)</f>
        <v/>
      </c>
    </row>
    <row r="101">
      <c r="A101" s="22" t="n"/>
      <c r="B101" s="14" t="n"/>
      <c r="C101" s="14" t="n"/>
      <c r="D101" s="15" t="n"/>
      <c r="E101" s="14" t="n"/>
      <c r="F101" s="14" t="n"/>
      <c r="G101" s="16">
        <f>IF($B101="","",IFERROR(INDEX(Listas!$E$2:$E$40,MATCH($B101,Listas!$D$2:$D$40,0)),"?"))</f>
        <v/>
      </c>
      <c r="H101" s="16">
        <f>IF($B101="","",IFERROR(INDEX(Listas!$F$2:$F$40,MATCH($B101,Listas!$D$2:$D$40,0)),"Sim"))</f>
        <v/>
      </c>
      <c r="I101" s="17">
        <f>IF(OR($B101="",N($D101)=0),"",IF(G101="Entrada",1,-1)*$D101)</f>
        <v/>
      </c>
    </row>
    <row r="102">
      <c r="A102" s="22" t="n"/>
      <c r="B102" s="14" t="n"/>
      <c r="C102" s="14" t="n"/>
      <c r="D102" s="15" t="n"/>
      <c r="E102" s="14" t="n"/>
      <c r="F102" s="14" t="n"/>
      <c r="G102" s="16">
        <f>IF($B102="","",IFERROR(INDEX(Listas!$E$2:$E$40,MATCH($B102,Listas!$D$2:$D$40,0)),"?"))</f>
        <v/>
      </c>
      <c r="H102" s="16">
        <f>IF($B102="","",IFERROR(INDEX(Listas!$F$2:$F$40,MATCH($B102,Listas!$D$2:$D$40,0)),"Sim"))</f>
        <v/>
      </c>
      <c r="I102" s="17">
        <f>IF(OR($B102="",N($D102)=0),"",IF(G102="Entrada",1,-1)*$D102)</f>
        <v/>
      </c>
    </row>
    <row r="103">
      <c r="A103" s="22" t="n"/>
      <c r="B103" s="14" t="n"/>
      <c r="C103" s="14" t="n"/>
      <c r="D103" s="15" t="n"/>
      <c r="E103" s="14" t="n"/>
      <c r="F103" s="14" t="n"/>
      <c r="G103" s="16">
        <f>IF($B103="","",IFERROR(INDEX(Listas!$E$2:$E$40,MATCH($B103,Listas!$D$2:$D$40,0)),"?"))</f>
        <v/>
      </c>
      <c r="H103" s="16">
        <f>IF($B103="","",IFERROR(INDEX(Listas!$F$2:$F$40,MATCH($B103,Listas!$D$2:$D$40,0)),"Sim"))</f>
        <v/>
      </c>
      <c r="I103" s="17">
        <f>IF(OR($B103="",N($D103)=0),"",IF(G103="Entrada",1,-1)*$D103)</f>
        <v/>
      </c>
    </row>
    <row r="104">
      <c r="A104" s="22" t="n"/>
      <c r="B104" s="14" t="n"/>
      <c r="C104" s="14" t="n"/>
      <c r="D104" s="15" t="n"/>
      <c r="E104" s="14" t="n"/>
      <c r="F104" s="14" t="n"/>
      <c r="G104" s="16">
        <f>IF($B104="","",IFERROR(INDEX(Listas!$E$2:$E$40,MATCH($B104,Listas!$D$2:$D$40,0)),"?"))</f>
        <v/>
      </c>
      <c r="H104" s="16">
        <f>IF($B104="","",IFERROR(INDEX(Listas!$F$2:$F$40,MATCH($B104,Listas!$D$2:$D$40,0)),"Sim"))</f>
        <v/>
      </c>
      <c r="I104" s="17">
        <f>IF(OR($B104="",N($D104)=0),"",IF(G104="Entrada",1,-1)*$D104)</f>
        <v/>
      </c>
    </row>
    <row r="105">
      <c r="A105" s="22" t="n"/>
      <c r="B105" s="14" t="n"/>
      <c r="C105" s="14" t="n"/>
      <c r="D105" s="15" t="n"/>
      <c r="E105" s="14" t="n"/>
      <c r="F105" s="14" t="n"/>
      <c r="G105" s="16">
        <f>IF($B105="","",IFERROR(INDEX(Listas!$E$2:$E$40,MATCH($B105,Listas!$D$2:$D$40,0)),"?"))</f>
        <v/>
      </c>
      <c r="H105" s="16">
        <f>IF($B105="","",IFERROR(INDEX(Listas!$F$2:$F$40,MATCH($B105,Listas!$D$2:$D$40,0)),"Sim"))</f>
        <v/>
      </c>
      <c r="I105" s="17">
        <f>IF(OR($B105="",N($D105)=0),"",IF(G105="Entrada",1,-1)*$D105)</f>
        <v/>
      </c>
    </row>
    <row r="106">
      <c r="A106" s="22" t="n"/>
      <c r="B106" s="14" t="n"/>
      <c r="C106" s="14" t="n"/>
      <c r="D106" s="15" t="n"/>
      <c r="E106" s="14" t="n"/>
      <c r="F106" s="14" t="n"/>
      <c r="G106" s="16">
        <f>IF($B106="","",IFERROR(INDEX(Listas!$E$2:$E$40,MATCH($B106,Listas!$D$2:$D$40,0)),"?"))</f>
        <v/>
      </c>
      <c r="H106" s="16">
        <f>IF($B106="","",IFERROR(INDEX(Listas!$F$2:$F$40,MATCH($B106,Listas!$D$2:$D$40,0)),"Sim"))</f>
        <v/>
      </c>
      <c r="I106" s="17">
        <f>IF(OR($B106="",N($D106)=0),"",IF(G106="Entrada",1,-1)*$D106)</f>
        <v/>
      </c>
    </row>
    <row r="107">
      <c r="A107" s="22" t="n"/>
      <c r="B107" s="14" t="n"/>
      <c r="C107" s="14" t="n"/>
      <c r="D107" s="15" t="n"/>
      <c r="E107" s="14" t="n"/>
      <c r="F107" s="14" t="n"/>
      <c r="G107" s="16">
        <f>IF($B107="","",IFERROR(INDEX(Listas!$E$2:$E$40,MATCH($B107,Listas!$D$2:$D$40,0)),"?"))</f>
        <v/>
      </c>
      <c r="H107" s="16">
        <f>IF($B107="","",IFERROR(INDEX(Listas!$F$2:$F$40,MATCH($B107,Listas!$D$2:$D$40,0)),"Sim"))</f>
        <v/>
      </c>
      <c r="I107" s="17">
        <f>IF(OR($B107="",N($D107)=0),"",IF(G107="Entrada",1,-1)*$D107)</f>
        <v/>
      </c>
    </row>
    <row r="108">
      <c r="A108" s="22" t="n"/>
      <c r="B108" s="14" t="n"/>
      <c r="C108" s="14" t="n"/>
      <c r="D108" s="15" t="n"/>
      <c r="E108" s="14" t="n"/>
      <c r="F108" s="14" t="n"/>
      <c r="G108" s="16">
        <f>IF($B108="","",IFERROR(INDEX(Listas!$E$2:$E$40,MATCH($B108,Listas!$D$2:$D$40,0)),"?"))</f>
        <v/>
      </c>
      <c r="H108" s="16">
        <f>IF($B108="","",IFERROR(INDEX(Listas!$F$2:$F$40,MATCH($B108,Listas!$D$2:$D$40,0)),"Sim"))</f>
        <v/>
      </c>
      <c r="I108" s="17">
        <f>IF(OR($B108="",N($D108)=0),"",IF(G108="Entrada",1,-1)*$D108)</f>
        <v/>
      </c>
    </row>
    <row r="109">
      <c r="A109" s="22" t="n"/>
      <c r="B109" s="14" t="n"/>
      <c r="C109" s="14" t="n"/>
      <c r="D109" s="15" t="n"/>
      <c r="E109" s="14" t="n"/>
      <c r="F109" s="14" t="n"/>
      <c r="G109" s="16">
        <f>IF($B109="","",IFERROR(INDEX(Listas!$E$2:$E$40,MATCH($B109,Listas!$D$2:$D$40,0)),"?"))</f>
        <v/>
      </c>
      <c r="H109" s="16">
        <f>IF($B109="","",IFERROR(INDEX(Listas!$F$2:$F$40,MATCH($B109,Listas!$D$2:$D$40,0)),"Sim"))</f>
        <v/>
      </c>
      <c r="I109" s="17">
        <f>IF(OR($B109="",N($D109)=0),"",IF(G109="Entrada",1,-1)*$D109)</f>
        <v/>
      </c>
    </row>
    <row r="110">
      <c r="A110" s="22" t="n"/>
      <c r="B110" s="14" t="n"/>
      <c r="C110" s="14" t="n"/>
      <c r="D110" s="15" t="n"/>
      <c r="E110" s="14" t="n"/>
      <c r="F110" s="14" t="n"/>
      <c r="G110" s="16">
        <f>IF($B110="","",IFERROR(INDEX(Listas!$E$2:$E$40,MATCH($B110,Listas!$D$2:$D$40,0)),"?"))</f>
        <v/>
      </c>
      <c r="H110" s="16">
        <f>IF($B110="","",IFERROR(INDEX(Listas!$F$2:$F$40,MATCH($B110,Listas!$D$2:$D$40,0)),"Sim"))</f>
        <v/>
      </c>
      <c r="I110" s="17">
        <f>IF(OR($B110="",N($D110)=0),"",IF(G110="Entrada",1,-1)*$D110)</f>
        <v/>
      </c>
    </row>
    <row r="111">
      <c r="A111" s="22" t="n"/>
      <c r="B111" s="14" t="n"/>
      <c r="C111" s="14" t="n"/>
      <c r="D111" s="15" t="n"/>
      <c r="E111" s="14" t="n"/>
      <c r="F111" s="14" t="n"/>
      <c r="G111" s="16">
        <f>IF($B111="","",IFERROR(INDEX(Listas!$E$2:$E$40,MATCH($B111,Listas!$D$2:$D$40,0)),"?"))</f>
        <v/>
      </c>
      <c r="H111" s="16">
        <f>IF($B111="","",IFERROR(INDEX(Listas!$F$2:$F$40,MATCH($B111,Listas!$D$2:$D$40,0)),"Sim"))</f>
        <v/>
      </c>
      <c r="I111" s="17">
        <f>IF(OR($B111="",N($D111)=0),"",IF(G111="Entrada",1,-1)*$D111)</f>
        <v/>
      </c>
    </row>
    <row r="112">
      <c r="A112" s="22" t="n"/>
      <c r="B112" s="14" t="n"/>
      <c r="C112" s="14" t="n"/>
      <c r="D112" s="15" t="n"/>
      <c r="E112" s="14" t="n"/>
      <c r="F112" s="14" t="n"/>
      <c r="G112" s="16">
        <f>IF($B112="","",IFERROR(INDEX(Listas!$E$2:$E$40,MATCH($B112,Listas!$D$2:$D$40,0)),"?"))</f>
        <v/>
      </c>
      <c r="H112" s="16">
        <f>IF($B112="","",IFERROR(INDEX(Listas!$F$2:$F$40,MATCH($B112,Listas!$D$2:$D$40,0)),"Sim"))</f>
        <v/>
      </c>
      <c r="I112" s="17">
        <f>IF(OR($B112="",N($D112)=0),"",IF(G112="Entrada",1,-1)*$D112)</f>
        <v/>
      </c>
    </row>
    <row r="113">
      <c r="A113" s="22" t="n"/>
      <c r="B113" s="14" t="n"/>
      <c r="C113" s="14" t="n"/>
      <c r="D113" s="15" t="n"/>
      <c r="E113" s="14" t="n"/>
      <c r="F113" s="14" t="n"/>
      <c r="G113" s="16">
        <f>IF($B113="","",IFERROR(INDEX(Listas!$E$2:$E$40,MATCH($B113,Listas!$D$2:$D$40,0)),"?"))</f>
        <v/>
      </c>
      <c r="H113" s="16">
        <f>IF($B113="","",IFERROR(INDEX(Listas!$F$2:$F$40,MATCH($B113,Listas!$D$2:$D$40,0)),"Sim"))</f>
        <v/>
      </c>
      <c r="I113" s="17">
        <f>IF(OR($B113="",N($D113)=0),"",IF(G113="Entrada",1,-1)*$D113)</f>
        <v/>
      </c>
    </row>
    <row r="114">
      <c r="A114" s="22" t="n"/>
      <c r="B114" s="14" t="n"/>
      <c r="C114" s="14" t="n"/>
      <c r="D114" s="15" t="n"/>
      <c r="E114" s="14" t="n"/>
      <c r="F114" s="14" t="n"/>
      <c r="G114" s="16">
        <f>IF($B114="","",IFERROR(INDEX(Listas!$E$2:$E$40,MATCH($B114,Listas!$D$2:$D$40,0)),"?"))</f>
        <v/>
      </c>
      <c r="H114" s="16">
        <f>IF($B114="","",IFERROR(INDEX(Listas!$F$2:$F$40,MATCH($B114,Listas!$D$2:$D$40,0)),"Sim"))</f>
        <v/>
      </c>
      <c r="I114" s="17">
        <f>IF(OR($B114="",N($D114)=0),"",IF(G114="Entrada",1,-1)*$D114)</f>
        <v/>
      </c>
    </row>
    <row r="115">
      <c r="A115" s="22" t="n"/>
      <c r="B115" s="14" t="n"/>
      <c r="C115" s="14" t="n"/>
      <c r="D115" s="15" t="n"/>
      <c r="E115" s="14" t="n"/>
      <c r="F115" s="14" t="n"/>
      <c r="G115" s="16">
        <f>IF($B115="","",IFERROR(INDEX(Listas!$E$2:$E$40,MATCH($B115,Listas!$D$2:$D$40,0)),"?"))</f>
        <v/>
      </c>
      <c r="H115" s="16">
        <f>IF($B115="","",IFERROR(INDEX(Listas!$F$2:$F$40,MATCH($B115,Listas!$D$2:$D$40,0)),"Sim"))</f>
        <v/>
      </c>
      <c r="I115" s="17">
        <f>IF(OR($B115="",N($D115)=0),"",IF(G115="Entrada",1,-1)*$D115)</f>
        <v/>
      </c>
    </row>
    <row r="116">
      <c r="A116" s="22" t="n"/>
      <c r="B116" s="14" t="n"/>
      <c r="C116" s="14" t="n"/>
      <c r="D116" s="15" t="n"/>
      <c r="E116" s="14" t="n"/>
      <c r="F116" s="14" t="n"/>
      <c r="G116" s="16">
        <f>IF($B116="","",IFERROR(INDEX(Listas!$E$2:$E$40,MATCH($B116,Listas!$D$2:$D$40,0)),"?"))</f>
        <v/>
      </c>
      <c r="H116" s="16">
        <f>IF($B116="","",IFERROR(INDEX(Listas!$F$2:$F$40,MATCH($B116,Listas!$D$2:$D$40,0)),"Sim"))</f>
        <v/>
      </c>
      <c r="I116" s="17">
        <f>IF(OR($B116="",N($D116)=0),"",IF(G116="Entrada",1,-1)*$D116)</f>
        <v/>
      </c>
    </row>
    <row r="117">
      <c r="A117" s="22" t="n"/>
      <c r="B117" s="14" t="n"/>
      <c r="C117" s="14" t="n"/>
      <c r="D117" s="15" t="n"/>
      <c r="E117" s="14" t="n"/>
      <c r="F117" s="14" t="n"/>
      <c r="G117" s="16">
        <f>IF($B117="","",IFERROR(INDEX(Listas!$E$2:$E$40,MATCH($B117,Listas!$D$2:$D$40,0)),"?"))</f>
        <v/>
      </c>
      <c r="H117" s="16">
        <f>IF($B117="","",IFERROR(INDEX(Listas!$F$2:$F$40,MATCH($B117,Listas!$D$2:$D$40,0)),"Sim"))</f>
        <v/>
      </c>
      <c r="I117" s="17">
        <f>IF(OR($B117="",N($D117)=0),"",IF(G117="Entrada",1,-1)*$D117)</f>
        <v/>
      </c>
    </row>
    <row r="118">
      <c r="A118" s="22" t="n"/>
      <c r="B118" s="14" t="n"/>
      <c r="C118" s="14" t="n"/>
      <c r="D118" s="15" t="n"/>
      <c r="E118" s="14" t="n"/>
      <c r="F118" s="14" t="n"/>
      <c r="G118" s="16">
        <f>IF($B118="","",IFERROR(INDEX(Listas!$E$2:$E$40,MATCH($B118,Listas!$D$2:$D$40,0)),"?"))</f>
        <v/>
      </c>
      <c r="H118" s="16">
        <f>IF($B118="","",IFERROR(INDEX(Listas!$F$2:$F$40,MATCH($B118,Listas!$D$2:$D$40,0)),"Sim"))</f>
        <v/>
      </c>
      <c r="I118" s="17">
        <f>IF(OR($B118="",N($D118)=0),"",IF(G118="Entrada",1,-1)*$D118)</f>
        <v/>
      </c>
    </row>
    <row r="119">
      <c r="A119" s="22" t="n"/>
      <c r="B119" s="14" t="n"/>
      <c r="C119" s="14" t="n"/>
      <c r="D119" s="15" t="n"/>
      <c r="E119" s="14" t="n"/>
      <c r="F119" s="14" t="n"/>
      <c r="G119" s="16">
        <f>IF($B119="","",IFERROR(INDEX(Listas!$E$2:$E$40,MATCH($B119,Listas!$D$2:$D$40,0)),"?"))</f>
        <v/>
      </c>
      <c r="H119" s="16">
        <f>IF($B119="","",IFERROR(INDEX(Listas!$F$2:$F$40,MATCH($B119,Listas!$D$2:$D$40,0)),"Sim"))</f>
        <v/>
      </c>
      <c r="I119" s="17">
        <f>IF(OR($B119="",N($D119)=0),"",IF(G119="Entrada",1,-1)*$D119)</f>
        <v/>
      </c>
    </row>
    <row r="120">
      <c r="A120" s="22" t="n"/>
      <c r="B120" s="14" t="n"/>
      <c r="C120" s="14" t="n"/>
      <c r="D120" s="15" t="n"/>
      <c r="E120" s="14" t="n"/>
      <c r="F120" s="14" t="n"/>
      <c r="G120" s="16">
        <f>IF($B120="","",IFERROR(INDEX(Listas!$E$2:$E$40,MATCH($B120,Listas!$D$2:$D$40,0)),"?"))</f>
        <v/>
      </c>
      <c r="H120" s="16">
        <f>IF($B120="","",IFERROR(INDEX(Listas!$F$2:$F$40,MATCH($B120,Listas!$D$2:$D$40,0)),"Sim"))</f>
        <v/>
      </c>
      <c r="I120" s="17">
        <f>IF(OR($B120="",N($D120)=0),"",IF(G120="Entrada",1,-1)*$D120)</f>
        <v/>
      </c>
    </row>
    <row r="121">
      <c r="A121" s="22" t="n"/>
      <c r="B121" s="14" t="n"/>
      <c r="C121" s="14" t="n"/>
      <c r="D121" s="15" t="n"/>
      <c r="E121" s="14" t="n"/>
      <c r="F121" s="14" t="n"/>
      <c r="G121" s="16">
        <f>IF($B121="","",IFERROR(INDEX(Listas!$E$2:$E$40,MATCH($B121,Listas!$D$2:$D$40,0)),"?"))</f>
        <v/>
      </c>
      <c r="H121" s="16">
        <f>IF($B121="","",IFERROR(INDEX(Listas!$F$2:$F$40,MATCH($B121,Listas!$D$2:$D$40,0)),"Sim"))</f>
        <v/>
      </c>
      <c r="I121" s="17">
        <f>IF(OR($B121="",N($D121)=0),"",IF(G121="Entrada",1,-1)*$D121)</f>
        <v/>
      </c>
    </row>
    <row r="122">
      <c r="A122" s="22" t="n"/>
      <c r="B122" s="14" t="n"/>
      <c r="C122" s="14" t="n"/>
      <c r="D122" s="15" t="n"/>
      <c r="E122" s="14" t="n"/>
      <c r="F122" s="14" t="n"/>
      <c r="G122" s="16">
        <f>IF($B122="","",IFERROR(INDEX(Listas!$E$2:$E$40,MATCH($B122,Listas!$D$2:$D$40,0)),"?"))</f>
        <v/>
      </c>
      <c r="H122" s="16">
        <f>IF($B122="","",IFERROR(INDEX(Listas!$F$2:$F$40,MATCH($B122,Listas!$D$2:$D$40,0)),"Sim"))</f>
        <v/>
      </c>
      <c r="I122" s="17">
        <f>IF(OR($B122="",N($D122)=0),"",IF(G122="Entrada",1,-1)*$D122)</f>
        <v/>
      </c>
    </row>
    <row r="123">
      <c r="A123" s="22" t="n"/>
      <c r="B123" s="14" t="n"/>
      <c r="C123" s="14" t="n"/>
      <c r="D123" s="15" t="n"/>
      <c r="E123" s="14" t="n"/>
      <c r="F123" s="14" t="n"/>
      <c r="G123" s="16">
        <f>IF($B123="","",IFERROR(INDEX(Listas!$E$2:$E$40,MATCH($B123,Listas!$D$2:$D$40,0)),"?"))</f>
        <v/>
      </c>
      <c r="H123" s="16">
        <f>IF($B123="","",IFERROR(INDEX(Listas!$F$2:$F$40,MATCH($B123,Listas!$D$2:$D$40,0)),"Sim"))</f>
        <v/>
      </c>
      <c r="I123" s="17">
        <f>IF(OR($B123="",N($D123)=0),"",IF(G123="Entrada",1,-1)*$D123)</f>
        <v/>
      </c>
    </row>
    <row r="124">
      <c r="A124" s="22" t="n"/>
      <c r="B124" s="14" t="n"/>
      <c r="C124" s="14" t="n"/>
      <c r="D124" s="15" t="n"/>
      <c r="E124" s="14" t="n"/>
      <c r="F124" s="14" t="n"/>
      <c r="G124" s="16">
        <f>IF($B124="","",IFERROR(INDEX(Listas!$E$2:$E$40,MATCH($B124,Listas!$D$2:$D$40,0)),"?"))</f>
        <v/>
      </c>
      <c r="H124" s="16">
        <f>IF($B124="","",IFERROR(INDEX(Listas!$F$2:$F$40,MATCH($B124,Listas!$D$2:$D$40,0)),"Sim"))</f>
        <v/>
      </c>
      <c r="I124" s="17">
        <f>IF(OR($B124="",N($D124)=0),"",IF(G124="Entrada",1,-1)*$D124)</f>
        <v/>
      </c>
    </row>
    <row r="125">
      <c r="A125" s="22" t="n"/>
      <c r="B125" s="14" t="n"/>
      <c r="C125" s="14" t="n"/>
      <c r="D125" s="15" t="n"/>
      <c r="E125" s="14" t="n"/>
      <c r="F125" s="14" t="n"/>
      <c r="G125" s="16">
        <f>IF($B125="","",IFERROR(INDEX(Listas!$E$2:$E$40,MATCH($B125,Listas!$D$2:$D$40,0)),"?"))</f>
        <v/>
      </c>
      <c r="H125" s="16">
        <f>IF($B125="","",IFERROR(INDEX(Listas!$F$2:$F$40,MATCH($B125,Listas!$D$2:$D$40,0)),"Sim"))</f>
        <v/>
      </c>
      <c r="I125" s="17">
        <f>IF(OR($B125="",N($D125)=0),"",IF(G125="Entrada",1,-1)*$D125)</f>
        <v/>
      </c>
    </row>
    <row r="126">
      <c r="A126" s="22" t="n"/>
      <c r="B126" s="14" t="n"/>
      <c r="C126" s="14" t="n"/>
      <c r="D126" s="15" t="n"/>
      <c r="E126" s="14" t="n"/>
      <c r="F126" s="14" t="n"/>
      <c r="G126" s="16">
        <f>IF($B126="","",IFERROR(INDEX(Listas!$E$2:$E$40,MATCH($B126,Listas!$D$2:$D$40,0)),"?"))</f>
        <v/>
      </c>
      <c r="H126" s="16">
        <f>IF($B126="","",IFERROR(INDEX(Listas!$F$2:$F$40,MATCH($B126,Listas!$D$2:$D$40,0)),"Sim"))</f>
        <v/>
      </c>
      <c r="I126" s="17">
        <f>IF(OR($B126="",N($D126)=0),"",IF(G126="Entrada",1,-1)*$D126)</f>
        <v/>
      </c>
    </row>
    <row r="127">
      <c r="A127" s="22" t="n"/>
      <c r="B127" s="14" t="n"/>
      <c r="C127" s="14" t="n"/>
      <c r="D127" s="15" t="n"/>
      <c r="E127" s="14" t="n"/>
      <c r="F127" s="14" t="n"/>
      <c r="G127" s="16">
        <f>IF($B127="","",IFERROR(INDEX(Listas!$E$2:$E$40,MATCH($B127,Listas!$D$2:$D$40,0)),"?"))</f>
        <v/>
      </c>
      <c r="H127" s="16">
        <f>IF($B127="","",IFERROR(INDEX(Listas!$F$2:$F$40,MATCH($B127,Listas!$D$2:$D$40,0)),"Sim"))</f>
        <v/>
      </c>
      <c r="I127" s="17">
        <f>IF(OR($B127="",N($D127)=0),"",IF(G127="Entrada",1,-1)*$D127)</f>
        <v/>
      </c>
    </row>
    <row r="128">
      <c r="A128" s="22" t="n"/>
      <c r="B128" s="14" t="n"/>
      <c r="C128" s="14" t="n"/>
      <c r="D128" s="15" t="n"/>
      <c r="E128" s="14" t="n"/>
      <c r="F128" s="14" t="n"/>
      <c r="G128" s="16">
        <f>IF($B128="","",IFERROR(INDEX(Listas!$E$2:$E$40,MATCH($B128,Listas!$D$2:$D$40,0)),"?"))</f>
        <v/>
      </c>
      <c r="H128" s="16">
        <f>IF($B128="","",IFERROR(INDEX(Listas!$F$2:$F$40,MATCH($B128,Listas!$D$2:$D$40,0)),"Sim"))</f>
        <v/>
      </c>
      <c r="I128" s="17">
        <f>IF(OR($B128="",N($D128)=0),"",IF(G128="Entrada",1,-1)*$D128)</f>
        <v/>
      </c>
    </row>
    <row r="129">
      <c r="A129" s="22" t="n"/>
      <c r="B129" s="14" t="n"/>
      <c r="C129" s="14" t="n"/>
      <c r="D129" s="15" t="n"/>
      <c r="E129" s="14" t="n"/>
      <c r="F129" s="14" t="n"/>
      <c r="G129" s="16">
        <f>IF($B129="","",IFERROR(INDEX(Listas!$E$2:$E$40,MATCH($B129,Listas!$D$2:$D$40,0)),"?"))</f>
        <v/>
      </c>
      <c r="H129" s="16">
        <f>IF($B129="","",IFERROR(INDEX(Listas!$F$2:$F$40,MATCH($B129,Listas!$D$2:$D$40,0)),"Sim"))</f>
        <v/>
      </c>
      <c r="I129" s="17">
        <f>IF(OR($B129="",N($D129)=0),"",IF(G129="Entrada",1,-1)*$D129)</f>
        <v/>
      </c>
    </row>
    <row r="130">
      <c r="A130" s="22" t="n"/>
      <c r="B130" s="14" t="n"/>
      <c r="C130" s="14" t="n"/>
      <c r="D130" s="15" t="n"/>
      <c r="E130" s="14" t="n"/>
      <c r="F130" s="14" t="n"/>
      <c r="G130" s="16">
        <f>IF($B130="","",IFERROR(INDEX(Listas!$E$2:$E$40,MATCH($B130,Listas!$D$2:$D$40,0)),"?"))</f>
        <v/>
      </c>
      <c r="H130" s="16">
        <f>IF($B130="","",IFERROR(INDEX(Listas!$F$2:$F$40,MATCH($B130,Listas!$D$2:$D$40,0)),"Sim"))</f>
        <v/>
      </c>
      <c r="I130" s="17">
        <f>IF(OR($B130="",N($D130)=0),"",IF(G130="Entrada",1,-1)*$D130)</f>
        <v/>
      </c>
    </row>
    <row r="131">
      <c r="A131" s="22" t="n"/>
      <c r="B131" s="14" t="n"/>
      <c r="C131" s="14" t="n"/>
      <c r="D131" s="15" t="n"/>
      <c r="E131" s="14" t="n"/>
      <c r="F131" s="14" t="n"/>
      <c r="G131" s="16">
        <f>IF($B131="","",IFERROR(INDEX(Listas!$E$2:$E$40,MATCH($B131,Listas!$D$2:$D$40,0)),"?"))</f>
        <v/>
      </c>
      <c r="H131" s="16">
        <f>IF($B131="","",IFERROR(INDEX(Listas!$F$2:$F$40,MATCH($B131,Listas!$D$2:$D$40,0)),"Sim"))</f>
        <v/>
      </c>
      <c r="I131" s="17">
        <f>IF(OR($B131="",N($D131)=0),"",IF(G131="Entrada",1,-1)*$D131)</f>
        <v/>
      </c>
    </row>
    <row r="132">
      <c r="A132" s="22" t="n"/>
      <c r="B132" s="14" t="n"/>
      <c r="C132" s="14" t="n"/>
      <c r="D132" s="15" t="n"/>
      <c r="E132" s="14" t="n"/>
      <c r="F132" s="14" t="n"/>
      <c r="G132" s="16">
        <f>IF($B132="","",IFERROR(INDEX(Listas!$E$2:$E$40,MATCH($B132,Listas!$D$2:$D$40,0)),"?"))</f>
        <v/>
      </c>
      <c r="H132" s="16">
        <f>IF($B132="","",IFERROR(INDEX(Listas!$F$2:$F$40,MATCH($B132,Listas!$D$2:$D$40,0)),"Sim"))</f>
        <v/>
      </c>
      <c r="I132" s="17">
        <f>IF(OR($B132="",N($D132)=0),"",IF(G132="Entrada",1,-1)*$D132)</f>
        <v/>
      </c>
    </row>
    <row r="133">
      <c r="A133" s="22" t="n"/>
      <c r="B133" s="14" t="n"/>
      <c r="C133" s="14" t="n"/>
      <c r="D133" s="15" t="n"/>
      <c r="E133" s="14" t="n"/>
      <c r="F133" s="14" t="n"/>
      <c r="G133" s="16">
        <f>IF($B133="","",IFERROR(INDEX(Listas!$E$2:$E$40,MATCH($B133,Listas!$D$2:$D$40,0)),"?"))</f>
        <v/>
      </c>
      <c r="H133" s="16">
        <f>IF($B133="","",IFERROR(INDEX(Listas!$F$2:$F$40,MATCH($B133,Listas!$D$2:$D$40,0)),"Sim"))</f>
        <v/>
      </c>
      <c r="I133" s="17">
        <f>IF(OR($B133="",N($D133)=0),"",IF(G133="Entrada",1,-1)*$D133)</f>
        <v/>
      </c>
    </row>
    <row r="134">
      <c r="A134" s="22" t="n"/>
      <c r="B134" s="14" t="n"/>
      <c r="C134" s="14" t="n"/>
      <c r="D134" s="15" t="n"/>
      <c r="E134" s="14" t="n"/>
      <c r="F134" s="14" t="n"/>
      <c r="G134" s="16">
        <f>IF($B134="","",IFERROR(INDEX(Listas!$E$2:$E$40,MATCH($B134,Listas!$D$2:$D$40,0)),"?"))</f>
        <v/>
      </c>
      <c r="H134" s="16">
        <f>IF($B134="","",IFERROR(INDEX(Listas!$F$2:$F$40,MATCH($B134,Listas!$D$2:$D$40,0)),"Sim"))</f>
        <v/>
      </c>
      <c r="I134" s="17">
        <f>IF(OR($B134="",N($D134)=0),"",IF(G134="Entrada",1,-1)*$D134)</f>
        <v/>
      </c>
    </row>
    <row r="135">
      <c r="A135" s="22" t="n"/>
      <c r="B135" s="14" t="n"/>
      <c r="C135" s="14" t="n"/>
      <c r="D135" s="15" t="n"/>
      <c r="E135" s="14" t="n"/>
      <c r="F135" s="14" t="n"/>
      <c r="G135" s="16">
        <f>IF($B135="","",IFERROR(INDEX(Listas!$E$2:$E$40,MATCH($B135,Listas!$D$2:$D$40,0)),"?"))</f>
        <v/>
      </c>
      <c r="H135" s="16">
        <f>IF($B135="","",IFERROR(INDEX(Listas!$F$2:$F$40,MATCH($B135,Listas!$D$2:$D$40,0)),"Sim"))</f>
        <v/>
      </c>
      <c r="I135" s="17">
        <f>IF(OR($B135="",N($D135)=0),"",IF(G135="Entrada",1,-1)*$D135)</f>
        <v/>
      </c>
    </row>
    <row r="136">
      <c r="A136" s="22" t="n"/>
      <c r="B136" s="14" t="n"/>
      <c r="C136" s="14" t="n"/>
      <c r="D136" s="15" t="n"/>
      <c r="E136" s="14" t="n"/>
      <c r="F136" s="14" t="n"/>
      <c r="G136" s="16">
        <f>IF($B136="","",IFERROR(INDEX(Listas!$E$2:$E$40,MATCH($B136,Listas!$D$2:$D$40,0)),"?"))</f>
        <v/>
      </c>
      <c r="H136" s="16">
        <f>IF($B136="","",IFERROR(INDEX(Listas!$F$2:$F$40,MATCH($B136,Listas!$D$2:$D$40,0)),"Sim"))</f>
        <v/>
      </c>
      <c r="I136" s="17">
        <f>IF(OR($B136="",N($D136)=0),"",IF(G136="Entrada",1,-1)*$D136)</f>
        <v/>
      </c>
    </row>
    <row r="137">
      <c r="A137" s="22" t="n"/>
      <c r="B137" s="14" t="n"/>
      <c r="C137" s="14" t="n"/>
      <c r="D137" s="15" t="n"/>
      <c r="E137" s="14" t="n"/>
      <c r="F137" s="14" t="n"/>
      <c r="G137" s="16">
        <f>IF($B137="","",IFERROR(INDEX(Listas!$E$2:$E$40,MATCH($B137,Listas!$D$2:$D$40,0)),"?"))</f>
        <v/>
      </c>
      <c r="H137" s="16">
        <f>IF($B137="","",IFERROR(INDEX(Listas!$F$2:$F$40,MATCH($B137,Listas!$D$2:$D$40,0)),"Sim"))</f>
        <v/>
      </c>
      <c r="I137" s="17">
        <f>IF(OR($B137="",N($D137)=0),"",IF(G137="Entrada",1,-1)*$D137)</f>
        <v/>
      </c>
    </row>
    <row r="138">
      <c r="A138" s="22" t="n"/>
      <c r="B138" s="14" t="n"/>
      <c r="C138" s="14" t="n"/>
      <c r="D138" s="15" t="n"/>
      <c r="E138" s="14" t="n"/>
      <c r="F138" s="14" t="n"/>
      <c r="G138" s="16">
        <f>IF($B138="","",IFERROR(INDEX(Listas!$E$2:$E$40,MATCH($B138,Listas!$D$2:$D$40,0)),"?"))</f>
        <v/>
      </c>
      <c r="H138" s="16">
        <f>IF($B138="","",IFERROR(INDEX(Listas!$F$2:$F$40,MATCH($B138,Listas!$D$2:$D$40,0)),"Sim"))</f>
        <v/>
      </c>
      <c r="I138" s="17">
        <f>IF(OR($B138="",N($D138)=0),"",IF(G138="Entrada",1,-1)*$D138)</f>
        <v/>
      </c>
    </row>
    <row r="139">
      <c r="A139" s="22" t="n"/>
      <c r="B139" s="14" t="n"/>
      <c r="C139" s="14" t="n"/>
      <c r="D139" s="15" t="n"/>
      <c r="E139" s="14" t="n"/>
      <c r="F139" s="14" t="n"/>
      <c r="G139" s="16">
        <f>IF($B139="","",IFERROR(INDEX(Listas!$E$2:$E$40,MATCH($B139,Listas!$D$2:$D$40,0)),"?"))</f>
        <v/>
      </c>
      <c r="H139" s="16">
        <f>IF($B139="","",IFERROR(INDEX(Listas!$F$2:$F$40,MATCH($B139,Listas!$D$2:$D$40,0)),"Sim"))</f>
        <v/>
      </c>
      <c r="I139" s="17">
        <f>IF(OR($B139="",N($D139)=0),"",IF(G139="Entrada",1,-1)*$D139)</f>
        <v/>
      </c>
    </row>
    <row r="140">
      <c r="A140" s="22" t="n"/>
      <c r="B140" s="14" t="n"/>
      <c r="C140" s="14" t="n"/>
      <c r="D140" s="15" t="n"/>
      <c r="E140" s="14" t="n"/>
      <c r="F140" s="14" t="n"/>
      <c r="G140" s="16">
        <f>IF($B140="","",IFERROR(INDEX(Listas!$E$2:$E$40,MATCH($B140,Listas!$D$2:$D$40,0)),"?"))</f>
        <v/>
      </c>
      <c r="H140" s="16">
        <f>IF($B140="","",IFERROR(INDEX(Listas!$F$2:$F$40,MATCH($B140,Listas!$D$2:$D$40,0)),"Sim"))</f>
        <v/>
      </c>
      <c r="I140" s="17">
        <f>IF(OR($B140="",N($D140)=0),"",IF(G140="Entrada",1,-1)*$D140)</f>
        <v/>
      </c>
    </row>
    <row r="141">
      <c r="A141" s="22" t="n"/>
      <c r="B141" s="14" t="n"/>
      <c r="C141" s="14" t="n"/>
      <c r="D141" s="15" t="n"/>
      <c r="E141" s="14" t="n"/>
      <c r="F141" s="14" t="n"/>
      <c r="G141" s="16">
        <f>IF($B141="","",IFERROR(INDEX(Listas!$E$2:$E$40,MATCH($B141,Listas!$D$2:$D$40,0)),"?"))</f>
        <v/>
      </c>
      <c r="H141" s="16">
        <f>IF($B141="","",IFERROR(INDEX(Listas!$F$2:$F$40,MATCH($B141,Listas!$D$2:$D$40,0)),"Sim"))</f>
        <v/>
      </c>
      <c r="I141" s="17">
        <f>IF(OR($B141="",N($D141)=0),"",IF(G141="Entrada",1,-1)*$D141)</f>
        <v/>
      </c>
    </row>
    <row r="142">
      <c r="A142" s="22" t="n"/>
      <c r="B142" s="14" t="n"/>
      <c r="C142" s="14" t="n"/>
      <c r="D142" s="15" t="n"/>
      <c r="E142" s="14" t="n"/>
      <c r="F142" s="14" t="n"/>
      <c r="G142" s="16">
        <f>IF($B142="","",IFERROR(INDEX(Listas!$E$2:$E$40,MATCH($B142,Listas!$D$2:$D$40,0)),"?"))</f>
        <v/>
      </c>
      <c r="H142" s="16">
        <f>IF($B142="","",IFERROR(INDEX(Listas!$F$2:$F$40,MATCH($B142,Listas!$D$2:$D$40,0)),"Sim"))</f>
        <v/>
      </c>
      <c r="I142" s="17">
        <f>IF(OR($B142="",N($D142)=0),"",IF(G142="Entrada",1,-1)*$D142)</f>
        <v/>
      </c>
    </row>
    <row r="143">
      <c r="A143" s="22" t="n"/>
      <c r="B143" s="14" t="n"/>
      <c r="C143" s="14" t="n"/>
      <c r="D143" s="15" t="n"/>
      <c r="E143" s="14" t="n"/>
      <c r="F143" s="14" t="n"/>
      <c r="G143" s="16">
        <f>IF($B143="","",IFERROR(INDEX(Listas!$E$2:$E$40,MATCH($B143,Listas!$D$2:$D$40,0)),"?"))</f>
        <v/>
      </c>
      <c r="H143" s="16">
        <f>IF($B143="","",IFERROR(INDEX(Listas!$F$2:$F$40,MATCH($B143,Listas!$D$2:$D$40,0)),"Sim"))</f>
        <v/>
      </c>
      <c r="I143" s="17">
        <f>IF(OR($B143="",N($D143)=0),"",IF(G143="Entrada",1,-1)*$D143)</f>
        <v/>
      </c>
    </row>
    <row r="144">
      <c r="A144" s="22" t="n"/>
      <c r="B144" s="14" t="n"/>
      <c r="C144" s="14" t="n"/>
      <c r="D144" s="15" t="n"/>
      <c r="E144" s="14" t="n"/>
      <c r="F144" s="14" t="n"/>
      <c r="G144" s="16">
        <f>IF($B144="","",IFERROR(INDEX(Listas!$E$2:$E$40,MATCH($B144,Listas!$D$2:$D$40,0)),"?"))</f>
        <v/>
      </c>
      <c r="H144" s="16">
        <f>IF($B144="","",IFERROR(INDEX(Listas!$F$2:$F$40,MATCH($B144,Listas!$D$2:$D$40,0)),"Sim"))</f>
        <v/>
      </c>
      <c r="I144" s="17">
        <f>IF(OR($B144="",N($D144)=0),"",IF(G144="Entrada",1,-1)*$D144)</f>
        <v/>
      </c>
    </row>
    <row r="145">
      <c r="A145" s="22" t="n"/>
      <c r="B145" s="14" t="n"/>
      <c r="C145" s="14" t="n"/>
      <c r="D145" s="15" t="n"/>
      <c r="E145" s="14" t="n"/>
      <c r="F145" s="14" t="n"/>
      <c r="G145" s="16">
        <f>IF($B145="","",IFERROR(INDEX(Listas!$E$2:$E$40,MATCH($B145,Listas!$D$2:$D$40,0)),"?"))</f>
        <v/>
      </c>
      <c r="H145" s="16">
        <f>IF($B145="","",IFERROR(INDEX(Listas!$F$2:$F$40,MATCH($B145,Listas!$D$2:$D$40,0)),"Sim"))</f>
        <v/>
      </c>
      <c r="I145" s="17">
        <f>IF(OR($B145="",N($D145)=0),"",IF(G145="Entrada",1,-1)*$D145)</f>
        <v/>
      </c>
    </row>
    <row r="146">
      <c r="A146" s="22" t="n"/>
      <c r="B146" s="14" t="n"/>
      <c r="C146" s="14" t="n"/>
      <c r="D146" s="15" t="n"/>
      <c r="E146" s="14" t="n"/>
      <c r="F146" s="14" t="n"/>
      <c r="G146" s="16">
        <f>IF($B146="","",IFERROR(INDEX(Listas!$E$2:$E$40,MATCH($B146,Listas!$D$2:$D$40,0)),"?"))</f>
        <v/>
      </c>
      <c r="H146" s="16">
        <f>IF($B146="","",IFERROR(INDEX(Listas!$F$2:$F$40,MATCH($B146,Listas!$D$2:$D$40,0)),"Sim"))</f>
        <v/>
      </c>
      <c r="I146" s="17">
        <f>IF(OR($B146="",N($D146)=0),"",IF(G146="Entrada",1,-1)*$D146)</f>
        <v/>
      </c>
    </row>
    <row r="147">
      <c r="A147" s="22" t="n"/>
      <c r="B147" s="14" t="n"/>
      <c r="C147" s="14" t="n"/>
      <c r="D147" s="15" t="n"/>
      <c r="E147" s="14" t="n"/>
      <c r="F147" s="14" t="n"/>
      <c r="G147" s="16">
        <f>IF($B147="","",IFERROR(INDEX(Listas!$E$2:$E$40,MATCH($B147,Listas!$D$2:$D$40,0)),"?"))</f>
        <v/>
      </c>
      <c r="H147" s="16">
        <f>IF($B147="","",IFERROR(INDEX(Listas!$F$2:$F$40,MATCH($B147,Listas!$D$2:$D$40,0)),"Sim"))</f>
        <v/>
      </c>
      <c r="I147" s="17">
        <f>IF(OR($B147="",N($D147)=0),"",IF(G147="Entrada",1,-1)*$D147)</f>
        <v/>
      </c>
    </row>
    <row r="148">
      <c r="A148" s="22" t="n"/>
      <c r="B148" s="14" t="n"/>
      <c r="C148" s="14" t="n"/>
      <c r="D148" s="15" t="n"/>
      <c r="E148" s="14" t="n"/>
      <c r="F148" s="14" t="n"/>
      <c r="G148" s="16">
        <f>IF($B148="","",IFERROR(INDEX(Listas!$E$2:$E$40,MATCH($B148,Listas!$D$2:$D$40,0)),"?"))</f>
        <v/>
      </c>
      <c r="H148" s="16">
        <f>IF($B148="","",IFERROR(INDEX(Listas!$F$2:$F$40,MATCH($B148,Listas!$D$2:$D$40,0)),"Sim"))</f>
        <v/>
      </c>
      <c r="I148" s="17">
        <f>IF(OR($B148="",N($D148)=0),"",IF(G148="Entrada",1,-1)*$D148)</f>
        <v/>
      </c>
    </row>
    <row r="149">
      <c r="A149" s="22" t="n"/>
      <c r="B149" s="14" t="n"/>
      <c r="C149" s="14" t="n"/>
      <c r="D149" s="15" t="n"/>
      <c r="E149" s="14" t="n"/>
      <c r="F149" s="14" t="n"/>
      <c r="G149" s="16">
        <f>IF($B149="","",IFERROR(INDEX(Listas!$E$2:$E$40,MATCH($B149,Listas!$D$2:$D$40,0)),"?"))</f>
        <v/>
      </c>
      <c r="H149" s="16">
        <f>IF($B149="","",IFERROR(INDEX(Listas!$F$2:$F$40,MATCH($B149,Listas!$D$2:$D$40,0)),"Sim"))</f>
        <v/>
      </c>
      <c r="I149" s="17">
        <f>IF(OR($B149="",N($D149)=0),"",IF(G149="Entrada",1,-1)*$D149)</f>
        <v/>
      </c>
    </row>
    <row r="150">
      <c r="A150" s="22" t="n"/>
      <c r="B150" s="14" t="n"/>
      <c r="C150" s="14" t="n"/>
      <c r="D150" s="15" t="n"/>
      <c r="E150" s="14" t="n"/>
      <c r="F150" s="14" t="n"/>
      <c r="G150" s="16">
        <f>IF($B150="","",IFERROR(INDEX(Listas!$E$2:$E$40,MATCH($B150,Listas!$D$2:$D$40,0)),"?"))</f>
        <v/>
      </c>
      <c r="H150" s="16">
        <f>IF($B150="","",IFERROR(INDEX(Listas!$F$2:$F$40,MATCH($B150,Listas!$D$2:$D$40,0)),"Sim"))</f>
        <v/>
      </c>
      <c r="I150" s="17">
        <f>IF(OR($B150="",N($D150)=0),"",IF(G150="Entrada",1,-1)*$D150)</f>
        <v/>
      </c>
    </row>
    <row r="151">
      <c r="A151" s="22" t="n"/>
      <c r="B151" s="14" t="n"/>
      <c r="C151" s="14" t="n"/>
      <c r="D151" s="15" t="n"/>
      <c r="E151" s="14" t="n"/>
      <c r="F151" s="14" t="n"/>
      <c r="G151" s="16">
        <f>IF($B151="","",IFERROR(INDEX(Listas!$E$2:$E$40,MATCH($B151,Listas!$D$2:$D$40,0)),"?"))</f>
        <v/>
      </c>
      <c r="H151" s="16">
        <f>IF($B151="","",IFERROR(INDEX(Listas!$F$2:$F$40,MATCH($B151,Listas!$D$2:$D$40,0)),"Sim"))</f>
        <v/>
      </c>
      <c r="I151" s="17">
        <f>IF(OR($B151="",N($D151)=0),"",IF(G151="Entrada",1,-1)*$D151)</f>
        <v/>
      </c>
    </row>
    <row r="152">
      <c r="A152" s="22" t="n"/>
      <c r="B152" s="14" t="n"/>
      <c r="C152" s="14" t="n"/>
      <c r="D152" s="15" t="n"/>
      <c r="E152" s="14" t="n"/>
      <c r="F152" s="14" t="n"/>
      <c r="G152" s="16">
        <f>IF($B152="","",IFERROR(INDEX(Listas!$E$2:$E$40,MATCH($B152,Listas!$D$2:$D$40,0)),"?"))</f>
        <v/>
      </c>
      <c r="H152" s="16">
        <f>IF($B152="","",IFERROR(INDEX(Listas!$F$2:$F$40,MATCH($B152,Listas!$D$2:$D$40,0)),"Sim"))</f>
        <v/>
      </c>
      <c r="I152" s="17">
        <f>IF(OR($B152="",N($D152)=0),"",IF(G152="Entrada",1,-1)*$D152)</f>
        <v/>
      </c>
    </row>
    <row r="153">
      <c r="A153" s="22" t="n"/>
      <c r="B153" s="14" t="n"/>
      <c r="C153" s="14" t="n"/>
      <c r="D153" s="15" t="n"/>
      <c r="E153" s="14" t="n"/>
      <c r="F153" s="14" t="n"/>
      <c r="G153" s="16">
        <f>IF($B153="","",IFERROR(INDEX(Listas!$E$2:$E$40,MATCH($B153,Listas!$D$2:$D$40,0)),"?"))</f>
        <v/>
      </c>
      <c r="H153" s="16">
        <f>IF($B153="","",IFERROR(INDEX(Listas!$F$2:$F$40,MATCH($B153,Listas!$D$2:$D$40,0)),"Sim"))</f>
        <v/>
      </c>
      <c r="I153" s="17">
        <f>IF(OR($B153="",N($D153)=0),"",IF(G153="Entrada",1,-1)*$D153)</f>
        <v/>
      </c>
    </row>
    <row r="154">
      <c r="A154" s="22" t="n"/>
      <c r="B154" s="14" t="n"/>
      <c r="C154" s="14" t="n"/>
      <c r="D154" s="15" t="n"/>
      <c r="E154" s="14" t="n"/>
      <c r="F154" s="14" t="n"/>
      <c r="G154" s="16">
        <f>IF($B154="","",IFERROR(INDEX(Listas!$E$2:$E$40,MATCH($B154,Listas!$D$2:$D$40,0)),"?"))</f>
        <v/>
      </c>
      <c r="H154" s="16">
        <f>IF($B154="","",IFERROR(INDEX(Listas!$F$2:$F$40,MATCH($B154,Listas!$D$2:$D$40,0)),"Sim"))</f>
        <v/>
      </c>
      <c r="I154" s="17">
        <f>IF(OR($B154="",N($D154)=0),"",IF(G154="Entrada",1,-1)*$D154)</f>
        <v/>
      </c>
    </row>
    <row r="155">
      <c r="A155" s="22" t="n"/>
      <c r="B155" s="14" t="n"/>
      <c r="C155" s="14" t="n"/>
      <c r="D155" s="15" t="n"/>
      <c r="E155" s="14" t="n"/>
      <c r="F155" s="14" t="n"/>
      <c r="G155" s="16">
        <f>IF($B155="","",IFERROR(INDEX(Listas!$E$2:$E$40,MATCH($B155,Listas!$D$2:$D$40,0)),"?"))</f>
        <v/>
      </c>
      <c r="H155" s="16">
        <f>IF($B155="","",IFERROR(INDEX(Listas!$F$2:$F$40,MATCH($B155,Listas!$D$2:$D$40,0)),"Sim"))</f>
        <v/>
      </c>
      <c r="I155" s="17">
        <f>IF(OR($B155="",N($D155)=0),"",IF(G155="Entrada",1,-1)*$D155)</f>
        <v/>
      </c>
    </row>
    <row r="156">
      <c r="A156" s="22" t="n"/>
      <c r="B156" s="14" t="n"/>
      <c r="C156" s="14" t="n"/>
      <c r="D156" s="15" t="n"/>
      <c r="E156" s="14" t="n"/>
      <c r="F156" s="14" t="n"/>
      <c r="G156" s="16">
        <f>IF($B156="","",IFERROR(INDEX(Listas!$E$2:$E$40,MATCH($B156,Listas!$D$2:$D$40,0)),"?"))</f>
        <v/>
      </c>
      <c r="H156" s="16">
        <f>IF($B156="","",IFERROR(INDEX(Listas!$F$2:$F$40,MATCH($B156,Listas!$D$2:$D$40,0)),"Sim"))</f>
        <v/>
      </c>
      <c r="I156" s="17">
        <f>IF(OR($B156="",N($D156)=0),"",IF(G156="Entrada",1,-1)*$D156)</f>
        <v/>
      </c>
    </row>
    <row r="157">
      <c r="A157" s="22" t="n"/>
      <c r="B157" s="14" t="n"/>
      <c r="C157" s="14" t="n"/>
      <c r="D157" s="15" t="n"/>
      <c r="E157" s="14" t="n"/>
      <c r="F157" s="14" t="n"/>
      <c r="G157" s="16">
        <f>IF($B157="","",IFERROR(INDEX(Listas!$E$2:$E$40,MATCH($B157,Listas!$D$2:$D$40,0)),"?"))</f>
        <v/>
      </c>
      <c r="H157" s="16">
        <f>IF($B157="","",IFERROR(INDEX(Listas!$F$2:$F$40,MATCH($B157,Listas!$D$2:$D$40,0)),"Sim"))</f>
        <v/>
      </c>
      <c r="I157" s="17">
        <f>IF(OR($B157="",N($D157)=0),"",IF(G157="Entrada",1,-1)*$D157)</f>
        <v/>
      </c>
    </row>
    <row r="158">
      <c r="A158" s="22" t="n"/>
      <c r="B158" s="14" t="n"/>
      <c r="C158" s="14" t="n"/>
      <c r="D158" s="15" t="n"/>
      <c r="E158" s="14" t="n"/>
      <c r="F158" s="14" t="n"/>
      <c r="G158" s="16">
        <f>IF($B158="","",IFERROR(INDEX(Listas!$E$2:$E$40,MATCH($B158,Listas!$D$2:$D$40,0)),"?"))</f>
        <v/>
      </c>
      <c r="H158" s="16">
        <f>IF($B158="","",IFERROR(INDEX(Listas!$F$2:$F$40,MATCH($B158,Listas!$D$2:$D$40,0)),"Sim"))</f>
        <v/>
      </c>
      <c r="I158" s="17">
        <f>IF(OR($B158="",N($D158)=0),"",IF(G158="Entrada",1,-1)*$D158)</f>
        <v/>
      </c>
    </row>
    <row r="159">
      <c r="A159" s="22" t="n"/>
      <c r="B159" s="14" t="n"/>
      <c r="C159" s="14" t="n"/>
      <c r="D159" s="15" t="n"/>
      <c r="E159" s="14" t="n"/>
      <c r="F159" s="14" t="n"/>
      <c r="G159" s="16">
        <f>IF($B159="","",IFERROR(INDEX(Listas!$E$2:$E$40,MATCH($B159,Listas!$D$2:$D$40,0)),"?"))</f>
        <v/>
      </c>
      <c r="H159" s="16">
        <f>IF($B159="","",IFERROR(INDEX(Listas!$F$2:$F$40,MATCH($B159,Listas!$D$2:$D$40,0)),"Sim"))</f>
        <v/>
      </c>
      <c r="I159" s="17">
        <f>IF(OR($B159="",N($D159)=0),"",IF(G159="Entrada",1,-1)*$D159)</f>
        <v/>
      </c>
    </row>
    <row r="160">
      <c r="A160" s="22" t="n"/>
      <c r="B160" s="14" t="n"/>
      <c r="C160" s="14" t="n"/>
      <c r="D160" s="15" t="n"/>
      <c r="E160" s="14" t="n"/>
      <c r="F160" s="14" t="n"/>
      <c r="G160" s="16">
        <f>IF($B160="","",IFERROR(INDEX(Listas!$E$2:$E$40,MATCH($B160,Listas!$D$2:$D$40,0)),"?"))</f>
        <v/>
      </c>
      <c r="H160" s="16">
        <f>IF($B160="","",IFERROR(INDEX(Listas!$F$2:$F$40,MATCH($B160,Listas!$D$2:$D$40,0)),"Sim"))</f>
        <v/>
      </c>
      <c r="I160" s="17">
        <f>IF(OR($B160="",N($D160)=0),"",IF(G160="Entrada",1,-1)*$D160)</f>
        <v/>
      </c>
    </row>
    <row r="161">
      <c r="A161" s="22" t="n"/>
      <c r="B161" s="14" t="n"/>
      <c r="C161" s="14" t="n"/>
      <c r="D161" s="15" t="n"/>
      <c r="E161" s="14" t="n"/>
      <c r="F161" s="14" t="n"/>
      <c r="G161" s="16">
        <f>IF($B161="","",IFERROR(INDEX(Listas!$E$2:$E$40,MATCH($B161,Listas!$D$2:$D$40,0)),"?"))</f>
        <v/>
      </c>
      <c r="H161" s="16">
        <f>IF($B161="","",IFERROR(INDEX(Listas!$F$2:$F$40,MATCH($B161,Listas!$D$2:$D$40,0)),"Sim"))</f>
        <v/>
      </c>
      <c r="I161" s="17">
        <f>IF(OR($B161="",N($D161)=0),"",IF(G161="Entrada",1,-1)*$D161)</f>
        <v/>
      </c>
    </row>
    <row r="162">
      <c r="A162" s="22" t="n"/>
      <c r="B162" s="14" t="n"/>
      <c r="C162" s="14" t="n"/>
      <c r="D162" s="15" t="n"/>
      <c r="E162" s="14" t="n"/>
      <c r="F162" s="14" t="n"/>
      <c r="G162" s="16">
        <f>IF($B162="","",IFERROR(INDEX(Listas!$E$2:$E$40,MATCH($B162,Listas!$D$2:$D$40,0)),"?"))</f>
        <v/>
      </c>
      <c r="H162" s="16">
        <f>IF($B162="","",IFERROR(INDEX(Listas!$F$2:$F$40,MATCH($B162,Listas!$D$2:$D$40,0)),"Sim"))</f>
        <v/>
      </c>
      <c r="I162" s="17">
        <f>IF(OR($B162="",N($D162)=0),"",IF(G162="Entrada",1,-1)*$D162)</f>
        <v/>
      </c>
    </row>
    <row r="163">
      <c r="A163" s="22" t="n"/>
      <c r="B163" s="14" t="n"/>
      <c r="C163" s="14" t="n"/>
      <c r="D163" s="15" t="n"/>
      <c r="E163" s="14" t="n"/>
      <c r="F163" s="14" t="n"/>
      <c r="G163" s="16">
        <f>IF($B163="","",IFERROR(INDEX(Listas!$E$2:$E$40,MATCH($B163,Listas!$D$2:$D$40,0)),"?"))</f>
        <v/>
      </c>
      <c r="H163" s="16">
        <f>IF($B163="","",IFERROR(INDEX(Listas!$F$2:$F$40,MATCH($B163,Listas!$D$2:$D$40,0)),"Sim"))</f>
        <v/>
      </c>
      <c r="I163" s="17">
        <f>IF(OR($B163="",N($D163)=0),"",IF(G163="Entrada",1,-1)*$D163)</f>
        <v/>
      </c>
    </row>
    <row r="164">
      <c r="A164" s="22" t="n"/>
      <c r="B164" s="14" t="n"/>
      <c r="C164" s="14" t="n"/>
      <c r="D164" s="15" t="n"/>
      <c r="E164" s="14" t="n"/>
      <c r="F164" s="14" t="n"/>
      <c r="G164" s="16">
        <f>IF($B164="","",IFERROR(INDEX(Listas!$E$2:$E$40,MATCH($B164,Listas!$D$2:$D$40,0)),"?"))</f>
        <v/>
      </c>
      <c r="H164" s="16">
        <f>IF($B164="","",IFERROR(INDEX(Listas!$F$2:$F$40,MATCH($B164,Listas!$D$2:$D$40,0)),"Sim"))</f>
        <v/>
      </c>
      <c r="I164" s="17">
        <f>IF(OR($B164="",N($D164)=0),"",IF(G164="Entrada",1,-1)*$D164)</f>
        <v/>
      </c>
    </row>
    <row r="165">
      <c r="A165" s="22" t="n"/>
      <c r="B165" s="14" t="n"/>
      <c r="C165" s="14" t="n"/>
      <c r="D165" s="15" t="n"/>
      <c r="E165" s="14" t="n"/>
      <c r="F165" s="14" t="n"/>
      <c r="G165" s="16">
        <f>IF($B165="","",IFERROR(INDEX(Listas!$E$2:$E$40,MATCH($B165,Listas!$D$2:$D$40,0)),"?"))</f>
        <v/>
      </c>
      <c r="H165" s="16">
        <f>IF($B165="","",IFERROR(INDEX(Listas!$F$2:$F$40,MATCH($B165,Listas!$D$2:$D$40,0)),"Sim"))</f>
        <v/>
      </c>
      <c r="I165" s="17">
        <f>IF(OR($B165="",N($D165)=0),"",IF(G165="Entrada",1,-1)*$D165)</f>
        <v/>
      </c>
    </row>
    <row r="166">
      <c r="A166" s="22" t="n"/>
      <c r="B166" s="14" t="n"/>
      <c r="C166" s="14" t="n"/>
      <c r="D166" s="15" t="n"/>
      <c r="E166" s="14" t="n"/>
      <c r="F166" s="14" t="n"/>
      <c r="G166" s="16">
        <f>IF($B166="","",IFERROR(INDEX(Listas!$E$2:$E$40,MATCH($B166,Listas!$D$2:$D$40,0)),"?"))</f>
        <v/>
      </c>
      <c r="H166" s="16">
        <f>IF($B166="","",IFERROR(INDEX(Listas!$F$2:$F$40,MATCH($B166,Listas!$D$2:$D$40,0)),"Sim"))</f>
        <v/>
      </c>
      <c r="I166" s="17">
        <f>IF(OR($B166="",N($D166)=0),"",IF(G166="Entrada",1,-1)*$D166)</f>
        <v/>
      </c>
    </row>
    <row r="167">
      <c r="A167" s="22" t="n"/>
      <c r="B167" s="14" t="n"/>
      <c r="C167" s="14" t="n"/>
      <c r="D167" s="15" t="n"/>
      <c r="E167" s="14" t="n"/>
      <c r="F167" s="14" t="n"/>
      <c r="G167" s="16">
        <f>IF($B167="","",IFERROR(INDEX(Listas!$E$2:$E$40,MATCH($B167,Listas!$D$2:$D$40,0)),"?"))</f>
        <v/>
      </c>
      <c r="H167" s="16">
        <f>IF($B167="","",IFERROR(INDEX(Listas!$F$2:$F$40,MATCH($B167,Listas!$D$2:$D$40,0)),"Sim"))</f>
        <v/>
      </c>
      <c r="I167" s="17">
        <f>IF(OR($B167="",N($D167)=0),"",IF(G167="Entrada",1,-1)*$D167)</f>
        <v/>
      </c>
    </row>
    <row r="168">
      <c r="A168" s="22" t="n"/>
      <c r="B168" s="14" t="n"/>
      <c r="C168" s="14" t="n"/>
      <c r="D168" s="15" t="n"/>
      <c r="E168" s="14" t="n"/>
      <c r="F168" s="14" t="n"/>
      <c r="G168" s="16">
        <f>IF($B168="","",IFERROR(INDEX(Listas!$E$2:$E$40,MATCH($B168,Listas!$D$2:$D$40,0)),"?"))</f>
        <v/>
      </c>
      <c r="H168" s="16">
        <f>IF($B168="","",IFERROR(INDEX(Listas!$F$2:$F$40,MATCH($B168,Listas!$D$2:$D$40,0)),"Sim"))</f>
        <v/>
      </c>
      <c r="I168" s="17">
        <f>IF(OR($B168="",N($D168)=0),"",IF(G168="Entrada",1,-1)*$D168)</f>
        <v/>
      </c>
    </row>
    <row r="169">
      <c r="A169" s="22" t="n"/>
      <c r="B169" s="14" t="n"/>
      <c r="C169" s="14" t="n"/>
      <c r="D169" s="15" t="n"/>
      <c r="E169" s="14" t="n"/>
      <c r="F169" s="14" t="n"/>
      <c r="G169" s="16">
        <f>IF($B169="","",IFERROR(INDEX(Listas!$E$2:$E$40,MATCH($B169,Listas!$D$2:$D$40,0)),"?"))</f>
        <v/>
      </c>
      <c r="H169" s="16">
        <f>IF($B169="","",IFERROR(INDEX(Listas!$F$2:$F$40,MATCH($B169,Listas!$D$2:$D$40,0)),"Sim"))</f>
        <v/>
      </c>
      <c r="I169" s="17">
        <f>IF(OR($B169="",N($D169)=0),"",IF(G169="Entrada",1,-1)*$D169)</f>
        <v/>
      </c>
    </row>
    <row r="170">
      <c r="A170" s="22" t="n"/>
      <c r="B170" s="14" t="n"/>
      <c r="C170" s="14" t="n"/>
      <c r="D170" s="15" t="n"/>
      <c r="E170" s="14" t="n"/>
      <c r="F170" s="14" t="n"/>
      <c r="G170" s="16">
        <f>IF($B170="","",IFERROR(INDEX(Listas!$E$2:$E$40,MATCH($B170,Listas!$D$2:$D$40,0)),"?"))</f>
        <v/>
      </c>
      <c r="H170" s="16">
        <f>IF($B170="","",IFERROR(INDEX(Listas!$F$2:$F$40,MATCH($B170,Listas!$D$2:$D$40,0)),"Sim"))</f>
        <v/>
      </c>
      <c r="I170" s="17">
        <f>IF(OR($B170="",N($D170)=0),"",IF(G170="Entrada",1,-1)*$D170)</f>
        <v/>
      </c>
    </row>
    <row r="171">
      <c r="A171" s="22" t="n"/>
      <c r="B171" s="14" t="n"/>
      <c r="C171" s="14" t="n"/>
      <c r="D171" s="15" t="n"/>
      <c r="E171" s="14" t="n"/>
      <c r="F171" s="14" t="n"/>
      <c r="G171" s="16">
        <f>IF($B171="","",IFERROR(INDEX(Listas!$E$2:$E$40,MATCH($B171,Listas!$D$2:$D$40,0)),"?"))</f>
        <v/>
      </c>
      <c r="H171" s="16">
        <f>IF($B171="","",IFERROR(INDEX(Listas!$F$2:$F$40,MATCH($B171,Listas!$D$2:$D$40,0)),"Sim"))</f>
        <v/>
      </c>
      <c r="I171" s="17">
        <f>IF(OR($B171="",N($D171)=0),"",IF(G171="Entrada",1,-1)*$D171)</f>
        <v/>
      </c>
    </row>
    <row r="172">
      <c r="A172" s="22" t="n"/>
      <c r="B172" s="14" t="n"/>
      <c r="C172" s="14" t="n"/>
      <c r="D172" s="15" t="n"/>
      <c r="E172" s="14" t="n"/>
      <c r="F172" s="14" t="n"/>
      <c r="G172" s="16">
        <f>IF($B172="","",IFERROR(INDEX(Listas!$E$2:$E$40,MATCH($B172,Listas!$D$2:$D$40,0)),"?"))</f>
        <v/>
      </c>
      <c r="H172" s="16">
        <f>IF($B172="","",IFERROR(INDEX(Listas!$F$2:$F$40,MATCH($B172,Listas!$D$2:$D$40,0)),"Sim"))</f>
        <v/>
      </c>
      <c r="I172" s="17">
        <f>IF(OR($B172="",N($D172)=0),"",IF(G172="Entrada",1,-1)*$D172)</f>
        <v/>
      </c>
    </row>
    <row r="173">
      <c r="A173" s="22" t="n"/>
      <c r="B173" s="14" t="n"/>
      <c r="C173" s="14" t="n"/>
      <c r="D173" s="15" t="n"/>
      <c r="E173" s="14" t="n"/>
      <c r="F173" s="14" t="n"/>
      <c r="G173" s="16">
        <f>IF($B173="","",IFERROR(INDEX(Listas!$E$2:$E$40,MATCH($B173,Listas!$D$2:$D$40,0)),"?"))</f>
        <v/>
      </c>
      <c r="H173" s="16">
        <f>IF($B173="","",IFERROR(INDEX(Listas!$F$2:$F$40,MATCH($B173,Listas!$D$2:$D$40,0)),"Sim"))</f>
        <v/>
      </c>
      <c r="I173" s="17">
        <f>IF(OR($B173="",N($D173)=0),"",IF(G173="Entrada",1,-1)*$D173)</f>
        <v/>
      </c>
    </row>
    <row r="174">
      <c r="A174" s="22" t="n"/>
      <c r="B174" s="14" t="n"/>
      <c r="C174" s="14" t="n"/>
      <c r="D174" s="15" t="n"/>
      <c r="E174" s="14" t="n"/>
      <c r="F174" s="14" t="n"/>
      <c r="G174" s="16">
        <f>IF($B174="","",IFERROR(INDEX(Listas!$E$2:$E$40,MATCH($B174,Listas!$D$2:$D$40,0)),"?"))</f>
        <v/>
      </c>
      <c r="H174" s="16">
        <f>IF($B174="","",IFERROR(INDEX(Listas!$F$2:$F$40,MATCH($B174,Listas!$D$2:$D$40,0)),"Sim"))</f>
        <v/>
      </c>
      <c r="I174" s="17">
        <f>IF(OR($B174="",N($D174)=0),"",IF(G174="Entrada",1,-1)*$D174)</f>
        <v/>
      </c>
    </row>
    <row r="175">
      <c r="A175" s="22" t="n"/>
      <c r="B175" s="14" t="n"/>
      <c r="C175" s="14" t="n"/>
      <c r="D175" s="15" t="n"/>
      <c r="E175" s="14" t="n"/>
      <c r="F175" s="14" t="n"/>
      <c r="G175" s="16">
        <f>IF($B175="","",IFERROR(INDEX(Listas!$E$2:$E$40,MATCH($B175,Listas!$D$2:$D$40,0)),"?"))</f>
        <v/>
      </c>
      <c r="H175" s="16">
        <f>IF($B175="","",IFERROR(INDEX(Listas!$F$2:$F$40,MATCH($B175,Listas!$D$2:$D$40,0)),"Sim"))</f>
        <v/>
      </c>
      <c r="I175" s="17">
        <f>IF(OR($B175="",N($D175)=0),"",IF(G175="Entrada",1,-1)*$D175)</f>
        <v/>
      </c>
    </row>
    <row r="176">
      <c r="A176" s="22" t="n"/>
      <c r="B176" s="14" t="n"/>
      <c r="C176" s="14" t="n"/>
      <c r="D176" s="15" t="n"/>
      <c r="E176" s="14" t="n"/>
      <c r="F176" s="14" t="n"/>
      <c r="G176" s="16">
        <f>IF($B176="","",IFERROR(INDEX(Listas!$E$2:$E$40,MATCH($B176,Listas!$D$2:$D$40,0)),"?"))</f>
        <v/>
      </c>
      <c r="H176" s="16">
        <f>IF($B176="","",IFERROR(INDEX(Listas!$F$2:$F$40,MATCH($B176,Listas!$D$2:$D$40,0)),"Sim"))</f>
        <v/>
      </c>
      <c r="I176" s="17">
        <f>IF(OR($B176="",N($D176)=0),"",IF(G176="Entrada",1,-1)*$D176)</f>
        <v/>
      </c>
    </row>
    <row r="177">
      <c r="A177" s="22" t="n"/>
      <c r="B177" s="14" t="n"/>
      <c r="C177" s="14" t="n"/>
      <c r="D177" s="15" t="n"/>
      <c r="E177" s="14" t="n"/>
      <c r="F177" s="14" t="n"/>
      <c r="G177" s="16">
        <f>IF($B177="","",IFERROR(INDEX(Listas!$E$2:$E$40,MATCH($B177,Listas!$D$2:$D$40,0)),"?"))</f>
        <v/>
      </c>
      <c r="H177" s="16">
        <f>IF($B177="","",IFERROR(INDEX(Listas!$F$2:$F$40,MATCH($B177,Listas!$D$2:$D$40,0)),"Sim"))</f>
        <v/>
      </c>
      <c r="I177" s="17">
        <f>IF(OR($B177="",N($D177)=0),"",IF(G177="Entrada",1,-1)*$D177)</f>
        <v/>
      </c>
    </row>
    <row r="178">
      <c r="A178" s="22" t="n"/>
      <c r="B178" s="14" t="n"/>
      <c r="C178" s="14" t="n"/>
      <c r="D178" s="15" t="n"/>
      <c r="E178" s="14" t="n"/>
      <c r="F178" s="14" t="n"/>
      <c r="G178" s="16">
        <f>IF($B178="","",IFERROR(INDEX(Listas!$E$2:$E$40,MATCH($B178,Listas!$D$2:$D$40,0)),"?"))</f>
        <v/>
      </c>
      <c r="H178" s="16">
        <f>IF($B178="","",IFERROR(INDEX(Listas!$F$2:$F$40,MATCH($B178,Listas!$D$2:$D$40,0)),"Sim"))</f>
        <v/>
      </c>
      <c r="I178" s="17">
        <f>IF(OR($B178="",N($D178)=0),"",IF(G178="Entrada",1,-1)*$D178)</f>
        <v/>
      </c>
    </row>
    <row r="179">
      <c r="A179" s="22" t="n"/>
      <c r="B179" s="14" t="n"/>
      <c r="C179" s="14" t="n"/>
      <c r="D179" s="15" t="n"/>
      <c r="E179" s="14" t="n"/>
      <c r="F179" s="14" t="n"/>
      <c r="G179" s="16">
        <f>IF($B179="","",IFERROR(INDEX(Listas!$E$2:$E$40,MATCH($B179,Listas!$D$2:$D$40,0)),"?"))</f>
        <v/>
      </c>
      <c r="H179" s="16">
        <f>IF($B179="","",IFERROR(INDEX(Listas!$F$2:$F$40,MATCH($B179,Listas!$D$2:$D$40,0)),"Sim"))</f>
        <v/>
      </c>
      <c r="I179" s="17">
        <f>IF(OR($B179="",N($D179)=0),"",IF(G179="Entrada",1,-1)*$D179)</f>
        <v/>
      </c>
    </row>
    <row r="180">
      <c r="A180" s="22" t="n"/>
      <c r="B180" s="14" t="n"/>
      <c r="C180" s="14" t="n"/>
      <c r="D180" s="15" t="n"/>
      <c r="E180" s="14" t="n"/>
      <c r="F180" s="14" t="n"/>
      <c r="G180" s="16">
        <f>IF($B180="","",IFERROR(INDEX(Listas!$E$2:$E$40,MATCH($B180,Listas!$D$2:$D$40,0)),"?"))</f>
        <v/>
      </c>
      <c r="H180" s="16">
        <f>IF($B180="","",IFERROR(INDEX(Listas!$F$2:$F$40,MATCH($B180,Listas!$D$2:$D$40,0)),"Sim"))</f>
        <v/>
      </c>
      <c r="I180" s="17">
        <f>IF(OR($B180="",N($D180)=0),"",IF(G180="Entrada",1,-1)*$D180)</f>
        <v/>
      </c>
    </row>
    <row r="181">
      <c r="A181" s="22" t="n"/>
      <c r="B181" s="14" t="n"/>
      <c r="C181" s="14" t="n"/>
      <c r="D181" s="15" t="n"/>
      <c r="E181" s="14" t="n"/>
      <c r="F181" s="14" t="n"/>
      <c r="G181" s="16">
        <f>IF($B181="","",IFERROR(INDEX(Listas!$E$2:$E$40,MATCH($B181,Listas!$D$2:$D$40,0)),"?"))</f>
        <v/>
      </c>
      <c r="H181" s="16">
        <f>IF($B181="","",IFERROR(INDEX(Listas!$F$2:$F$40,MATCH($B181,Listas!$D$2:$D$40,0)),"Sim"))</f>
        <v/>
      </c>
      <c r="I181" s="17">
        <f>IF(OR($B181="",N($D181)=0),"",IF(G181="Entrada",1,-1)*$D181)</f>
        <v/>
      </c>
    </row>
    <row r="182">
      <c r="A182" s="22" t="n"/>
      <c r="B182" s="14" t="n"/>
      <c r="C182" s="14" t="n"/>
      <c r="D182" s="15" t="n"/>
      <c r="E182" s="14" t="n"/>
      <c r="F182" s="14" t="n"/>
      <c r="G182" s="16">
        <f>IF($B182="","",IFERROR(INDEX(Listas!$E$2:$E$40,MATCH($B182,Listas!$D$2:$D$40,0)),"?"))</f>
        <v/>
      </c>
      <c r="H182" s="16">
        <f>IF($B182="","",IFERROR(INDEX(Listas!$F$2:$F$40,MATCH($B182,Listas!$D$2:$D$40,0)),"Sim"))</f>
        <v/>
      </c>
      <c r="I182" s="17">
        <f>IF(OR($B182="",N($D182)=0),"",IF(G182="Entrada",1,-1)*$D182)</f>
        <v/>
      </c>
    </row>
    <row r="183">
      <c r="A183" s="22" t="n"/>
      <c r="B183" s="14" t="n"/>
      <c r="C183" s="14" t="n"/>
      <c r="D183" s="15" t="n"/>
      <c r="E183" s="14" t="n"/>
      <c r="F183" s="14" t="n"/>
      <c r="G183" s="16">
        <f>IF($B183="","",IFERROR(INDEX(Listas!$E$2:$E$40,MATCH($B183,Listas!$D$2:$D$40,0)),"?"))</f>
        <v/>
      </c>
      <c r="H183" s="16">
        <f>IF($B183="","",IFERROR(INDEX(Listas!$F$2:$F$40,MATCH($B183,Listas!$D$2:$D$40,0)),"Sim"))</f>
        <v/>
      </c>
      <c r="I183" s="17">
        <f>IF(OR($B183="",N($D183)=0),"",IF(G183="Entrada",1,-1)*$D183)</f>
        <v/>
      </c>
    </row>
    <row r="184">
      <c r="A184" s="22" t="n"/>
      <c r="B184" s="14" t="n"/>
      <c r="C184" s="14" t="n"/>
      <c r="D184" s="15" t="n"/>
      <c r="E184" s="14" t="n"/>
      <c r="F184" s="14" t="n"/>
      <c r="G184" s="16">
        <f>IF($B184="","",IFERROR(INDEX(Listas!$E$2:$E$40,MATCH($B184,Listas!$D$2:$D$40,0)),"?"))</f>
        <v/>
      </c>
      <c r="H184" s="16">
        <f>IF($B184="","",IFERROR(INDEX(Listas!$F$2:$F$40,MATCH($B184,Listas!$D$2:$D$40,0)),"Sim"))</f>
        <v/>
      </c>
      <c r="I184" s="17">
        <f>IF(OR($B184="",N($D184)=0),"",IF(G184="Entrada",1,-1)*$D184)</f>
        <v/>
      </c>
    </row>
    <row r="185">
      <c r="A185" s="22" t="n"/>
      <c r="B185" s="14" t="n"/>
      <c r="C185" s="14" t="n"/>
      <c r="D185" s="15" t="n"/>
      <c r="E185" s="14" t="n"/>
      <c r="F185" s="14" t="n"/>
      <c r="G185" s="16">
        <f>IF($B185="","",IFERROR(INDEX(Listas!$E$2:$E$40,MATCH($B185,Listas!$D$2:$D$40,0)),"?"))</f>
        <v/>
      </c>
      <c r="H185" s="16">
        <f>IF($B185="","",IFERROR(INDEX(Listas!$F$2:$F$40,MATCH($B185,Listas!$D$2:$D$40,0)),"Sim"))</f>
        <v/>
      </c>
      <c r="I185" s="17">
        <f>IF(OR($B185="",N($D185)=0),"",IF(G185="Entrada",1,-1)*$D185)</f>
        <v/>
      </c>
    </row>
    <row r="186">
      <c r="A186" s="22" t="n"/>
      <c r="B186" s="14" t="n"/>
      <c r="C186" s="14" t="n"/>
      <c r="D186" s="15" t="n"/>
      <c r="E186" s="14" t="n"/>
      <c r="F186" s="14" t="n"/>
      <c r="G186" s="16">
        <f>IF($B186="","",IFERROR(INDEX(Listas!$E$2:$E$40,MATCH($B186,Listas!$D$2:$D$40,0)),"?"))</f>
        <v/>
      </c>
      <c r="H186" s="16">
        <f>IF($B186="","",IFERROR(INDEX(Listas!$F$2:$F$40,MATCH($B186,Listas!$D$2:$D$40,0)),"Sim"))</f>
        <v/>
      </c>
      <c r="I186" s="17">
        <f>IF(OR($B186="",N($D186)=0),"",IF(G186="Entrada",1,-1)*$D186)</f>
        <v/>
      </c>
    </row>
    <row r="187">
      <c r="A187" s="22" t="n"/>
      <c r="B187" s="14" t="n"/>
      <c r="C187" s="14" t="n"/>
      <c r="D187" s="15" t="n"/>
      <c r="E187" s="14" t="n"/>
      <c r="F187" s="14" t="n"/>
      <c r="G187" s="16">
        <f>IF($B187="","",IFERROR(INDEX(Listas!$E$2:$E$40,MATCH($B187,Listas!$D$2:$D$40,0)),"?"))</f>
        <v/>
      </c>
      <c r="H187" s="16">
        <f>IF($B187="","",IFERROR(INDEX(Listas!$F$2:$F$40,MATCH($B187,Listas!$D$2:$D$40,0)),"Sim"))</f>
        <v/>
      </c>
      <c r="I187" s="17">
        <f>IF(OR($B187="",N($D187)=0),"",IF(G187="Entrada",1,-1)*$D187)</f>
        <v/>
      </c>
    </row>
    <row r="188">
      <c r="A188" s="22" t="n"/>
      <c r="B188" s="14" t="n"/>
      <c r="C188" s="14" t="n"/>
      <c r="D188" s="15" t="n"/>
      <c r="E188" s="14" t="n"/>
      <c r="F188" s="14" t="n"/>
      <c r="G188" s="16">
        <f>IF($B188="","",IFERROR(INDEX(Listas!$E$2:$E$40,MATCH($B188,Listas!$D$2:$D$40,0)),"?"))</f>
        <v/>
      </c>
      <c r="H188" s="16">
        <f>IF($B188="","",IFERROR(INDEX(Listas!$F$2:$F$40,MATCH($B188,Listas!$D$2:$D$40,0)),"Sim"))</f>
        <v/>
      </c>
      <c r="I188" s="17">
        <f>IF(OR($B188="",N($D188)=0),"",IF(G188="Entrada",1,-1)*$D188)</f>
        <v/>
      </c>
    </row>
    <row r="189">
      <c r="A189" s="22" t="n"/>
      <c r="B189" s="14" t="n"/>
      <c r="C189" s="14" t="n"/>
      <c r="D189" s="15" t="n"/>
      <c r="E189" s="14" t="n"/>
      <c r="F189" s="14" t="n"/>
      <c r="G189" s="16">
        <f>IF($B189="","",IFERROR(INDEX(Listas!$E$2:$E$40,MATCH($B189,Listas!$D$2:$D$40,0)),"?"))</f>
        <v/>
      </c>
      <c r="H189" s="16">
        <f>IF($B189="","",IFERROR(INDEX(Listas!$F$2:$F$40,MATCH($B189,Listas!$D$2:$D$40,0)),"Sim"))</f>
        <v/>
      </c>
      <c r="I189" s="17">
        <f>IF(OR($B189="",N($D189)=0),"",IF(G189="Entrada",1,-1)*$D189)</f>
        <v/>
      </c>
    </row>
    <row r="190">
      <c r="A190" s="22" t="n"/>
      <c r="B190" s="14" t="n"/>
      <c r="C190" s="14" t="n"/>
      <c r="D190" s="15" t="n"/>
      <c r="E190" s="14" t="n"/>
      <c r="F190" s="14" t="n"/>
      <c r="G190" s="16">
        <f>IF($B190="","",IFERROR(INDEX(Listas!$E$2:$E$40,MATCH($B190,Listas!$D$2:$D$40,0)),"?"))</f>
        <v/>
      </c>
      <c r="H190" s="16">
        <f>IF($B190="","",IFERROR(INDEX(Listas!$F$2:$F$40,MATCH($B190,Listas!$D$2:$D$40,0)),"Sim"))</f>
        <v/>
      </c>
      <c r="I190" s="17">
        <f>IF(OR($B190="",N($D190)=0),"",IF(G190="Entrada",1,-1)*$D190)</f>
        <v/>
      </c>
    </row>
    <row r="191">
      <c r="A191" s="22" t="n"/>
      <c r="B191" s="14" t="n"/>
      <c r="C191" s="14" t="n"/>
      <c r="D191" s="15" t="n"/>
      <c r="E191" s="14" t="n"/>
      <c r="F191" s="14" t="n"/>
      <c r="G191" s="16">
        <f>IF($B191="","",IFERROR(INDEX(Listas!$E$2:$E$40,MATCH($B191,Listas!$D$2:$D$40,0)),"?"))</f>
        <v/>
      </c>
      <c r="H191" s="16">
        <f>IF($B191="","",IFERROR(INDEX(Listas!$F$2:$F$40,MATCH($B191,Listas!$D$2:$D$40,0)),"Sim"))</f>
        <v/>
      </c>
      <c r="I191" s="17">
        <f>IF(OR($B191="",N($D191)=0),"",IF(G191="Entrada",1,-1)*$D191)</f>
        <v/>
      </c>
    </row>
    <row r="192">
      <c r="A192" s="22" t="n"/>
      <c r="B192" s="14" t="n"/>
      <c r="C192" s="14" t="n"/>
      <c r="D192" s="15" t="n"/>
      <c r="E192" s="14" t="n"/>
      <c r="F192" s="14" t="n"/>
      <c r="G192" s="16">
        <f>IF($B192="","",IFERROR(INDEX(Listas!$E$2:$E$40,MATCH($B192,Listas!$D$2:$D$40,0)),"?"))</f>
        <v/>
      </c>
      <c r="H192" s="16">
        <f>IF($B192="","",IFERROR(INDEX(Listas!$F$2:$F$40,MATCH($B192,Listas!$D$2:$D$40,0)),"Sim"))</f>
        <v/>
      </c>
      <c r="I192" s="17">
        <f>IF(OR($B192="",N($D192)=0),"",IF(G192="Entrada",1,-1)*$D192)</f>
        <v/>
      </c>
    </row>
    <row r="193">
      <c r="A193" s="22" t="n"/>
      <c r="B193" s="14" t="n"/>
      <c r="C193" s="14" t="n"/>
      <c r="D193" s="15" t="n"/>
      <c r="E193" s="14" t="n"/>
      <c r="F193" s="14" t="n"/>
      <c r="G193" s="16">
        <f>IF($B193="","",IFERROR(INDEX(Listas!$E$2:$E$40,MATCH($B193,Listas!$D$2:$D$40,0)),"?"))</f>
        <v/>
      </c>
      <c r="H193" s="16">
        <f>IF($B193="","",IFERROR(INDEX(Listas!$F$2:$F$40,MATCH($B193,Listas!$D$2:$D$40,0)),"Sim"))</f>
        <v/>
      </c>
      <c r="I193" s="17">
        <f>IF(OR($B193="",N($D193)=0),"",IF(G193="Entrada",1,-1)*$D193)</f>
        <v/>
      </c>
    </row>
    <row r="194">
      <c r="A194" s="22" t="n"/>
      <c r="B194" s="14" t="n"/>
      <c r="C194" s="14" t="n"/>
      <c r="D194" s="15" t="n"/>
      <c r="E194" s="14" t="n"/>
      <c r="F194" s="14" t="n"/>
      <c r="G194" s="16">
        <f>IF($B194="","",IFERROR(INDEX(Listas!$E$2:$E$40,MATCH($B194,Listas!$D$2:$D$40,0)),"?"))</f>
        <v/>
      </c>
      <c r="H194" s="16">
        <f>IF($B194="","",IFERROR(INDEX(Listas!$F$2:$F$40,MATCH($B194,Listas!$D$2:$D$40,0)),"Sim"))</f>
        <v/>
      </c>
      <c r="I194" s="17">
        <f>IF(OR($B194="",N($D194)=0),"",IF(G194="Entrada",1,-1)*$D194)</f>
        <v/>
      </c>
    </row>
    <row r="195">
      <c r="A195" s="22" t="n"/>
      <c r="B195" s="14" t="n"/>
      <c r="C195" s="14" t="n"/>
      <c r="D195" s="15" t="n"/>
      <c r="E195" s="14" t="n"/>
      <c r="F195" s="14" t="n"/>
      <c r="G195" s="16">
        <f>IF($B195="","",IFERROR(INDEX(Listas!$E$2:$E$40,MATCH($B195,Listas!$D$2:$D$40,0)),"?"))</f>
        <v/>
      </c>
      <c r="H195" s="16">
        <f>IF($B195="","",IFERROR(INDEX(Listas!$F$2:$F$40,MATCH($B195,Listas!$D$2:$D$40,0)),"Sim"))</f>
        <v/>
      </c>
      <c r="I195" s="17">
        <f>IF(OR($B195="",N($D195)=0),"",IF(G195="Entrada",1,-1)*$D195)</f>
        <v/>
      </c>
    </row>
    <row r="196">
      <c r="A196" s="22" t="n"/>
      <c r="B196" s="14" t="n"/>
      <c r="C196" s="14" t="n"/>
      <c r="D196" s="15" t="n"/>
      <c r="E196" s="14" t="n"/>
      <c r="F196" s="14" t="n"/>
      <c r="G196" s="16">
        <f>IF($B196="","",IFERROR(INDEX(Listas!$E$2:$E$40,MATCH($B196,Listas!$D$2:$D$40,0)),"?"))</f>
        <v/>
      </c>
      <c r="H196" s="16">
        <f>IF($B196="","",IFERROR(INDEX(Listas!$F$2:$F$40,MATCH($B196,Listas!$D$2:$D$40,0)),"Sim"))</f>
        <v/>
      </c>
      <c r="I196" s="17">
        <f>IF(OR($B196="",N($D196)=0),"",IF(G196="Entrada",1,-1)*$D196)</f>
        <v/>
      </c>
    </row>
    <row r="197">
      <c r="A197" s="22" t="n"/>
      <c r="B197" s="14" t="n"/>
      <c r="C197" s="14" t="n"/>
      <c r="D197" s="15" t="n"/>
      <c r="E197" s="14" t="n"/>
      <c r="F197" s="14" t="n"/>
      <c r="G197" s="16">
        <f>IF($B197="","",IFERROR(INDEX(Listas!$E$2:$E$40,MATCH($B197,Listas!$D$2:$D$40,0)),"?"))</f>
        <v/>
      </c>
      <c r="H197" s="16">
        <f>IF($B197="","",IFERROR(INDEX(Listas!$F$2:$F$40,MATCH($B197,Listas!$D$2:$D$40,0)),"Sim"))</f>
        <v/>
      </c>
      <c r="I197" s="17">
        <f>IF(OR($B197="",N($D197)=0),"",IF(G197="Entrada",1,-1)*$D197)</f>
        <v/>
      </c>
    </row>
    <row r="198">
      <c r="A198" s="22" t="n"/>
      <c r="B198" s="14" t="n"/>
      <c r="C198" s="14" t="n"/>
      <c r="D198" s="15" t="n"/>
      <c r="E198" s="14" t="n"/>
      <c r="F198" s="14" t="n"/>
      <c r="G198" s="16">
        <f>IF($B198="","",IFERROR(INDEX(Listas!$E$2:$E$40,MATCH($B198,Listas!$D$2:$D$40,0)),"?"))</f>
        <v/>
      </c>
      <c r="H198" s="16">
        <f>IF($B198="","",IFERROR(INDEX(Listas!$F$2:$F$40,MATCH($B198,Listas!$D$2:$D$40,0)),"Sim"))</f>
        <v/>
      </c>
      <c r="I198" s="17">
        <f>IF(OR($B198="",N($D198)=0),"",IF(G198="Entrada",1,-1)*$D198)</f>
        <v/>
      </c>
    </row>
    <row r="199">
      <c r="A199" s="22" t="n"/>
      <c r="B199" s="14" t="n"/>
      <c r="C199" s="14" t="n"/>
      <c r="D199" s="15" t="n"/>
      <c r="E199" s="14" t="n"/>
      <c r="F199" s="14" t="n"/>
      <c r="G199" s="16">
        <f>IF($B199="","",IFERROR(INDEX(Listas!$E$2:$E$40,MATCH($B199,Listas!$D$2:$D$40,0)),"?"))</f>
        <v/>
      </c>
      <c r="H199" s="16">
        <f>IF($B199="","",IFERROR(INDEX(Listas!$F$2:$F$40,MATCH($B199,Listas!$D$2:$D$40,0)),"Sim"))</f>
        <v/>
      </c>
      <c r="I199" s="17">
        <f>IF(OR($B199="",N($D199)=0),"",IF(G199="Entrada",1,-1)*$D199)</f>
        <v/>
      </c>
    </row>
    <row r="200">
      <c r="A200" s="22" t="n"/>
      <c r="B200" s="14" t="n"/>
      <c r="C200" s="14" t="n"/>
      <c r="D200" s="15" t="n"/>
      <c r="E200" s="14" t="n"/>
      <c r="F200" s="14" t="n"/>
      <c r="G200" s="16">
        <f>IF($B200="","",IFERROR(INDEX(Listas!$E$2:$E$40,MATCH($B200,Listas!$D$2:$D$40,0)),"?"))</f>
        <v/>
      </c>
      <c r="H200" s="16">
        <f>IF($B200="","",IFERROR(INDEX(Listas!$F$2:$F$40,MATCH($B200,Listas!$D$2:$D$40,0)),"Sim"))</f>
        <v/>
      </c>
      <c r="I200" s="17">
        <f>IF(OR($B200="",N($D200)=0),"",IF(G200="Entrada",1,-1)*$D200)</f>
        <v/>
      </c>
    </row>
    <row r="201">
      <c r="A201" s="22" t="n"/>
      <c r="B201" s="14" t="n"/>
      <c r="C201" s="14" t="n"/>
      <c r="D201" s="15" t="n"/>
      <c r="E201" s="14" t="n"/>
      <c r="F201" s="14" t="n"/>
      <c r="G201" s="16">
        <f>IF($B201="","",IFERROR(INDEX(Listas!$E$2:$E$40,MATCH($B201,Listas!$D$2:$D$40,0)),"?"))</f>
        <v/>
      </c>
      <c r="H201" s="16">
        <f>IF($B201="","",IFERROR(INDEX(Listas!$F$2:$F$40,MATCH($B201,Listas!$D$2:$D$40,0)),"Sim"))</f>
        <v/>
      </c>
      <c r="I201" s="17">
        <f>IF(OR($B201="",N($D201)=0),"",IF(G201="Entrada",1,-1)*$D201)</f>
        <v/>
      </c>
    </row>
    <row r="202">
      <c r="A202" s="22" t="n"/>
      <c r="B202" s="14" t="n"/>
      <c r="C202" s="14" t="n"/>
      <c r="D202" s="15" t="n"/>
      <c r="E202" s="14" t="n"/>
      <c r="F202" s="14" t="n"/>
      <c r="G202" s="16">
        <f>IF($B202="","",IFERROR(INDEX(Listas!$E$2:$E$40,MATCH($B202,Listas!$D$2:$D$40,0)),"?"))</f>
        <v/>
      </c>
      <c r="H202" s="16">
        <f>IF($B202="","",IFERROR(INDEX(Listas!$F$2:$F$40,MATCH($B202,Listas!$D$2:$D$40,0)),"Sim"))</f>
        <v/>
      </c>
      <c r="I202" s="17">
        <f>IF(OR($B202="",N($D202)=0),"",IF(G202="Entrada",1,-1)*$D202)</f>
        <v/>
      </c>
    </row>
    <row r="203">
      <c r="A203" s="22" t="n"/>
      <c r="B203" s="14" t="n"/>
      <c r="C203" s="14" t="n"/>
      <c r="D203" s="15" t="n"/>
      <c r="E203" s="14" t="n"/>
      <c r="F203" s="14" t="n"/>
      <c r="G203" s="16">
        <f>IF($B203="","",IFERROR(INDEX(Listas!$E$2:$E$40,MATCH($B203,Listas!$D$2:$D$40,0)),"?"))</f>
        <v/>
      </c>
      <c r="H203" s="16">
        <f>IF($B203="","",IFERROR(INDEX(Listas!$F$2:$F$40,MATCH($B203,Listas!$D$2:$D$40,0)),"Sim"))</f>
        <v/>
      </c>
      <c r="I203" s="17">
        <f>IF(OR($B203="",N($D203)=0),"",IF(G203="Entrada",1,-1)*$D203)</f>
        <v/>
      </c>
    </row>
    <row r="204">
      <c r="A204" s="22" t="n"/>
      <c r="B204" s="14" t="n"/>
      <c r="C204" s="14" t="n"/>
      <c r="D204" s="15" t="n"/>
      <c r="E204" s="14" t="n"/>
      <c r="F204" s="14" t="n"/>
      <c r="G204" s="16">
        <f>IF($B204="","",IFERROR(INDEX(Listas!$E$2:$E$40,MATCH($B204,Listas!$D$2:$D$40,0)),"?"))</f>
        <v/>
      </c>
      <c r="H204" s="16">
        <f>IF($B204="","",IFERROR(INDEX(Listas!$F$2:$F$40,MATCH($B204,Listas!$D$2:$D$40,0)),"Sim"))</f>
        <v/>
      </c>
      <c r="I204" s="17">
        <f>IF(OR($B204="",N($D204)=0),"",IF(G204="Entrada",1,-1)*$D204)</f>
        <v/>
      </c>
    </row>
    <row r="205">
      <c r="A205" s="22" t="n"/>
      <c r="B205" s="14" t="n"/>
      <c r="C205" s="14" t="n"/>
      <c r="D205" s="15" t="n"/>
      <c r="E205" s="14" t="n"/>
      <c r="F205" s="14" t="n"/>
      <c r="G205" s="16">
        <f>IF($B205="","",IFERROR(INDEX(Listas!$E$2:$E$40,MATCH($B205,Listas!$D$2:$D$40,0)),"?"))</f>
        <v/>
      </c>
      <c r="H205" s="16">
        <f>IF($B205="","",IFERROR(INDEX(Listas!$F$2:$F$40,MATCH($B205,Listas!$D$2:$D$40,0)),"Sim"))</f>
        <v/>
      </c>
      <c r="I205" s="17">
        <f>IF(OR($B205="",N($D205)=0),"",IF(G205="Entrada",1,-1)*$D205)</f>
        <v/>
      </c>
    </row>
    <row r="206">
      <c r="A206" s="22" t="n"/>
      <c r="B206" s="14" t="n"/>
      <c r="C206" s="14" t="n"/>
      <c r="D206" s="15" t="n"/>
      <c r="E206" s="14" t="n"/>
      <c r="F206" s="14" t="n"/>
      <c r="G206" s="16">
        <f>IF($B206="","",IFERROR(INDEX(Listas!$E$2:$E$40,MATCH($B206,Listas!$D$2:$D$40,0)),"?"))</f>
        <v/>
      </c>
      <c r="H206" s="16">
        <f>IF($B206="","",IFERROR(INDEX(Listas!$F$2:$F$40,MATCH($B206,Listas!$D$2:$D$40,0)),"Sim"))</f>
        <v/>
      </c>
      <c r="I206" s="17">
        <f>IF(OR($B206="",N($D206)=0),"",IF(G206="Entrada",1,-1)*$D206)</f>
        <v/>
      </c>
    </row>
    <row r="207">
      <c r="A207" s="22" t="n"/>
      <c r="B207" s="14" t="n"/>
      <c r="C207" s="14" t="n"/>
      <c r="D207" s="15" t="n"/>
      <c r="E207" s="14" t="n"/>
      <c r="F207" s="14" t="n"/>
      <c r="G207" s="16">
        <f>IF($B207="","",IFERROR(INDEX(Listas!$E$2:$E$40,MATCH($B207,Listas!$D$2:$D$40,0)),"?"))</f>
        <v/>
      </c>
      <c r="H207" s="16">
        <f>IF($B207="","",IFERROR(INDEX(Listas!$F$2:$F$40,MATCH($B207,Listas!$D$2:$D$40,0)),"Sim"))</f>
        <v/>
      </c>
      <c r="I207" s="17">
        <f>IF(OR($B207="",N($D207)=0),"",IF(G207="Entrada",1,-1)*$D207)</f>
        <v/>
      </c>
    </row>
    <row r="208">
      <c r="A208" s="22" t="n"/>
      <c r="B208" s="14" t="n"/>
      <c r="C208" s="14" t="n"/>
      <c r="D208" s="15" t="n"/>
      <c r="E208" s="14" t="n"/>
      <c r="F208" s="14" t="n"/>
      <c r="G208" s="16">
        <f>IF($B208="","",IFERROR(INDEX(Listas!$E$2:$E$40,MATCH($B208,Listas!$D$2:$D$40,0)),"?"))</f>
        <v/>
      </c>
      <c r="H208" s="16">
        <f>IF($B208="","",IFERROR(INDEX(Listas!$F$2:$F$40,MATCH($B208,Listas!$D$2:$D$40,0)),"Sim"))</f>
        <v/>
      </c>
      <c r="I208" s="17">
        <f>IF(OR($B208="",N($D208)=0),"",IF(G208="Entrada",1,-1)*$D208)</f>
        <v/>
      </c>
    </row>
    <row r="209">
      <c r="A209" s="22" t="n"/>
      <c r="B209" s="14" t="n"/>
      <c r="C209" s="14" t="n"/>
      <c r="D209" s="15" t="n"/>
      <c r="E209" s="14" t="n"/>
      <c r="F209" s="14" t="n"/>
      <c r="G209" s="16">
        <f>IF($B209="","",IFERROR(INDEX(Listas!$E$2:$E$40,MATCH($B209,Listas!$D$2:$D$40,0)),"?"))</f>
        <v/>
      </c>
      <c r="H209" s="16">
        <f>IF($B209="","",IFERROR(INDEX(Listas!$F$2:$F$40,MATCH($B209,Listas!$D$2:$D$40,0)),"Sim"))</f>
        <v/>
      </c>
      <c r="I209" s="17">
        <f>IF(OR($B209="",N($D209)=0),"",IF(G209="Entrada",1,-1)*$D209)</f>
        <v/>
      </c>
    </row>
    <row r="210">
      <c r="A210" s="22" t="n"/>
      <c r="B210" s="14" t="n"/>
      <c r="C210" s="14" t="n"/>
      <c r="D210" s="15" t="n"/>
      <c r="E210" s="14" t="n"/>
      <c r="F210" s="14" t="n"/>
      <c r="G210" s="16">
        <f>IF($B210="","",IFERROR(INDEX(Listas!$E$2:$E$40,MATCH($B210,Listas!$D$2:$D$40,0)),"?"))</f>
        <v/>
      </c>
      <c r="H210" s="16">
        <f>IF($B210="","",IFERROR(INDEX(Listas!$F$2:$F$40,MATCH($B210,Listas!$D$2:$D$40,0)),"Sim"))</f>
        <v/>
      </c>
      <c r="I210" s="17">
        <f>IF(OR($B210="",N($D210)=0),"",IF(G210="Entrada",1,-1)*$D210)</f>
        <v/>
      </c>
    </row>
    <row r="211">
      <c r="A211" s="22" t="n"/>
      <c r="B211" s="14" t="n"/>
      <c r="C211" s="14" t="n"/>
      <c r="D211" s="15" t="n"/>
      <c r="E211" s="14" t="n"/>
      <c r="F211" s="14" t="n"/>
      <c r="G211" s="16">
        <f>IF($B211="","",IFERROR(INDEX(Listas!$E$2:$E$40,MATCH($B211,Listas!$D$2:$D$40,0)),"?"))</f>
        <v/>
      </c>
      <c r="H211" s="16">
        <f>IF($B211="","",IFERROR(INDEX(Listas!$F$2:$F$40,MATCH($B211,Listas!$D$2:$D$40,0)),"Sim"))</f>
        <v/>
      </c>
      <c r="I211" s="17">
        <f>IF(OR($B211="",N($D211)=0),"",IF(G211="Entrada",1,-1)*$D211)</f>
        <v/>
      </c>
    </row>
    <row r="212">
      <c r="A212" s="22" t="n"/>
      <c r="B212" s="14" t="n"/>
      <c r="C212" s="14" t="n"/>
      <c r="D212" s="15" t="n"/>
      <c r="E212" s="14" t="n"/>
      <c r="F212" s="14" t="n"/>
      <c r="G212" s="16">
        <f>IF($B212="","",IFERROR(INDEX(Listas!$E$2:$E$40,MATCH($B212,Listas!$D$2:$D$40,0)),"?"))</f>
        <v/>
      </c>
      <c r="H212" s="16">
        <f>IF($B212="","",IFERROR(INDEX(Listas!$F$2:$F$40,MATCH($B212,Listas!$D$2:$D$40,0)),"Sim"))</f>
        <v/>
      </c>
      <c r="I212" s="17">
        <f>IF(OR($B212="",N($D212)=0),"",IF(G212="Entrada",1,-1)*$D212)</f>
        <v/>
      </c>
    </row>
    <row r="213">
      <c r="A213" s="22" t="n"/>
      <c r="B213" s="14" t="n"/>
      <c r="C213" s="14" t="n"/>
      <c r="D213" s="15" t="n"/>
      <c r="E213" s="14" t="n"/>
      <c r="F213" s="14" t="n"/>
      <c r="G213" s="16">
        <f>IF($B213="","",IFERROR(INDEX(Listas!$E$2:$E$40,MATCH($B213,Listas!$D$2:$D$40,0)),"?"))</f>
        <v/>
      </c>
      <c r="H213" s="16">
        <f>IF($B213="","",IFERROR(INDEX(Listas!$F$2:$F$40,MATCH($B213,Listas!$D$2:$D$40,0)),"Sim"))</f>
        <v/>
      </c>
      <c r="I213" s="17">
        <f>IF(OR($B213="",N($D213)=0),"",IF(G213="Entrada",1,-1)*$D213)</f>
        <v/>
      </c>
    </row>
    <row r="214">
      <c r="A214" s="22" t="n"/>
      <c r="B214" s="14" t="n"/>
      <c r="C214" s="14" t="n"/>
      <c r="D214" s="15" t="n"/>
      <c r="E214" s="14" t="n"/>
      <c r="F214" s="14" t="n"/>
      <c r="G214" s="16">
        <f>IF($B214="","",IFERROR(INDEX(Listas!$E$2:$E$40,MATCH($B214,Listas!$D$2:$D$40,0)),"?"))</f>
        <v/>
      </c>
      <c r="H214" s="16">
        <f>IF($B214="","",IFERROR(INDEX(Listas!$F$2:$F$40,MATCH($B214,Listas!$D$2:$D$40,0)),"Sim"))</f>
        <v/>
      </c>
      <c r="I214" s="17">
        <f>IF(OR($B214="",N($D214)=0),"",IF(G214="Entrada",1,-1)*$D214)</f>
        <v/>
      </c>
    </row>
    <row r="215">
      <c r="A215" s="22" t="n"/>
      <c r="B215" s="14" t="n"/>
      <c r="C215" s="14" t="n"/>
      <c r="D215" s="15" t="n"/>
      <c r="E215" s="14" t="n"/>
      <c r="F215" s="14" t="n"/>
      <c r="G215" s="16">
        <f>IF($B215="","",IFERROR(INDEX(Listas!$E$2:$E$40,MATCH($B215,Listas!$D$2:$D$40,0)),"?"))</f>
        <v/>
      </c>
      <c r="H215" s="16">
        <f>IF($B215="","",IFERROR(INDEX(Listas!$F$2:$F$40,MATCH($B215,Listas!$D$2:$D$40,0)),"Sim"))</f>
        <v/>
      </c>
      <c r="I215" s="17">
        <f>IF(OR($B215="",N($D215)=0),"",IF(G215="Entrada",1,-1)*$D215)</f>
        <v/>
      </c>
    </row>
    <row r="216">
      <c r="A216" s="22" t="n"/>
      <c r="B216" s="14" t="n"/>
      <c r="C216" s="14" t="n"/>
      <c r="D216" s="15" t="n"/>
      <c r="E216" s="14" t="n"/>
      <c r="F216" s="14" t="n"/>
      <c r="G216" s="16">
        <f>IF($B216="","",IFERROR(INDEX(Listas!$E$2:$E$40,MATCH($B216,Listas!$D$2:$D$40,0)),"?"))</f>
        <v/>
      </c>
      <c r="H216" s="16">
        <f>IF($B216="","",IFERROR(INDEX(Listas!$F$2:$F$40,MATCH($B216,Listas!$D$2:$D$40,0)),"Sim"))</f>
        <v/>
      </c>
      <c r="I216" s="17">
        <f>IF(OR($B216="",N($D216)=0),"",IF(G216="Entrada",1,-1)*$D216)</f>
        <v/>
      </c>
    </row>
    <row r="217">
      <c r="A217" s="22" t="n"/>
      <c r="B217" s="14" t="n"/>
      <c r="C217" s="14" t="n"/>
      <c r="D217" s="15" t="n"/>
      <c r="E217" s="14" t="n"/>
      <c r="F217" s="14" t="n"/>
      <c r="G217" s="16">
        <f>IF($B217="","",IFERROR(INDEX(Listas!$E$2:$E$40,MATCH($B217,Listas!$D$2:$D$40,0)),"?"))</f>
        <v/>
      </c>
      <c r="H217" s="16">
        <f>IF($B217="","",IFERROR(INDEX(Listas!$F$2:$F$40,MATCH($B217,Listas!$D$2:$D$40,0)),"Sim"))</f>
        <v/>
      </c>
      <c r="I217" s="17">
        <f>IF(OR($B217="",N($D217)=0),"",IF(G217="Entrada",1,-1)*$D217)</f>
        <v/>
      </c>
    </row>
    <row r="218">
      <c r="A218" s="22" t="n"/>
      <c r="B218" s="14" t="n"/>
      <c r="C218" s="14" t="n"/>
      <c r="D218" s="15" t="n"/>
      <c r="E218" s="14" t="n"/>
      <c r="F218" s="14" t="n"/>
      <c r="G218" s="16">
        <f>IF($B218="","",IFERROR(INDEX(Listas!$E$2:$E$40,MATCH($B218,Listas!$D$2:$D$40,0)),"?"))</f>
        <v/>
      </c>
      <c r="H218" s="16">
        <f>IF($B218="","",IFERROR(INDEX(Listas!$F$2:$F$40,MATCH($B218,Listas!$D$2:$D$40,0)),"Sim"))</f>
        <v/>
      </c>
      <c r="I218" s="17">
        <f>IF(OR($B218="",N($D218)=0),"",IF(G218="Entrada",1,-1)*$D218)</f>
        <v/>
      </c>
    </row>
    <row r="219">
      <c r="A219" s="22" t="n"/>
      <c r="B219" s="14" t="n"/>
      <c r="C219" s="14" t="n"/>
      <c r="D219" s="15" t="n"/>
      <c r="E219" s="14" t="n"/>
      <c r="F219" s="14" t="n"/>
      <c r="G219" s="16">
        <f>IF($B219="","",IFERROR(INDEX(Listas!$E$2:$E$40,MATCH($B219,Listas!$D$2:$D$40,0)),"?"))</f>
        <v/>
      </c>
      <c r="H219" s="16">
        <f>IF($B219="","",IFERROR(INDEX(Listas!$F$2:$F$40,MATCH($B219,Listas!$D$2:$D$40,0)),"Sim"))</f>
        <v/>
      </c>
      <c r="I219" s="17">
        <f>IF(OR($B219="",N($D219)=0),"",IF(G219="Entrada",1,-1)*$D219)</f>
        <v/>
      </c>
    </row>
    <row r="220">
      <c r="A220" s="22" t="n"/>
      <c r="B220" s="14" t="n"/>
      <c r="C220" s="14" t="n"/>
      <c r="D220" s="15" t="n"/>
      <c r="E220" s="14" t="n"/>
      <c r="F220" s="14" t="n"/>
      <c r="G220" s="16">
        <f>IF($B220="","",IFERROR(INDEX(Listas!$E$2:$E$40,MATCH($B220,Listas!$D$2:$D$40,0)),"?"))</f>
        <v/>
      </c>
      <c r="H220" s="16">
        <f>IF($B220="","",IFERROR(INDEX(Listas!$F$2:$F$40,MATCH($B220,Listas!$D$2:$D$40,0)),"Sim"))</f>
        <v/>
      </c>
      <c r="I220" s="17">
        <f>IF(OR($B220="",N($D220)=0),"",IF(G220="Entrada",1,-1)*$D220)</f>
        <v/>
      </c>
    </row>
    <row r="221">
      <c r="A221" s="22" t="n"/>
      <c r="B221" s="14" t="n"/>
      <c r="C221" s="14" t="n"/>
      <c r="D221" s="15" t="n"/>
      <c r="E221" s="14" t="n"/>
      <c r="F221" s="14" t="n"/>
      <c r="G221" s="16">
        <f>IF($B221="","",IFERROR(INDEX(Listas!$E$2:$E$40,MATCH($B221,Listas!$D$2:$D$40,0)),"?"))</f>
        <v/>
      </c>
      <c r="H221" s="16">
        <f>IF($B221="","",IFERROR(INDEX(Listas!$F$2:$F$40,MATCH($B221,Listas!$D$2:$D$40,0)),"Sim"))</f>
        <v/>
      </c>
      <c r="I221" s="17">
        <f>IF(OR($B221="",N($D221)=0),"",IF(G221="Entrada",1,-1)*$D221)</f>
        <v/>
      </c>
    </row>
    <row r="222">
      <c r="A222" s="22" t="n"/>
      <c r="B222" s="14" t="n"/>
      <c r="C222" s="14" t="n"/>
      <c r="D222" s="15" t="n"/>
      <c r="E222" s="14" t="n"/>
      <c r="F222" s="14" t="n"/>
      <c r="G222" s="16">
        <f>IF($B222="","",IFERROR(INDEX(Listas!$E$2:$E$40,MATCH($B222,Listas!$D$2:$D$40,0)),"?"))</f>
        <v/>
      </c>
      <c r="H222" s="16">
        <f>IF($B222="","",IFERROR(INDEX(Listas!$F$2:$F$40,MATCH($B222,Listas!$D$2:$D$40,0)),"Sim"))</f>
        <v/>
      </c>
      <c r="I222" s="17">
        <f>IF(OR($B222="",N($D222)=0),"",IF(G222="Entrada",1,-1)*$D222)</f>
        <v/>
      </c>
    </row>
    <row r="223">
      <c r="A223" s="22" t="n"/>
      <c r="B223" s="14" t="n"/>
      <c r="C223" s="14" t="n"/>
      <c r="D223" s="15" t="n"/>
      <c r="E223" s="14" t="n"/>
      <c r="F223" s="14" t="n"/>
      <c r="G223" s="16">
        <f>IF($B223="","",IFERROR(INDEX(Listas!$E$2:$E$40,MATCH($B223,Listas!$D$2:$D$40,0)),"?"))</f>
        <v/>
      </c>
      <c r="H223" s="16">
        <f>IF($B223="","",IFERROR(INDEX(Listas!$F$2:$F$40,MATCH($B223,Listas!$D$2:$D$40,0)),"Sim"))</f>
        <v/>
      </c>
      <c r="I223" s="17">
        <f>IF(OR($B223="",N($D223)=0),"",IF(G223="Entrada",1,-1)*$D223)</f>
        <v/>
      </c>
    </row>
    <row r="224">
      <c r="A224" s="22" t="n"/>
      <c r="B224" s="14" t="n"/>
      <c r="C224" s="14" t="n"/>
      <c r="D224" s="15" t="n"/>
      <c r="E224" s="14" t="n"/>
      <c r="F224" s="14" t="n"/>
      <c r="G224" s="16">
        <f>IF($B224="","",IFERROR(INDEX(Listas!$E$2:$E$40,MATCH($B224,Listas!$D$2:$D$40,0)),"?"))</f>
        <v/>
      </c>
      <c r="H224" s="16">
        <f>IF($B224="","",IFERROR(INDEX(Listas!$F$2:$F$40,MATCH($B224,Listas!$D$2:$D$40,0)),"Sim"))</f>
        <v/>
      </c>
      <c r="I224" s="17">
        <f>IF(OR($B224="",N($D224)=0),"",IF(G224="Entrada",1,-1)*$D224)</f>
        <v/>
      </c>
    </row>
    <row r="225">
      <c r="A225" s="22" t="n"/>
      <c r="B225" s="14" t="n"/>
      <c r="C225" s="14" t="n"/>
      <c r="D225" s="15" t="n"/>
      <c r="E225" s="14" t="n"/>
      <c r="F225" s="14" t="n"/>
      <c r="G225" s="16">
        <f>IF($B225="","",IFERROR(INDEX(Listas!$E$2:$E$40,MATCH($B225,Listas!$D$2:$D$40,0)),"?"))</f>
        <v/>
      </c>
      <c r="H225" s="16">
        <f>IF($B225="","",IFERROR(INDEX(Listas!$F$2:$F$40,MATCH($B225,Listas!$D$2:$D$40,0)),"Sim"))</f>
        <v/>
      </c>
      <c r="I225" s="17">
        <f>IF(OR($B225="",N($D225)=0),"",IF(G225="Entrada",1,-1)*$D225)</f>
        <v/>
      </c>
    </row>
    <row r="226">
      <c r="A226" s="22" t="n"/>
      <c r="B226" s="14" t="n"/>
      <c r="C226" s="14" t="n"/>
      <c r="D226" s="15" t="n"/>
      <c r="E226" s="14" t="n"/>
      <c r="F226" s="14" t="n"/>
      <c r="G226" s="16">
        <f>IF($B226="","",IFERROR(INDEX(Listas!$E$2:$E$40,MATCH($B226,Listas!$D$2:$D$40,0)),"?"))</f>
        <v/>
      </c>
      <c r="H226" s="16">
        <f>IF($B226="","",IFERROR(INDEX(Listas!$F$2:$F$40,MATCH($B226,Listas!$D$2:$D$40,0)),"Sim"))</f>
        <v/>
      </c>
      <c r="I226" s="17">
        <f>IF(OR($B226="",N($D226)=0),"",IF(G226="Entrada",1,-1)*$D226)</f>
        <v/>
      </c>
    </row>
    <row r="227">
      <c r="A227" s="22" t="n"/>
      <c r="B227" s="14" t="n"/>
      <c r="C227" s="14" t="n"/>
      <c r="D227" s="15" t="n"/>
      <c r="E227" s="14" t="n"/>
      <c r="F227" s="14" t="n"/>
      <c r="G227" s="16">
        <f>IF($B227="","",IFERROR(INDEX(Listas!$E$2:$E$40,MATCH($B227,Listas!$D$2:$D$40,0)),"?"))</f>
        <v/>
      </c>
      <c r="H227" s="16">
        <f>IF($B227="","",IFERROR(INDEX(Listas!$F$2:$F$40,MATCH($B227,Listas!$D$2:$D$40,0)),"Sim"))</f>
        <v/>
      </c>
      <c r="I227" s="17">
        <f>IF(OR($B227="",N($D227)=0),"",IF(G227="Entrada",1,-1)*$D227)</f>
        <v/>
      </c>
    </row>
    <row r="228">
      <c r="A228" s="22" t="n"/>
      <c r="B228" s="14" t="n"/>
      <c r="C228" s="14" t="n"/>
      <c r="D228" s="15" t="n"/>
      <c r="E228" s="14" t="n"/>
      <c r="F228" s="14" t="n"/>
      <c r="G228" s="16">
        <f>IF($B228="","",IFERROR(INDEX(Listas!$E$2:$E$40,MATCH($B228,Listas!$D$2:$D$40,0)),"?"))</f>
        <v/>
      </c>
      <c r="H228" s="16">
        <f>IF($B228="","",IFERROR(INDEX(Listas!$F$2:$F$40,MATCH($B228,Listas!$D$2:$D$40,0)),"Sim"))</f>
        <v/>
      </c>
      <c r="I228" s="17">
        <f>IF(OR($B228="",N($D228)=0),"",IF(G228="Entrada",1,-1)*$D228)</f>
        <v/>
      </c>
    </row>
    <row r="229">
      <c r="A229" s="22" t="n"/>
      <c r="B229" s="14" t="n"/>
      <c r="C229" s="14" t="n"/>
      <c r="D229" s="15" t="n"/>
      <c r="E229" s="14" t="n"/>
      <c r="F229" s="14" t="n"/>
      <c r="G229" s="16">
        <f>IF($B229="","",IFERROR(INDEX(Listas!$E$2:$E$40,MATCH($B229,Listas!$D$2:$D$40,0)),"?"))</f>
        <v/>
      </c>
      <c r="H229" s="16">
        <f>IF($B229="","",IFERROR(INDEX(Listas!$F$2:$F$40,MATCH($B229,Listas!$D$2:$D$40,0)),"Sim"))</f>
        <v/>
      </c>
      <c r="I229" s="17">
        <f>IF(OR($B229="",N($D229)=0),"",IF(G229="Entrada",1,-1)*$D229)</f>
        <v/>
      </c>
    </row>
    <row r="230">
      <c r="A230" s="22" t="n"/>
      <c r="B230" s="14" t="n"/>
      <c r="C230" s="14" t="n"/>
      <c r="D230" s="15" t="n"/>
      <c r="E230" s="14" t="n"/>
      <c r="F230" s="14" t="n"/>
      <c r="G230" s="16">
        <f>IF($B230="","",IFERROR(INDEX(Listas!$E$2:$E$40,MATCH($B230,Listas!$D$2:$D$40,0)),"?"))</f>
        <v/>
      </c>
      <c r="H230" s="16">
        <f>IF($B230="","",IFERROR(INDEX(Listas!$F$2:$F$40,MATCH($B230,Listas!$D$2:$D$40,0)),"Sim"))</f>
        <v/>
      </c>
      <c r="I230" s="17">
        <f>IF(OR($B230="",N($D230)=0),"",IF(G230="Entrada",1,-1)*$D230)</f>
        <v/>
      </c>
    </row>
    <row r="231">
      <c r="A231" s="22" t="n"/>
      <c r="B231" s="14" t="n"/>
      <c r="C231" s="14" t="n"/>
      <c r="D231" s="15" t="n"/>
      <c r="E231" s="14" t="n"/>
      <c r="F231" s="14" t="n"/>
      <c r="G231" s="16">
        <f>IF($B231="","",IFERROR(INDEX(Listas!$E$2:$E$40,MATCH($B231,Listas!$D$2:$D$40,0)),"?"))</f>
        <v/>
      </c>
      <c r="H231" s="16">
        <f>IF($B231="","",IFERROR(INDEX(Listas!$F$2:$F$40,MATCH($B231,Listas!$D$2:$D$40,0)),"Sim"))</f>
        <v/>
      </c>
      <c r="I231" s="17">
        <f>IF(OR($B231="",N($D231)=0),"",IF(G231="Entrada",1,-1)*$D231)</f>
        <v/>
      </c>
    </row>
    <row r="232">
      <c r="A232" s="22" t="n"/>
      <c r="B232" s="14" t="n"/>
      <c r="C232" s="14" t="n"/>
      <c r="D232" s="15" t="n"/>
      <c r="E232" s="14" t="n"/>
      <c r="F232" s="14" t="n"/>
      <c r="G232" s="16">
        <f>IF($B232="","",IFERROR(INDEX(Listas!$E$2:$E$40,MATCH($B232,Listas!$D$2:$D$40,0)),"?"))</f>
        <v/>
      </c>
      <c r="H232" s="16">
        <f>IF($B232="","",IFERROR(INDEX(Listas!$F$2:$F$40,MATCH($B232,Listas!$D$2:$D$40,0)),"Sim"))</f>
        <v/>
      </c>
      <c r="I232" s="17">
        <f>IF(OR($B232="",N($D232)=0),"",IF(G232="Entrada",1,-1)*$D232)</f>
        <v/>
      </c>
    </row>
    <row r="233">
      <c r="A233" s="22" t="n"/>
      <c r="B233" s="14" t="n"/>
      <c r="C233" s="14" t="n"/>
      <c r="D233" s="15" t="n"/>
      <c r="E233" s="14" t="n"/>
      <c r="F233" s="14" t="n"/>
      <c r="G233" s="16">
        <f>IF($B233="","",IFERROR(INDEX(Listas!$E$2:$E$40,MATCH($B233,Listas!$D$2:$D$40,0)),"?"))</f>
        <v/>
      </c>
      <c r="H233" s="16">
        <f>IF($B233="","",IFERROR(INDEX(Listas!$F$2:$F$40,MATCH($B233,Listas!$D$2:$D$40,0)),"Sim"))</f>
        <v/>
      </c>
      <c r="I233" s="17">
        <f>IF(OR($B233="",N($D233)=0),"",IF(G233="Entrada",1,-1)*$D233)</f>
        <v/>
      </c>
    </row>
    <row r="234">
      <c r="A234" s="22" t="n"/>
      <c r="B234" s="14" t="n"/>
      <c r="C234" s="14" t="n"/>
      <c r="D234" s="15" t="n"/>
      <c r="E234" s="14" t="n"/>
      <c r="F234" s="14" t="n"/>
      <c r="G234" s="16">
        <f>IF($B234="","",IFERROR(INDEX(Listas!$E$2:$E$40,MATCH($B234,Listas!$D$2:$D$40,0)),"?"))</f>
        <v/>
      </c>
      <c r="H234" s="16">
        <f>IF($B234="","",IFERROR(INDEX(Listas!$F$2:$F$40,MATCH($B234,Listas!$D$2:$D$40,0)),"Sim"))</f>
        <v/>
      </c>
      <c r="I234" s="17">
        <f>IF(OR($B234="",N($D234)=0),"",IF(G234="Entrada",1,-1)*$D234)</f>
        <v/>
      </c>
    </row>
    <row r="235">
      <c r="A235" s="22" t="n"/>
      <c r="B235" s="14" t="n"/>
      <c r="C235" s="14" t="n"/>
      <c r="D235" s="15" t="n"/>
      <c r="E235" s="14" t="n"/>
      <c r="F235" s="14" t="n"/>
      <c r="G235" s="16">
        <f>IF($B235="","",IFERROR(INDEX(Listas!$E$2:$E$40,MATCH($B235,Listas!$D$2:$D$40,0)),"?"))</f>
        <v/>
      </c>
      <c r="H235" s="16">
        <f>IF($B235="","",IFERROR(INDEX(Listas!$F$2:$F$40,MATCH($B235,Listas!$D$2:$D$40,0)),"Sim"))</f>
        <v/>
      </c>
      <c r="I235" s="17">
        <f>IF(OR($B235="",N($D235)=0),"",IF(G235="Entrada",1,-1)*$D235)</f>
        <v/>
      </c>
    </row>
    <row r="236">
      <c r="A236" s="22" t="n"/>
      <c r="B236" s="14" t="n"/>
      <c r="C236" s="14" t="n"/>
      <c r="D236" s="15" t="n"/>
      <c r="E236" s="14" t="n"/>
      <c r="F236" s="14" t="n"/>
      <c r="G236" s="16">
        <f>IF($B236="","",IFERROR(INDEX(Listas!$E$2:$E$40,MATCH($B236,Listas!$D$2:$D$40,0)),"?"))</f>
        <v/>
      </c>
      <c r="H236" s="16">
        <f>IF($B236="","",IFERROR(INDEX(Listas!$F$2:$F$40,MATCH($B236,Listas!$D$2:$D$40,0)),"Sim"))</f>
        <v/>
      </c>
      <c r="I236" s="17">
        <f>IF(OR($B236="",N($D236)=0),"",IF(G236="Entrada",1,-1)*$D236)</f>
        <v/>
      </c>
    </row>
    <row r="237">
      <c r="A237" s="22" t="n"/>
      <c r="B237" s="14" t="n"/>
      <c r="C237" s="14" t="n"/>
      <c r="D237" s="15" t="n"/>
      <c r="E237" s="14" t="n"/>
      <c r="F237" s="14" t="n"/>
      <c r="G237" s="16">
        <f>IF($B237="","",IFERROR(INDEX(Listas!$E$2:$E$40,MATCH($B237,Listas!$D$2:$D$40,0)),"?"))</f>
        <v/>
      </c>
      <c r="H237" s="16">
        <f>IF($B237="","",IFERROR(INDEX(Listas!$F$2:$F$40,MATCH($B237,Listas!$D$2:$D$40,0)),"Sim"))</f>
        <v/>
      </c>
      <c r="I237" s="17">
        <f>IF(OR($B237="",N($D237)=0),"",IF(G237="Entrada",1,-1)*$D237)</f>
        <v/>
      </c>
    </row>
    <row r="238">
      <c r="A238" s="22" t="n"/>
      <c r="B238" s="14" t="n"/>
      <c r="C238" s="14" t="n"/>
      <c r="D238" s="15" t="n"/>
      <c r="E238" s="14" t="n"/>
      <c r="F238" s="14" t="n"/>
      <c r="G238" s="16">
        <f>IF($B238="","",IFERROR(INDEX(Listas!$E$2:$E$40,MATCH($B238,Listas!$D$2:$D$40,0)),"?"))</f>
        <v/>
      </c>
      <c r="H238" s="16">
        <f>IF($B238="","",IFERROR(INDEX(Listas!$F$2:$F$40,MATCH($B238,Listas!$D$2:$D$40,0)),"Sim"))</f>
        <v/>
      </c>
      <c r="I238" s="17">
        <f>IF(OR($B238="",N($D238)=0),"",IF(G238="Entrada",1,-1)*$D238)</f>
        <v/>
      </c>
    </row>
    <row r="239">
      <c r="A239" s="22" t="n"/>
      <c r="B239" s="14" t="n"/>
      <c r="C239" s="14" t="n"/>
      <c r="D239" s="15" t="n"/>
      <c r="E239" s="14" t="n"/>
      <c r="F239" s="14" t="n"/>
      <c r="G239" s="16">
        <f>IF($B239="","",IFERROR(INDEX(Listas!$E$2:$E$40,MATCH($B239,Listas!$D$2:$D$40,0)),"?"))</f>
        <v/>
      </c>
      <c r="H239" s="16">
        <f>IF($B239="","",IFERROR(INDEX(Listas!$F$2:$F$40,MATCH($B239,Listas!$D$2:$D$40,0)),"Sim"))</f>
        <v/>
      </c>
      <c r="I239" s="17">
        <f>IF(OR($B239="",N($D239)=0),"",IF(G239="Entrada",1,-1)*$D239)</f>
        <v/>
      </c>
    </row>
    <row r="240">
      <c r="A240" s="22" t="n"/>
      <c r="B240" s="14" t="n"/>
      <c r="C240" s="14" t="n"/>
      <c r="D240" s="15" t="n"/>
      <c r="E240" s="14" t="n"/>
      <c r="F240" s="14" t="n"/>
      <c r="G240" s="16">
        <f>IF($B240="","",IFERROR(INDEX(Listas!$E$2:$E$40,MATCH($B240,Listas!$D$2:$D$40,0)),"?"))</f>
        <v/>
      </c>
      <c r="H240" s="16">
        <f>IF($B240="","",IFERROR(INDEX(Listas!$F$2:$F$40,MATCH($B240,Listas!$D$2:$D$40,0)),"Sim"))</f>
        <v/>
      </c>
      <c r="I240" s="17">
        <f>IF(OR($B240="",N($D240)=0),"",IF(G240="Entrada",1,-1)*$D240)</f>
        <v/>
      </c>
    </row>
    <row r="241">
      <c r="A241" s="22" t="n"/>
      <c r="B241" s="14" t="n"/>
      <c r="C241" s="14" t="n"/>
      <c r="D241" s="15" t="n"/>
      <c r="E241" s="14" t="n"/>
      <c r="F241" s="14" t="n"/>
      <c r="G241" s="16">
        <f>IF($B241="","",IFERROR(INDEX(Listas!$E$2:$E$40,MATCH($B241,Listas!$D$2:$D$40,0)),"?"))</f>
        <v/>
      </c>
      <c r="H241" s="16">
        <f>IF($B241="","",IFERROR(INDEX(Listas!$F$2:$F$40,MATCH($B241,Listas!$D$2:$D$40,0)),"Sim"))</f>
        <v/>
      </c>
      <c r="I241" s="17">
        <f>IF(OR($B241="",N($D241)=0),"",IF(G241="Entrada",1,-1)*$D241)</f>
        <v/>
      </c>
    </row>
    <row r="242">
      <c r="A242" s="22" t="n"/>
      <c r="B242" s="14" t="n"/>
      <c r="C242" s="14" t="n"/>
      <c r="D242" s="15" t="n"/>
      <c r="E242" s="14" t="n"/>
      <c r="F242" s="14" t="n"/>
      <c r="G242" s="16">
        <f>IF($B242="","",IFERROR(INDEX(Listas!$E$2:$E$40,MATCH($B242,Listas!$D$2:$D$40,0)),"?"))</f>
        <v/>
      </c>
      <c r="H242" s="16">
        <f>IF($B242="","",IFERROR(INDEX(Listas!$F$2:$F$40,MATCH($B242,Listas!$D$2:$D$40,0)),"Sim"))</f>
        <v/>
      </c>
      <c r="I242" s="17">
        <f>IF(OR($B242="",N($D242)=0),"",IF(G242="Entrada",1,-1)*$D242)</f>
        <v/>
      </c>
    </row>
    <row r="243">
      <c r="A243" s="22" t="n"/>
      <c r="B243" s="14" t="n"/>
      <c r="C243" s="14" t="n"/>
      <c r="D243" s="15" t="n"/>
      <c r="E243" s="14" t="n"/>
      <c r="F243" s="14" t="n"/>
      <c r="G243" s="16">
        <f>IF($B243="","",IFERROR(INDEX(Listas!$E$2:$E$40,MATCH($B243,Listas!$D$2:$D$40,0)),"?"))</f>
        <v/>
      </c>
      <c r="H243" s="16">
        <f>IF($B243="","",IFERROR(INDEX(Listas!$F$2:$F$40,MATCH($B243,Listas!$D$2:$D$40,0)),"Sim"))</f>
        <v/>
      </c>
      <c r="I243" s="17">
        <f>IF(OR($B243="",N($D243)=0),"",IF(G243="Entrada",1,-1)*$D243)</f>
        <v/>
      </c>
    </row>
    <row r="244">
      <c r="A244" s="22" t="n"/>
      <c r="B244" s="14" t="n"/>
      <c r="C244" s="14" t="n"/>
      <c r="D244" s="15" t="n"/>
      <c r="E244" s="14" t="n"/>
      <c r="F244" s="14" t="n"/>
      <c r="G244" s="16">
        <f>IF($B244="","",IFERROR(INDEX(Listas!$E$2:$E$40,MATCH($B244,Listas!$D$2:$D$40,0)),"?"))</f>
        <v/>
      </c>
      <c r="H244" s="16">
        <f>IF($B244="","",IFERROR(INDEX(Listas!$F$2:$F$40,MATCH($B244,Listas!$D$2:$D$40,0)),"Sim"))</f>
        <v/>
      </c>
      <c r="I244" s="17">
        <f>IF(OR($B244="",N($D244)=0),"",IF(G244="Entrada",1,-1)*$D244)</f>
        <v/>
      </c>
    </row>
    <row r="245">
      <c r="A245" s="22" t="n"/>
      <c r="B245" s="14" t="n"/>
      <c r="C245" s="14" t="n"/>
      <c r="D245" s="15" t="n"/>
      <c r="E245" s="14" t="n"/>
      <c r="F245" s="14" t="n"/>
      <c r="G245" s="16">
        <f>IF($B245="","",IFERROR(INDEX(Listas!$E$2:$E$40,MATCH($B245,Listas!$D$2:$D$40,0)),"?"))</f>
        <v/>
      </c>
      <c r="H245" s="16">
        <f>IF($B245="","",IFERROR(INDEX(Listas!$F$2:$F$40,MATCH($B245,Listas!$D$2:$D$40,0)),"Sim"))</f>
        <v/>
      </c>
      <c r="I245" s="17">
        <f>IF(OR($B245="",N($D245)=0),"",IF(G245="Entrada",1,-1)*$D245)</f>
        <v/>
      </c>
    </row>
    <row r="246">
      <c r="A246" s="22" t="n"/>
      <c r="B246" s="14" t="n"/>
      <c r="C246" s="14" t="n"/>
      <c r="D246" s="15" t="n"/>
      <c r="E246" s="14" t="n"/>
      <c r="F246" s="14" t="n"/>
      <c r="G246" s="16">
        <f>IF($B246="","",IFERROR(INDEX(Listas!$E$2:$E$40,MATCH($B246,Listas!$D$2:$D$40,0)),"?"))</f>
        <v/>
      </c>
      <c r="H246" s="16">
        <f>IF($B246="","",IFERROR(INDEX(Listas!$F$2:$F$40,MATCH($B246,Listas!$D$2:$D$40,0)),"Sim"))</f>
        <v/>
      </c>
      <c r="I246" s="17">
        <f>IF(OR($B246="",N($D246)=0),"",IF(G246="Entrada",1,-1)*$D246)</f>
        <v/>
      </c>
    </row>
    <row r="247">
      <c r="A247" s="22" t="n"/>
      <c r="B247" s="14" t="n"/>
      <c r="C247" s="14" t="n"/>
      <c r="D247" s="15" t="n"/>
      <c r="E247" s="14" t="n"/>
      <c r="F247" s="14" t="n"/>
      <c r="G247" s="16">
        <f>IF($B247="","",IFERROR(INDEX(Listas!$E$2:$E$40,MATCH($B247,Listas!$D$2:$D$40,0)),"?"))</f>
        <v/>
      </c>
      <c r="H247" s="16">
        <f>IF($B247="","",IFERROR(INDEX(Listas!$F$2:$F$40,MATCH($B247,Listas!$D$2:$D$40,0)),"Sim"))</f>
        <v/>
      </c>
      <c r="I247" s="17">
        <f>IF(OR($B247="",N($D247)=0),"",IF(G247="Entrada",1,-1)*$D247)</f>
        <v/>
      </c>
    </row>
    <row r="248">
      <c r="A248" s="22" t="n"/>
      <c r="B248" s="14" t="n"/>
      <c r="C248" s="14" t="n"/>
      <c r="D248" s="15" t="n"/>
      <c r="E248" s="14" t="n"/>
      <c r="F248" s="14" t="n"/>
      <c r="G248" s="16">
        <f>IF($B248="","",IFERROR(INDEX(Listas!$E$2:$E$40,MATCH($B248,Listas!$D$2:$D$40,0)),"?"))</f>
        <v/>
      </c>
      <c r="H248" s="16">
        <f>IF($B248="","",IFERROR(INDEX(Listas!$F$2:$F$40,MATCH($B248,Listas!$D$2:$D$40,0)),"Sim"))</f>
        <v/>
      </c>
      <c r="I248" s="17">
        <f>IF(OR($B248="",N($D248)=0),"",IF(G248="Entrada",1,-1)*$D248)</f>
        <v/>
      </c>
    </row>
    <row r="249">
      <c r="A249" s="22" t="n"/>
      <c r="B249" s="14" t="n"/>
      <c r="C249" s="14" t="n"/>
      <c r="D249" s="15" t="n"/>
      <c r="E249" s="14" t="n"/>
      <c r="F249" s="14" t="n"/>
      <c r="G249" s="16">
        <f>IF($B249="","",IFERROR(INDEX(Listas!$E$2:$E$40,MATCH($B249,Listas!$D$2:$D$40,0)),"?"))</f>
        <v/>
      </c>
      <c r="H249" s="16">
        <f>IF($B249="","",IFERROR(INDEX(Listas!$F$2:$F$40,MATCH($B249,Listas!$D$2:$D$40,0)),"Sim"))</f>
        <v/>
      </c>
      <c r="I249" s="17">
        <f>IF(OR($B249="",N($D249)=0),"",IF(G249="Entrada",1,-1)*$D249)</f>
        <v/>
      </c>
    </row>
    <row r="250">
      <c r="A250" s="22" t="n"/>
      <c r="B250" s="14" t="n"/>
      <c r="C250" s="14" t="n"/>
      <c r="D250" s="15" t="n"/>
      <c r="E250" s="14" t="n"/>
      <c r="F250" s="14" t="n"/>
      <c r="G250" s="16">
        <f>IF($B250="","",IFERROR(INDEX(Listas!$E$2:$E$40,MATCH($B250,Listas!$D$2:$D$40,0)),"?"))</f>
        <v/>
      </c>
      <c r="H250" s="16">
        <f>IF($B250="","",IFERROR(INDEX(Listas!$F$2:$F$40,MATCH($B250,Listas!$D$2:$D$40,0)),"Sim"))</f>
        <v/>
      </c>
      <c r="I250" s="17">
        <f>IF(OR($B250="",N($D250)=0),"",IF(G250="Entrada",1,-1)*$D250)</f>
        <v/>
      </c>
    </row>
    <row r="251">
      <c r="A251" s="22" t="n"/>
      <c r="B251" s="14" t="n"/>
      <c r="C251" s="14" t="n"/>
      <c r="D251" s="15" t="n"/>
      <c r="E251" s="14" t="n"/>
      <c r="F251" s="14" t="n"/>
      <c r="G251" s="16">
        <f>IF($B251="","",IFERROR(INDEX(Listas!$E$2:$E$40,MATCH($B251,Listas!$D$2:$D$40,0)),"?"))</f>
        <v/>
      </c>
      <c r="H251" s="16">
        <f>IF($B251="","",IFERROR(INDEX(Listas!$F$2:$F$40,MATCH($B251,Listas!$D$2:$D$40,0)),"Sim"))</f>
        <v/>
      </c>
      <c r="I251" s="17">
        <f>IF(OR($B251="",N($D251)=0),"",IF(G251="Entrada",1,-1)*$D251)</f>
        <v/>
      </c>
    </row>
    <row r="252">
      <c r="A252" s="22" t="n"/>
      <c r="B252" s="14" t="n"/>
      <c r="C252" s="14" t="n"/>
      <c r="D252" s="15" t="n"/>
      <c r="E252" s="14" t="n"/>
      <c r="F252" s="14" t="n"/>
      <c r="G252" s="16">
        <f>IF($B252="","",IFERROR(INDEX(Listas!$E$2:$E$40,MATCH($B252,Listas!$D$2:$D$40,0)),"?"))</f>
        <v/>
      </c>
      <c r="H252" s="16">
        <f>IF($B252="","",IFERROR(INDEX(Listas!$F$2:$F$40,MATCH($B252,Listas!$D$2:$D$40,0)),"Sim"))</f>
        <v/>
      </c>
      <c r="I252" s="17">
        <f>IF(OR($B252="",N($D252)=0),"",IF(G252="Entrada",1,-1)*$D252)</f>
        <v/>
      </c>
    </row>
    <row r="253">
      <c r="A253" s="22" t="n"/>
      <c r="B253" s="14" t="n"/>
      <c r="C253" s="14" t="n"/>
      <c r="D253" s="15" t="n"/>
      <c r="E253" s="14" t="n"/>
      <c r="F253" s="14" t="n"/>
      <c r="G253" s="16">
        <f>IF($B253="","",IFERROR(INDEX(Listas!$E$2:$E$40,MATCH($B253,Listas!$D$2:$D$40,0)),"?"))</f>
        <v/>
      </c>
      <c r="H253" s="16">
        <f>IF($B253="","",IFERROR(INDEX(Listas!$F$2:$F$40,MATCH($B253,Listas!$D$2:$D$40,0)),"Sim"))</f>
        <v/>
      </c>
      <c r="I253" s="17">
        <f>IF(OR($B253="",N($D253)=0),"",IF(G253="Entrada",1,-1)*$D253)</f>
        <v/>
      </c>
    </row>
    <row r="254">
      <c r="A254" s="22" t="n"/>
      <c r="B254" s="14" t="n"/>
      <c r="C254" s="14" t="n"/>
      <c r="D254" s="15" t="n"/>
      <c r="E254" s="14" t="n"/>
      <c r="F254" s="14" t="n"/>
      <c r="G254" s="16">
        <f>IF($B254="","",IFERROR(INDEX(Listas!$E$2:$E$40,MATCH($B254,Listas!$D$2:$D$40,0)),"?"))</f>
        <v/>
      </c>
      <c r="H254" s="16">
        <f>IF($B254="","",IFERROR(INDEX(Listas!$F$2:$F$40,MATCH($B254,Listas!$D$2:$D$40,0)),"Sim"))</f>
        <v/>
      </c>
      <c r="I254" s="17">
        <f>IF(OR($B254="",N($D254)=0),"",IF(G254="Entrada",1,-1)*$D254)</f>
        <v/>
      </c>
    </row>
    <row r="255">
      <c r="A255" s="22" t="n"/>
      <c r="B255" s="14" t="n"/>
      <c r="C255" s="14" t="n"/>
      <c r="D255" s="15" t="n"/>
      <c r="E255" s="14" t="n"/>
      <c r="F255" s="14" t="n"/>
      <c r="G255" s="16">
        <f>IF($B255="","",IFERROR(INDEX(Listas!$E$2:$E$40,MATCH($B255,Listas!$D$2:$D$40,0)),"?"))</f>
        <v/>
      </c>
      <c r="H255" s="16">
        <f>IF($B255="","",IFERROR(INDEX(Listas!$F$2:$F$40,MATCH($B255,Listas!$D$2:$D$40,0)),"Sim"))</f>
        <v/>
      </c>
      <c r="I255" s="17">
        <f>IF(OR($B255="",N($D255)=0),"",IF(G255="Entrada",1,-1)*$D255)</f>
        <v/>
      </c>
    </row>
    <row r="256">
      <c r="A256" s="22" t="n"/>
      <c r="B256" s="14" t="n"/>
      <c r="C256" s="14" t="n"/>
      <c r="D256" s="15" t="n"/>
      <c r="E256" s="14" t="n"/>
      <c r="F256" s="14" t="n"/>
      <c r="G256" s="16">
        <f>IF($B256="","",IFERROR(INDEX(Listas!$E$2:$E$40,MATCH($B256,Listas!$D$2:$D$40,0)),"?"))</f>
        <v/>
      </c>
      <c r="H256" s="16">
        <f>IF($B256="","",IFERROR(INDEX(Listas!$F$2:$F$40,MATCH($B256,Listas!$D$2:$D$40,0)),"Sim"))</f>
        <v/>
      </c>
      <c r="I256" s="17">
        <f>IF(OR($B256="",N($D256)=0),"",IF(G256="Entrada",1,-1)*$D256)</f>
        <v/>
      </c>
    </row>
    <row r="257">
      <c r="A257" s="22" t="n"/>
      <c r="B257" s="14" t="n"/>
      <c r="C257" s="14" t="n"/>
      <c r="D257" s="15" t="n"/>
      <c r="E257" s="14" t="n"/>
      <c r="F257" s="14" t="n"/>
      <c r="G257" s="16">
        <f>IF($B257="","",IFERROR(INDEX(Listas!$E$2:$E$40,MATCH($B257,Listas!$D$2:$D$40,0)),"?"))</f>
        <v/>
      </c>
      <c r="H257" s="16">
        <f>IF($B257="","",IFERROR(INDEX(Listas!$F$2:$F$40,MATCH($B257,Listas!$D$2:$D$40,0)),"Sim"))</f>
        <v/>
      </c>
      <c r="I257" s="17">
        <f>IF(OR($B257="",N($D257)=0),"",IF(G257="Entrada",1,-1)*$D257)</f>
        <v/>
      </c>
    </row>
    <row r="258">
      <c r="A258" s="22" t="n"/>
      <c r="B258" s="14" t="n"/>
      <c r="C258" s="14" t="n"/>
      <c r="D258" s="15" t="n"/>
      <c r="E258" s="14" t="n"/>
      <c r="F258" s="14" t="n"/>
      <c r="G258" s="16">
        <f>IF($B258="","",IFERROR(INDEX(Listas!$E$2:$E$40,MATCH($B258,Listas!$D$2:$D$40,0)),"?"))</f>
        <v/>
      </c>
      <c r="H258" s="16">
        <f>IF($B258="","",IFERROR(INDEX(Listas!$F$2:$F$40,MATCH($B258,Listas!$D$2:$D$40,0)),"Sim"))</f>
        <v/>
      </c>
      <c r="I258" s="17">
        <f>IF(OR($B258="",N($D258)=0),"",IF(G258="Entrada",1,-1)*$D258)</f>
        <v/>
      </c>
    </row>
    <row r="259">
      <c r="A259" s="22" t="n"/>
      <c r="B259" s="14" t="n"/>
      <c r="C259" s="14" t="n"/>
      <c r="D259" s="15" t="n"/>
      <c r="E259" s="14" t="n"/>
      <c r="F259" s="14" t="n"/>
      <c r="G259" s="16">
        <f>IF($B259="","",IFERROR(INDEX(Listas!$E$2:$E$40,MATCH($B259,Listas!$D$2:$D$40,0)),"?"))</f>
        <v/>
      </c>
      <c r="H259" s="16">
        <f>IF($B259="","",IFERROR(INDEX(Listas!$F$2:$F$40,MATCH($B259,Listas!$D$2:$D$40,0)),"Sim"))</f>
        <v/>
      </c>
      <c r="I259" s="17">
        <f>IF(OR($B259="",N($D259)=0),"",IF(G259="Entrada",1,-1)*$D259)</f>
        <v/>
      </c>
    </row>
    <row r="260">
      <c r="A260" s="22" t="n"/>
      <c r="B260" s="14" t="n"/>
      <c r="C260" s="14" t="n"/>
      <c r="D260" s="15" t="n"/>
      <c r="E260" s="14" t="n"/>
      <c r="F260" s="14" t="n"/>
      <c r="G260" s="16">
        <f>IF($B260="","",IFERROR(INDEX(Listas!$E$2:$E$40,MATCH($B260,Listas!$D$2:$D$40,0)),"?"))</f>
        <v/>
      </c>
      <c r="H260" s="16">
        <f>IF($B260="","",IFERROR(INDEX(Listas!$F$2:$F$40,MATCH($B260,Listas!$D$2:$D$40,0)),"Sim"))</f>
        <v/>
      </c>
      <c r="I260" s="17">
        <f>IF(OR($B260="",N($D260)=0),"",IF(G260="Entrada",1,-1)*$D260)</f>
        <v/>
      </c>
    </row>
    <row r="261">
      <c r="A261" s="22" t="n"/>
      <c r="B261" s="14" t="n"/>
      <c r="C261" s="14" t="n"/>
      <c r="D261" s="15" t="n"/>
      <c r="E261" s="14" t="n"/>
      <c r="F261" s="14" t="n"/>
      <c r="G261" s="16">
        <f>IF($B261="","",IFERROR(INDEX(Listas!$E$2:$E$40,MATCH($B261,Listas!$D$2:$D$40,0)),"?"))</f>
        <v/>
      </c>
      <c r="H261" s="16">
        <f>IF($B261="","",IFERROR(INDEX(Listas!$F$2:$F$40,MATCH($B261,Listas!$D$2:$D$40,0)),"Sim"))</f>
        <v/>
      </c>
      <c r="I261" s="17">
        <f>IF(OR($B261="",N($D261)=0),"",IF(G261="Entrada",1,-1)*$D261)</f>
        <v/>
      </c>
    </row>
    <row r="262">
      <c r="A262" s="22" t="n"/>
      <c r="B262" s="14" t="n"/>
      <c r="C262" s="14" t="n"/>
      <c r="D262" s="15" t="n"/>
      <c r="E262" s="14" t="n"/>
      <c r="F262" s="14" t="n"/>
      <c r="G262" s="16">
        <f>IF($B262="","",IFERROR(INDEX(Listas!$E$2:$E$40,MATCH($B262,Listas!$D$2:$D$40,0)),"?"))</f>
        <v/>
      </c>
      <c r="H262" s="16">
        <f>IF($B262="","",IFERROR(INDEX(Listas!$F$2:$F$40,MATCH($B262,Listas!$D$2:$D$40,0)),"Sim"))</f>
        <v/>
      </c>
      <c r="I262" s="17">
        <f>IF(OR($B262="",N($D262)=0),"",IF(G262="Entrada",1,-1)*$D262)</f>
        <v/>
      </c>
    </row>
    <row r="263">
      <c r="A263" s="22" t="n"/>
      <c r="B263" s="14" t="n"/>
      <c r="C263" s="14" t="n"/>
      <c r="D263" s="15" t="n"/>
      <c r="E263" s="14" t="n"/>
      <c r="F263" s="14" t="n"/>
      <c r="G263" s="16">
        <f>IF($B263="","",IFERROR(INDEX(Listas!$E$2:$E$40,MATCH($B263,Listas!$D$2:$D$40,0)),"?"))</f>
        <v/>
      </c>
      <c r="H263" s="16">
        <f>IF($B263="","",IFERROR(INDEX(Listas!$F$2:$F$40,MATCH($B263,Listas!$D$2:$D$40,0)),"Sim"))</f>
        <v/>
      </c>
      <c r="I263" s="17">
        <f>IF(OR($B263="",N($D263)=0),"",IF(G263="Entrada",1,-1)*$D263)</f>
        <v/>
      </c>
    </row>
    <row r="264">
      <c r="A264" s="22" t="n"/>
      <c r="B264" s="14" t="n"/>
      <c r="C264" s="14" t="n"/>
      <c r="D264" s="15" t="n"/>
      <c r="E264" s="14" t="n"/>
      <c r="F264" s="14" t="n"/>
      <c r="G264" s="16">
        <f>IF($B264="","",IFERROR(INDEX(Listas!$E$2:$E$40,MATCH($B264,Listas!$D$2:$D$40,0)),"?"))</f>
        <v/>
      </c>
      <c r="H264" s="16">
        <f>IF($B264="","",IFERROR(INDEX(Listas!$F$2:$F$40,MATCH($B264,Listas!$D$2:$D$40,0)),"Sim"))</f>
        <v/>
      </c>
      <c r="I264" s="17">
        <f>IF(OR($B264="",N($D264)=0),"",IF(G264="Entrada",1,-1)*$D264)</f>
        <v/>
      </c>
    </row>
    <row r="265">
      <c r="A265" s="22" t="n"/>
      <c r="B265" s="14" t="n"/>
      <c r="C265" s="14" t="n"/>
      <c r="D265" s="15" t="n"/>
      <c r="E265" s="14" t="n"/>
      <c r="F265" s="14" t="n"/>
      <c r="G265" s="16">
        <f>IF($B265="","",IFERROR(INDEX(Listas!$E$2:$E$40,MATCH($B265,Listas!$D$2:$D$40,0)),"?"))</f>
        <v/>
      </c>
      <c r="H265" s="16">
        <f>IF($B265="","",IFERROR(INDEX(Listas!$F$2:$F$40,MATCH($B265,Listas!$D$2:$D$40,0)),"Sim"))</f>
        <v/>
      </c>
      <c r="I265" s="17">
        <f>IF(OR($B265="",N($D265)=0),"",IF(G265="Entrada",1,-1)*$D265)</f>
        <v/>
      </c>
    </row>
    <row r="266">
      <c r="A266" s="22" t="n"/>
      <c r="B266" s="14" t="n"/>
      <c r="C266" s="14" t="n"/>
      <c r="D266" s="15" t="n"/>
      <c r="E266" s="14" t="n"/>
      <c r="F266" s="14" t="n"/>
      <c r="G266" s="16">
        <f>IF($B266="","",IFERROR(INDEX(Listas!$E$2:$E$40,MATCH($B266,Listas!$D$2:$D$40,0)),"?"))</f>
        <v/>
      </c>
      <c r="H266" s="16">
        <f>IF($B266="","",IFERROR(INDEX(Listas!$F$2:$F$40,MATCH($B266,Listas!$D$2:$D$40,0)),"Sim"))</f>
        <v/>
      </c>
      <c r="I266" s="17">
        <f>IF(OR($B266="",N($D266)=0),"",IF(G266="Entrada",1,-1)*$D266)</f>
        <v/>
      </c>
    </row>
    <row r="267">
      <c r="A267" s="22" t="n"/>
      <c r="B267" s="14" t="n"/>
      <c r="C267" s="14" t="n"/>
      <c r="D267" s="15" t="n"/>
      <c r="E267" s="14" t="n"/>
      <c r="F267" s="14" t="n"/>
      <c r="G267" s="16">
        <f>IF($B267="","",IFERROR(INDEX(Listas!$E$2:$E$40,MATCH($B267,Listas!$D$2:$D$40,0)),"?"))</f>
        <v/>
      </c>
      <c r="H267" s="16">
        <f>IF($B267="","",IFERROR(INDEX(Listas!$F$2:$F$40,MATCH($B267,Listas!$D$2:$D$40,0)),"Sim"))</f>
        <v/>
      </c>
      <c r="I267" s="17">
        <f>IF(OR($B267="",N($D267)=0),"",IF(G267="Entrada",1,-1)*$D267)</f>
        <v/>
      </c>
    </row>
    <row r="268">
      <c r="A268" s="22" t="n"/>
      <c r="B268" s="14" t="n"/>
      <c r="C268" s="14" t="n"/>
      <c r="D268" s="15" t="n"/>
      <c r="E268" s="14" t="n"/>
      <c r="F268" s="14" t="n"/>
      <c r="G268" s="16">
        <f>IF($B268="","",IFERROR(INDEX(Listas!$E$2:$E$40,MATCH($B268,Listas!$D$2:$D$40,0)),"?"))</f>
        <v/>
      </c>
      <c r="H268" s="16">
        <f>IF($B268="","",IFERROR(INDEX(Listas!$F$2:$F$40,MATCH($B268,Listas!$D$2:$D$40,0)),"Sim"))</f>
        <v/>
      </c>
      <c r="I268" s="17">
        <f>IF(OR($B268="",N($D268)=0),"",IF(G268="Entrada",1,-1)*$D268)</f>
        <v/>
      </c>
    </row>
    <row r="269">
      <c r="A269" s="22" t="n"/>
      <c r="B269" s="14" t="n"/>
      <c r="C269" s="14" t="n"/>
      <c r="D269" s="15" t="n"/>
      <c r="E269" s="14" t="n"/>
      <c r="F269" s="14" t="n"/>
      <c r="G269" s="16">
        <f>IF($B269="","",IFERROR(INDEX(Listas!$E$2:$E$40,MATCH($B269,Listas!$D$2:$D$40,0)),"?"))</f>
        <v/>
      </c>
      <c r="H269" s="16">
        <f>IF($B269="","",IFERROR(INDEX(Listas!$F$2:$F$40,MATCH($B269,Listas!$D$2:$D$40,0)),"Sim"))</f>
        <v/>
      </c>
      <c r="I269" s="17">
        <f>IF(OR($B269="",N($D269)=0),"",IF(G269="Entrada",1,-1)*$D269)</f>
        <v/>
      </c>
    </row>
    <row r="270">
      <c r="A270" s="22" t="n"/>
      <c r="B270" s="14" t="n"/>
      <c r="C270" s="14" t="n"/>
      <c r="D270" s="15" t="n"/>
      <c r="E270" s="14" t="n"/>
      <c r="F270" s="14" t="n"/>
      <c r="G270" s="16">
        <f>IF($B270="","",IFERROR(INDEX(Listas!$E$2:$E$40,MATCH($B270,Listas!$D$2:$D$40,0)),"?"))</f>
        <v/>
      </c>
      <c r="H270" s="16">
        <f>IF($B270="","",IFERROR(INDEX(Listas!$F$2:$F$40,MATCH($B270,Listas!$D$2:$D$40,0)),"Sim"))</f>
        <v/>
      </c>
      <c r="I270" s="17">
        <f>IF(OR($B270="",N($D270)=0),"",IF(G270="Entrada",1,-1)*$D270)</f>
        <v/>
      </c>
    </row>
    <row r="271">
      <c r="A271" s="22" t="n"/>
      <c r="B271" s="14" t="n"/>
      <c r="C271" s="14" t="n"/>
      <c r="D271" s="15" t="n"/>
      <c r="E271" s="14" t="n"/>
      <c r="F271" s="14" t="n"/>
      <c r="G271" s="16">
        <f>IF($B271="","",IFERROR(INDEX(Listas!$E$2:$E$40,MATCH($B271,Listas!$D$2:$D$40,0)),"?"))</f>
        <v/>
      </c>
      <c r="H271" s="16">
        <f>IF($B271="","",IFERROR(INDEX(Listas!$F$2:$F$40,MATCH($B271,Listas!$D$2:$D$40,0)),"Sim"))</f>
        <v/>
      </c>
      <c r="I271" s="17">
        <f>IF(OR($B271="",N($D271)=0),"",IF(G271="Entrada",1,-1)*$D271)</f>
        <v/>
      </c>
    </row>
    <row r="272">
      <c r="A272" s="22" t="n"/>
      <c r="B272" s="14" t="n"/>
      <c r="C272" s="14" t="n"/>
      <c r="D272" s="15" t="n"/>
      <c r="E272" s="14" t="n"/>
      <c r="F272" s="14" t="n"/>
      <c r="G272" s="16">
        <f>IF($B272="","",IFERROR(INDEX(Listas!$E$2:$E$40,MATCH($B272,Listas!$D$2:$D$40,0)),"?"))</f>
        <v/>
      </c>
      <c r="H272" s="16">
        <f>IF($B272="","",IFERROR(INDEX(Listas!$F$2:$F$40,MATCH($B272,Listas!$D$2:$D$40,0)),"Sim"))</f>
        <v/>
      </c>
      <c r="I272" s="17">
        <f>IF(OR($B272="",N($D272)=0),"",IF(G272="Entrada",1,-1)*$D272)</f>
        <v/>
      </c>
    </row>
    <row r="273">
      <c r="A273" s="22" t="n"/>
      <c r="B273" s="14" t="n"/>
      <c r="C273" s="14" t="n"/>
      <c r="D273" s="15" t="n"/>
      <c r="E273" s="14" t="n"/>
      <c r="F273" s="14" t="n"/>
      <c r="G273" s="16">
        <f>IF($B273="","",IFERROR(INDEX(Listas!$E$2:$E$40,MATCH($B273,Listas!$D$2:$D$40,0)),"?"))</f>
        <v/>
      </c>
      <c r="H273" s="16">
        <f>IF($B273="","",IFERROR(INDEX(Listas!$F$2:$F$40,MATCH($B273,Listas!$D$2:$D$40,0)),"Sim"))</f>
        <v/>
      </c>
      <c r="I273" s="17">
        <f>IF(OR($B273="",N($D273)=0),"",IF(G273="Entrada",1,-1)*$D273)</f>
        <v/>
      </c>
    </row>
    <row r="274">
      <c r="A274" s="22" t="n"/>
      <c r="B274" s="14" t="n"/>
      <c r="C274" s="14" t="n"/>
      <c r="D274" s="15" t="n"/>
      <c r="E274" s="14" t="n"/>
      <c r="F274" s="14" t="n"/>
      <c r="G274" s="16">
        <f>IF($B274="","",IFERROR(INDEX(Listas!$E$2:$E$40,MATCH($B274,Listas!$D$2:$D$40,0)),"?"))</f>
        <v/>
      </c>
      <c r="H274" s="16">
        <f>IF($B274="","",IFERROR(INDEX(Listas!$F$2:$F$40,MATCH($B274,Listas!$D$2:$D$40,0)),"Sim"))</f>
        <v/>
      </c>
      <c r="I274" s="17">
        <f>IF(OR($B274="",N($D274)=0),"",IF(G274="Entrada",1,-1)*$D274)</f>
        <v/>
      </c>
    </row>
    <row r="275">
      <c r="A275" s="22" t="n"/>
      <c r="B275" s="14" t="n"/>
      <c r="C275" s="14" t="n"/>
      <c r="D275" s="15" t="n"/>
      <c r="E275" s="14" t="n"/>
      <c r="F275" s="14" t="n"/>
      <c r="G275" s="16">
        <f>IF($B275="","",IFERROR(INDEX(Listas!$E$2:$E$40,MATCH($B275,Listas!$D$2:$D$40,0)),"?"))</f>
        <v/>
      </c>
      <c r="H275" s="16">
        <f>IF($B275="","",IFERROR(INDEX(Listas!$F$2:$F$40,MATCH($B275,Listas!$D$2:$D$40,0)),"Sim"))</f>
        <v/>
      </c>
      <c r="I275" s="17">
        <f>IF(OR($B275="",N($D275)=0),"",IF(G275="Entrada",1,-1)*$D275)</f>
        <v/>
      </c>
    </row>
    <row r="276">
      <c r="A276" s="22" t="n"/>
      <c r="B276" s="14" t="n"/>
      <c r="C276" s="14" t="n"/>
      <c r="D276" s="15" t="n"/>
      <c r="E276" s="14" t="n"/>
      <c r="F276" s="14" t="n"/>
      <c r="G276" s="16">
        <f>IF($B276="","",IFERROR(INDEX(Listas!$E$2:$E$40,MATCH($B276,Listas!$D$2:$D$40,0)),"?"))</f>
        <v/>
      </c>
      <c r="H276" s="16">
        <f>IF($B276="","",IFERROR(INDEX(Listas!$F$2:$F$40,MATCH($B276,Listas!$D$2:$D$40,0)),"Sim"))</f>
        <v/>
      </c>
      <c r="I276" s="17">
        <f>IF(OR($B276="",N($D276)=0),"",IF(G276="Entrada",1,-1)*$D276)</f>
        <v/>
      </c>
    </row>
    <row r="277">
      <c r="A277" s="22" t="n"/>
      <c r="B277" s="14" t="n"/>
      <c r="C277" s="14" t="n"/>
      <c r="D277" s="15" t="n"/>
      <c r="E277" s="14" t="n"/>
      <c r="F277" s="14" t="n"/>
      <c r="G277" s="16">
        <f>IF($B277="","",IFERROR(INDEX(Listas!$E$2:$E$40,MATCH($B277,Listas!$D$2:$D$40,0)),"?"))</f>
        <v/>
      </c>
      <c r="H277" s="16">
        <f>IF($B277="","",IFERROR(INDEX(Listas!$F$2:$F$40,MATCH($B277,Listas!$D$2:$D$40,0)),"Sim"))</f>
        <v/>
      </c>
      <c r="I277" s="17">
        <f>IF(OR($B277="",N($D277)=0),"",IF(G277="Entrada",1,-1)*$D277)</f>
        <v/>
      </c>
    </row>
    <row r="278">
      <c r="A278" s="22" t="n"/>
      <c r="B278" s="14" t="n"/>
      <c r="C278" s="14" t="n"/>
      <c r="D278" s="15" t="n"/>
      <c r="E278" s="14" t="n"/>
      <c r="F278" s="14" t="n"/>
      <c r="G278" s="16">
        <f>IF($B278="","",IFERROR(INDEX(Listas!$E$2:$E$40,MATCH($B278,Listas!$D$2:$D$40,0)),"?"))</f>
        <v/>
      </c>
      <c r="H278" s="16">
        <f>IF($B278="","",IFERROR(INDEX(Listas!$F$2:$F$40,MATCH($B278,Listas!$D$2:$D$40,0)),"Sim"))</f>
        <v/>
      </c>
      <c r="I278" s="17">
        <f>IF(OR($B278="",N($D278)=0),"",IF(G278="Entrada",1,-1)*$D278)</f>
        <v/>
      </c>
    </row>
    <row r="279">
      <c r="A279" s="22" t="n"/>
      <c r="B279" s="14" t="n"/>
      <c r="C279" s="14" t="n"/>
      <c r="D279" s="15" t="n"/>
      <c r="E279" s="14" t="n"/>
      <c r="F279" s="14" t="n"/>
      <c r="G279" s="16">
        <f>IF($B279="","",IFERROR(INDEX(Listas!$E$2:$E$40,MATCH($B279,Listas!$D$2:$D$40,0)),"?"))</f>
        <v/>
      </c>
      <c r="H279" s="16">
        <f>IF($B279="","",IFERROR(INDEX(Listas!$F$2:$F$40,MATCH($B279,Listas!$D$2:$D$40,0)),"Sim"))</f>
        <v/>
      </c>
      <c r="I279" s="17">
        <f>IF(OR($B279="",N($D279)=0),"",IF(G279="Entrada",1,-1)*$D279)</f>
        <v/>
      </c>
    </row>
    <row r="280">
      <c r="A280" s="22" t="n"/>
      <c r="B280" s="14" t="n"/>
      <c r="C280" s="14" t="n"/>
      <c r="D280" s="15" t="n"/>
      <c r="E280" s="14" t="n"/>
      <c r="F280" s="14" t="n"/>
      <c r="G280" s="16">
        <f>IF($B280="","",IFERROR(INDEX(Listas!$E$2:$E$40,MATCH($B280,Listas!$D$2:$D$40,0)),"?"))</f>
        <v/>
      </c>
      <c r="H280" s="16">
        <f>IF($B280="","",IFERROR(INDEX(Listas!$F$2:$F$40,MATCH($B280,Listas!$D$2:$D$40,0)),"Sim"))</f>
        <v/>
      </c>
      <c r="I280" s="17">
        <f>IF(OR($B280="",N($D280)=0),"",IF(G280="Entrada",1,-1)*$D280)</f>
        <v/>
      </c>
    </row>
    <row r="281">
      <c r="A281" s="22" t="n"/>
      <c r="B281" s="14" t="n"/>
      <c r="C281" s="14" t="n"/>
      <c r="D281" s="15" t="n"/>
      <c r="E281" s="14" t="n"/>
      <c r="F281" s="14" t="n"/>
      <c r="G281" s="16">
        <f>IF($B281="","",IFERROR(INDEX(Listas!$E$2:$E$40,MATCH($B281,Listas!$D$2:$D$40,0)),"?"))</f>
        <v/>
      </c>
      <c r="H281" s="16">
        <f>IF($B281="","",IFERROR(INDEX(Listas!$F$2:$F$40,MATCH($B281,Listas!$D$2:$D$40,0)),"Sim"))</f>
        <v/>
      </c>
      <c r="I281" s="17">
        <f>IF(OR($B281="",N($D281)=0),"",IF(G281="Entrada",1,-1)*$D281)</f>
        <v/>
      </c>
    </row>
    <row r="282">
      <c r="A282" s="22" t="n"/>
      <c r="B282" s="14" t="n"/>
      <c r="C282" s="14" t="n"/>
      <c r="D282" s="15" t="n"/>
      <c r="E282" s="14" t="n"/>
      <c r="F282" s="14" t="n"/>
      <c r="G282" s="16">
        <f>IF($B282="","",IFERROR(INDEX(Listas!$E$2:$E$40,MATCH($B282,Listas!$D$2:$D$40,0)),"?"))</f>
        <v/>
      </c>
      <c r="H282" s="16">
        <f>IF($B282="","",IFERROR(INDEX(Listas!$F$2:$F$40,MATCH($B282,Listas!$D$2:$D$40,0)),"Sim"))</f>
        <v/>
      </c>
      <c r="I282" s="17">
        <f>IF(OR($B282="",N($D282)=0),"",IF(G282="Entrada",1,-1)*$D282)</f>
        <v/>
      </c>
    </row>
    <row r="283">
      <c r="A283" s="22" t="n"/>
      <c r="B283" s="14" t="n"/>
      <c r="C283" s="14" t="n"/>
      <c r="D283" s="15" t="n"/>
      <c r="E283" s="14" t="n"/>
      <c r="F283" s="14" t="n"/>
      <c r="G283" s="16">
        <f>IF($B283="","",IFERROR(INDEX(Listas!$E$2:$E$40,MATCH($B283,Listas!$D$2:$D$40,0)),"?"))</f>
        <v/>
      </c>
      <c r="H283" s="16">
        <f>IF($B283="","",IFERROR(INDEX(Listas!$F$2:$F$40,MATCH($B283,Listas!$D$2:$D$40,0)),"Sim"))</f>
        <v/>
      </c>
      <c r="I283" s="17">
        <f>IF(OR($B283="",N($D283)=0),"",IF(G283="Entrada",1,-1)*$D283)</f>
        <v/>
      </c>
    </row>
    <row r="284">
      <c r="A284" s="22" t="n"/>
      <c r="B284" s="14" t="n"/>
      <c r="C284" s="14" t="n"/>
      <c r="D284" s="15" t="n"/>
      <c r="E284" s="14" t="n"/>
      <c r="F284" s="14" t="n"/>
      <c r="G284" s="16">
        <f>IF($B284="","",IFERROR(INDEX(Listas!$E$2:$E$40,MATCH($B284,Listas!$D$2:$D$40,0)),"?"))</f>
        <v/>
      </c>
      <c r="H284" s="16">
        <f>IF($B284="","",IFERROR(INDEX(Listas!$F$2:$F$40,MATCH($B284,Listas!$D$2:$D$40,0)),"Sim"))</f>
        <v/>
      </c>
      <c r="I284" s="17">
        <f>IF(OR($B284="",N($D284)=0),"",IF(G284="Entrada",1,-1)*$D284)</f>
        <v/>
      </c>
    </row>
    <row r="285">
      <c r="A285" s="22" t="n"/>
      <c r="B285" s="14" t="n"/>
      <c r="C285" s="14" t="n"/>
      <c r="D285" s="15" t="n"/>
      <c r="E285" s="14" t="n"/>
      <c r="F285" s="14" t="n"/>
      <c r="G285" s="16">
        <f>IF($B285="","",IFERROR(INDEX(Listas!$E$2:$E$40,MATCH($B285,Listas!$D$2:$D$40,0)),"?"))</f>
        <v/>
      </c>
      <c r="H285" s="16">
        <f>IF($B285="","",IFERROR(INDEX(Listas!$F$2:$F$40,MATCH($B285,Listas!$D$2:$D$40,0)),"Sim"))</f>
        <v/>
      </c>
      <c r="I285" s="17">
        <f>IF(OR($B285="",N($D285)=0),"",IF(G285="Entrada",1,-1)*$D285)</f>
        <v/>
      </c>
    </row>
    <row r="286">
      <c r="A286" s="22" t="n"/>
      <c r="B286" s="14" t="n"/>
      <c r="C286" s="14" t="n"/>
      <c r="D286" s="15" t="n"/>
      <c r="E286" s="14" t="n"/>
      <c r="F286" s="14" t="n"/>
      <c r="G286" s="16">
        <f>IF($B286="","",IFERROR(INDEX(Listas!$E$2:$E$40,MATCH($B286,Listas!$D$2:$D$40,0)),"?"))</f>
        <v/>
      </c>
      <c r="H286" s="16">
        <f>IF($B286="","",IFERROR(INDEX(Listas!$F$2:$F$40,MATCH($B286,Listas!$D$2:$D$40,0)),"Sim"))</f>
        <v/>
      </c>
      <c r="I286" s="17">
        <f>IF(OR($B286="",N($D286)=0),"",IF(G286="Entrada",1,-1)*$D286)</f>
        <v/>
      </c>
    </row>
    <row r="287">
      <c r="A287" s="22" t="n"/>
      <c r="B287" s="14" t="n"/>
      <c r="C287" s="14" t="n"/>
      <c r="D287" s="15" t="n"/>
      <c r="E287" s="14" t="n"/>
      <c r="F287" s="14" t="n"/>
      <c r="G287" s="16">
        <f>IF($B287="","",IFERROR(INDEX(Listas!$E$2:$E$40,MATCH($B287,Listas!$D$2:$D$40,0)),"?"))</f>
        <v/>
      </c>
      <c r="H287" s="16">
        <f>IF($B287="","",IFERROR(INDEX(Listas!$F$2:$F$40,MATCH($B287,Listas!$D$2:$D$40,0)),"Sim"))</f>
        <v/>
      </c>
      <c r="I287" s="17">
        <f>IF(OR($B287="",N($D287)=0),"",IF(G287="Entrada",1,-1)*$D287)</f>
        <v/>
      </c>
    </row>
    <row r="288">
      <c r="A288" s="22" t="n"/>
      <c r="B288" s="14" t="n"/>
      <c r="C288" s="14" t="n"/>
      <c r="D288" s="15" t="n"/>
      <c r="E288" s="14" t="n"/>
      <c r="F288" s="14" t="n"/>
      <c r="G288" s="16">
        <f>IF($B288="","",IFERROR(INDEX(Listas!$E$2:$E$40,MATCH($B288,Listas!$D$2:$D$40,0)),"?"))</f>
        <v/>
      </c>
      <c r="H288" s="16">
        <f>IF($B288="","",IFERROR(INDEX(Listas!$F$2:$F$40,MATCH($B288,Listas!$D$2:$D$40,0)),"Sim"))</f>
        <v/>
      </c>
      <c r="I288" s="17">
        <f>IF(OR($B288="",N($D288)=0),"",IF(G288="Entrada",1,-1)*$D288)</f>
        <v/>
      </c>
    </row>
    <row r="289">
      <c r="A289" s="22" t="n"/>
      <c r="B289" s="14" t="n"/>
      <c r="C289" s="14" t="n"/>
      <c r="D289" s="15" t="n"/>
      <c r="E289" s="14" t="n"/>
      <c r="F289" s="14" t="n"/>
      <c r="G289" s="16">
        <f>IF($B289="","",IFERROR(INDEX(Listas!$E$2:$E$40,MATCH($B289,Listas!$D$2:$D$40,0)),"?"))</f>
        <v/>
      </c>
      <c r="H289" s="16">
        <f>IF($B289="","",IFERROR(INDEX(Listas!$F$2:$F$40,MATCH($B289,Listas!$D$2:$D$40,0)),"Sim"))</f>
        <v/>
      </c>
      <c r="I289" s="17">
        <f>IF(OR($B289="",N($D289)=0),"",IF(G289="Entrada",1,-1)*$D289)</f>
        <v/>
      </c>
    </row>
    <row r="290">
      <c r="A290" s="22" t="n"/>
      <c r="B290" s="14" t="n"/>
      <c r="C290" s="14" t="n"/>
      <c r="D290" s="15" t="n"/>
      <c r="E290" s="14" t="n"/>
      <c r="F290" s="14" t="n"/>
      <c r="G290" s="16">
        <f>IF($B290="","",IFERROR(INDEX(Listas!$E$2:$E$40,MATCH($B290,Listas!$D$2:$D$40,0)),"?"))</f>
        <v/>
      </c>
      <c r="H290" s="16">
        <f>IF($B290="","",IFERROR(INDEX(Listas!$F$2:$F$40,MATCH($B290,Listas!$D$2:$D$40,0)),"Sim"))</f>
        <v/>
      </c>
      <c r="I290" s="17">
        <f>IF(OR($B290="",N($D290)=0),"",IF(G290="Entrada",1,-1)*$D290)</f>
        <v/>
      </c>
    </row>
    <row r="291">
      <c r="A291" s="22" t="n"/>
      <c r="B291" s="14" t="n"/>
      <c r="C291" s="14" t="n"/>
      <c r="D291" s="15" t="n"/>
      <c r="E291" s="14" t="n"/>
      <c r="F291" s="14" t="n"/>
      <c r="G291" s="16">
        <f>IF($B291="","",IFERROR(INDEX(Listas!$E$2:$E$40,MATCH($B291,Listas!$D$2:$D$40,0)),"?"))</f>
        <v/>
      </c>
      <c r="H291" s="16">
        <f>IF($B291="","",IFERROR(INDEX(Listas!$F$2:$F$40,MATCH($B291,Listas!$D$2:$D$40,0)),"Sim"))</f>
        <v/>
      </c>
      <c r="I291" s="17">
        <f>IF(OR($B291="",N($D291)=0),"",IF(G291="Entrada",1,-1)*$D291)</f>
        <v/>
      </c>
    </row>
    <row r="292">
      <c r="A292" s="22" t="n"/>
      <c r="B292" s="14" t="n"/>
      <c r="C292" s="14" t="n"/>
      <c r="D292" s="15" t="n"/>
      <c r="E292" s="14" t="n"/>
      <c r="F292" s="14" t="n"/>
      <c r="G292" s="16">
        <f>IF($B292="","",IFERROR(INDEX(Listas!$E$2:$E$40,MATCH($B292,Listas!$D$2:$D$40,0)),"?"))</f>
        <v/>
      </c>
      <c r="H292" s="16">
        <f>IF($B292="","",IFERROR(INDEX(Listas!$F$2:$F$40,MATCH($B292,Listas!$D$2:$D$40,0)),"Sim"))</f>
        <v/>
      </c>
      <c r="I292" s="17">
        <f>IF(OR($B292="",N($D292)=0),"",IF(G292="Entrada",1,-1)*$D292)</f>
        <v/>
      </c>
    </row>
    <row r="293">
      <c r="A293" s="22" t="n"/>
      <c r="B293" s="14" t="n"/>
      <c r="C293" s="14" t="n"/>
      <c r="D293" s="15" t="n"/>
      <c r="E293" s="14" t="n"/>
      <c r="F293" s="14" t="n"/>
      <c r="G293" s="16">
        <f>IF($B293="","",IFERROR(INDEX(Listas!$E$2:$E$40,MATCH($B293,Listas!$D$2:$D$40,0)),"?"))</f>
        <v/>
      </c>
      <c r="H293" s="16">
        <f>IF($B293="","",IFERROR(INDEX(Listas!$F$2:$F$40,MATCH($B293,Listas!$D$2:$D$40,0)),"Sim"))</f>
        <v/>
      </c>
      <c r="I293" s="17">
        <f>IF(OR($B293="",N($D293)=0),"",IF(G293="Entrada",1,-1)*$D293)</f>
        <v/>
      </c>
    </row>
    <row r="294">
      <c r="A294" s="22" t="n"/>
      <c r="B294" s="14" t="n"/>
      <c r="C294" s="14" t="n"/>
      <c r="D294" s="15" t="n"/>
      <c r="E294" s="14" t="n"/>
      <c r="F294" s="14" t="n"/>
      <c r="G294" s="16">
        <f>IF($B294="","",IFERROR(INDEX(Listas!$E$2:$E$40,MATCH($B294,Listas!$D$2:$D$40,0)),"?"))</f>
        <v/>
      </c>
      <c r="H294" s="16">
        <f>IF($B294="","",IFERROR(INDEX(Listas!$F$2:$F$40,MATCH($B294,Listas!$D$2:$D$40,0)),"Sim"))</f>
        <v/>
      </c>
      <c r="I294" s="17">
        <f>IF(OR($B294="",N($D294)=0),"",IF(G294="Entrada",1,-1)*$D294)</f>
        <v/>
      </c>
    </row>
    <row r="295">
      <c r="A295" s="22" t="n"/>
      <c r="B295" s="14" t="n"/>
      <c r="C295" s="14" t="n"/>
      <c r="D295" s="15" t="n"/>
      <c r="E295" s="14" t="n"/>
      <c r="F295" s="14" t="n"/>
      <c r="G295" s="16">
        <f>IF($B295="","",IFERROR(INDEX(Listas!$E$2:$E$40,MATCH($B295,Listas!$D$2:$D$40,0)),"?"))</f>
        <v/>
      </c>
      <c r="H295" s="16">
        <f>IF($B295="","",IFERROR(INDEX(Listas!$F$2:$F$40,MATCH($B295,Listas!$D$2:$D$40,0)),"Sim"))</f>
        <v/>
      </c>
      <c r="I295" s="17">
        <f>IF(OR($B295="",N($D295)=0),"",IF(G295="Entrada",1,-1)*$D295)</f>
        <v/>
      </c>
    </row>
    <row r="296">
      <c r="A296" s="22" t="n"/>
      <c r="B296" s="14" t="n"/>
      <c r="C296" s="14" t="n"/>
      <c r="D296" s="15" t="n"/>
      <c r="E296" s="14" t="n"/>
      <c r="F296" s="14" t="n"/>
      <c r="G296" s="16">
        <f>IF($B296="","",IFERROR(INDEX(Listas!$E$2:$E$40,MATCH($B296,Listas!$D$2:$D$40,0)),"?"))</f>
        <v/>
      </c>
      <c r="H296" s="16">
        <f>IF($B296="","",IFERROR(INDEX(Listas!$F$2:$F$40,MATCH($B296,Listas!$D$2:$D$40,0)),"Sim"))</f>
        <v/>
      </c>
      <c r="I296" s="17">
        <f>IF(OR($B296="",N($D296)=0),"",IF(G296="Entrada",1,-1)*$D296)</f>
        <v/>
      </c>
    </row>
    <row r="297">
      <c r="A297" s="22" t="n"/>
      <c r="B297" s="14" t="n"/>
      <c r="C297" s="14" t="n"/>
      <c r="D297" s="15" t="n"/>
      <c r="E297" s="14" t="n"/>
      <c r="F297" s="14" t="n"/>
      <c r="G297" s="16">
        <f>IF($B297="","",IFERROR(INDEX(Listas!$E$2:$E$40,MATCH($B297,Listas!$D$2:$D$40,0)),"?"))</f>
        <v/>
      </c>
      <c r="H297" s="16">
        <f>IF($B297="","",IFERROR(INDEX(Listas!$F$2:$F$40,MATCH($B297,Listas!$D$2:$D$40,0)),"Sim"))</f>
        <v/>
      </c>
      <c r="I297" s="17">
        <f>IF(OR($B297="",N($D297)=0),"",IF(G297="Entrada",1,-1)*$D297)</f>
        <v/>
      </c>
    </row>
    <row r="298">
      <c r="A298" s="22" t="n"/>
      <c r="B298" s="14" t="n"/>
      <c r="C298" s="14" t="n"/>
      <c r="D298" s="15" t="n"/>
      <c r="E298" s="14" t="n"/>
      <c r="F298" s="14" t="n"/>
      <c r="G298" s="16">
        <f>IF($B298="","",IFERROR(INDEX(Listas!$E$2:$E$40,MATCH($B298,Listas!$D$2:$D$40,0)),"?"))</f>
        <v/>
      </c>
      <c r="H298" s="16">
        <f>IF($B298="","",IFERROR(INDEX(Listas!$F$2:$F$40,MATCH($B298,Listas!$D$2:$D$40,0)),"Sim"))</f>
        <v/>
      </c>
      <c r="I298" s="17">
        <f>IF(OR($B298="",N($D298)=0),"",IF(G298="Entrada",1,-1)*$D298)</f>
        <v/>
      </c>
    </row>
    <row r="299">
      <c r="A299" s="22" t="n"/>
      <c r="B299" s="14" t="n"/>
      <c r="C299" s="14" t="n"/>
      <c r="D299" s="15" t="n"/>
      <c r="E299" s="14" t="n"/>
      <c r="F299" s="14" t="n"/>
      <c r="G299" s="16">
        <f>IF($B299="","",IFERROR(INDEX(Listas!$E$2:$E$40,MATCH($B299,Listas!$D$2:$D$40,0)),"?"))</f>
        <v/>
      </c>
      <c r="H299" s="16">
        <f>IF($B299="","",IFERROR(INDEX(Listas!$F$2:$F$40,MATCH($B299,Listas!$D$2:$D$40,0)),"Sim"))</f>
        <v/>
      </c>
      <c r="I299" s="17">
        <f>IF(OR($B299="",N($D299)=0),"",IF(G299="Entrada",1,-1)*$D299)</f>
        <v/>
      </c>
    </row>
    <row r="300">
      <c r="A300" s="22" t="n"/>
      <c r="B300" s="14" t="n"/>
      <c r="C300" s="14" t="n"/>
      <c r="D300" s="15" t="n"/>
      <c r="E300" s="14" t="n"/>
      <c r="F300" s="14" t="n"/>
      <c r="G300" s="16">
        <f>IF($B300="","",IFERROR(INDEX(Listas!$E$2:$E$40,MATCH($B300,Listas!$D$2:$D$40,0)),"?"))</f>
        <v/>
      </c>
      <c r="H300" s="16">
        <f>IF($B300="","",IFERROR(INDEX(Listas!$F$2:$F$40,MATCH($B300,Listas!$D$2:$D$40,0)),"Sim"))</f>
        <v/>
      </c>
      <c r="I300" s="17">
        <f>IF(OR($B300="",N($D300)=0),"",IF(G300="Entrada",1,-1)*$D300)</f>
        <v/>
      </c>
    </row>
    <row r="301">
      <c r="A301" s="22" t="n"/>
      <c r="B301" s="14" t="n"/>
      <c r="C301" s="14" t="n"/>
      <c r="D301" s="15" t="n"/>
      <c r="E301" s="14" t="n"/>
      <c r="F301" s="14" t="n"/>
      <c r="G301" s="16">
        <f>IF($B301="","",IFERROR(INDEX(Listas!$E$2:$E$40,MATCH($B301,Listas!$D$2:$D$40,0)),"?"))</f>
        <v/>
      </c>
      <c r="H301" s="16">
        <f>IF($B301="","",IFERROR(INDEX(Listas!$F$2:$F$40,MATCH($B301,Listas!$D$2:$D$40,0)),"Sim"))</f>
        <v/>
      </c>
      <c r="I301" s="17">
        <f>IF(OR($B301="",N($D301)=0),"",IF(G301="Entrada",1,-1)*$D301)</f>
        <v/>
      </c>
    </row>
    <row r="302">
      <c r="A302" s="22" t="n"/>
      <c r="B302" s="14" t="n"/>
      <c r="C302" s="14" t="n"/>
      <c r="D302" s="15" t="n"/>
      <c r="E302" s="14" t="n"/>
      <c r="F302" s="14" t="n"/>
      <c r="G302" s="16">
        <f>IF($B302="","",IFERROR(INDEX(Listas!$E$2:$E$40,MATCH($B302,Listas!$D$2:$D$40,0)),"?"))</f>
        <v/>
      </c>
      <c r="H302" s="16">
        <f>IF($B302="","",IFERROR(INDEX(Listas!$F$2:$F$40,MATCH($B302,Listas!$D$2:$D$40,0)),"Sim"))</f>
        <v/>
      </c>
      <c r="I302" s="17">
        <f>IF(OR($B302="",N($D302)=0),"",IF(G302="Entrada",1,-1)*$D302)</f>
        <v/>
      </c>
    </row>
    <row r="303">
      <c r="A303" s="22" t="n"/>
      <c r="B303" s="14" t="n"/>
      <c r="C303" s="14" t="n"/>
      <c r="D303" s="15" t="n"/>
      <c r="E303" s="14" t="n"/>
      <c r="F303" s="14" t="n"/>
      <c r="G303" s="16">
        <f>IF($B303="","",IFERROR(INDEX(Listas!$E$2:$E$40,MATCH($B303,Listas!$D$2:$D$40,0)),"?"))</f>
        <v/>
      </c>
      <c r="H303" s="16">
        <f>IF($B303="","",IFERROR(INDEX(Listas!$F$2:$F$40,MATCH($B303,Listas!$D$2:$D$40,0)),"Sim"))</f>
        <v/>
      </c>
      <c r="I303" s="17">
        <f>IF(OR($B303="",N($D303)=0),"",IF(G303="Entrada",1,-1)*$D303)</f>
        <v/>
      </c>
    </row>
    <row r="304">
      <c r="A304" s="22" t="n"/>
      <c r="B304" s="14" t="n"/>
      <c r="C304" s="14" t="n"/>
      <c r="D304" s="15" t="n"/>
      <c r="E304" s="14" t="n"/>
      <c r="F304" s="14" t="n"/>
      <c r="G304" s="16">
        <f>IF($B304="","",IFERROR(INDEX(Listas!$E$2:$E$40,MATCH($B304,Listas!$D$2:$D$40,0)),"?"))</f>
        <v/>
      </c>
      <c r="H304" s="16">
        <f>IF($B304="","",IFERROR(INDEX(Listas!$F$2:$F$40,MATCH($B304,Listas!$D$2:$D$40,0)),"Sim"))</f>
        <v/>
      </c>
      <c r="I304" s="17">
        <f>IF(OR($B304="",N($D304)=0),"",IF(G304="Entrada",1,-1)*$D304)</f>
        <v/>
      </c>
    </row>
    <row r="305">
      <c r="A305" s="22" t="n"/>
      <c r="B305" s="14" t="n"/>
      <c r="C305" s="14" t="n"/>
      <c r="D305" s="15" t="n"/>
      <c r="E305" s="14" t="n"/>
      <c r="F305" s="14" t="n"/>
      <c r="G305" s="16">
        <f>IF($B305="","",IFERROR(INDEX(Listas!$E$2:$E$40,MATCH($B305,Listas!$D$2:$D$40,0)),"?"))</f>
        <v/>
      </c>
      <c r="H305" s="16">
        <f>IF($B305="","",IFERROR(INDEX(Listas!$F$2:$F$40,MATCH($B305,Listas!$D$2:$D$40,0)),"Sim"))</f>
        <v/>
      </c>
      <c r="I305" s="17">
        <f>IF(OR($B305="",N($D305)=0),"",IF(G305="Entrada",1,-1)*$D305)</f>
        <v/>
      </c>
    </row>
    <row r="306">
      <c r="A306" s="22" t="n"/>
      <c r="B306" s="14" t="n"/>
      <c r="C306" s="14" t="n"/>
      <c r="D306" s="15" t="n"/>
      <c r="E306" s="14" t="n"/>
      <c r="F306" s="14" t="n"/>
      <c r="G306" s="16">
        <f>IF($B306="","",IFERROR(INDEX(Listas!$E$2:$E$40,MATCH($B306,Listas!$D$2:$D$40,0)),"?"))</f>
        <v/>
      </c>
      <c r="H306" s="16">
        <f>IF($B306="","",IFERROR(INDEX(Listas!$F$2:$F$40,MATCH($B306,Listas!$D$2:$D$40,0)),"Sim"))</f>
        <v/>
      </c>
      <c r="I306" s="17">
        <f>IF(OR($B306="",N($D306)=0),"",IF(G306="Entrada",1,-1)*$D306)</f>
        <v/>
      </c>
    </row>
    <row r="307">
      <c r="A307" s="22" t="n"/>
      <c r="B307" s="14" t="n"/>
      <c r="C307" s="14" t="n"/>
      <c r="D307" s="15" t="n"/>
      <c r="E307" s="14" t="n"/>
      <c r="F307" s="14" t="n"/>
      <c r="G307" s="16">
        <f>IF($B307="","",IFERROR(INDEX(Listas!$E$2:$E$40,MATCH($B307,Listas!$D$2:$D$40,0)),"?"))</f>
        <v/>
      </c>
      <c r="H307" s="16">
        <f>IF($B307="","",IFERROR(INDEX(Listas!$F$2:$F$40,MATCH($B307,Listas!$D$2:$D$40,0)),"Sim"))</f>
        <v/>
      </c>
      <c r="I307" s="17">
        <f>IF(OR($B307="",N($D307)=0),"",IF(G307="Entrada",1,-1)*$D307)</f>
        <v/>
      </c>
    </row>
    <row r="308">
      <c r="A308" s="22" t="n"/>
      <c r="B308" s="14" t="n"/>
      <c r="C308" s="14" t="n"/>
      <c r="D308" s="15" t="n"/>
      <c r="E308" s="14" t="n"/>
      <c r="F308" s="14" t="n"/>
      <c r="G308" s="16">
        <f>IF($B308="","",IFERROR(INDEX(Listas!$E$2:$E$40,MATCH($B308,Listas!$D$2:$D$40,0)),"?"))</f>
        <v/>
      </c>
      <c r="H308" s="16">
        <f>IF($B308="","",IFERROR(INDEX(Listas!$F$2:$F$40,MATCH($B308,Listas!$D$2:$D$40,0)),"Sim"))</f>
        <v/>
      </c>
      <c r="I308" s="17">
        <f>IF(OR($B308="",N($D308)=0),"",IF(G308="Entrada",1,-1)*$D308)</f>
        <v/>
      </c>
    </row>
    <row r="309">
      <c r="A309" s="22" t="n"/>
      <c r="B309" s="14" t="n"/>
      <c r="C309" s="14" t="n"/>
      <c r="D309" s="15" t="n"/>
      <c r="E309" s="14" t="n"/>
      <c r="F309" s="14" t="n"/>
      <c r="G309" s="16">
        <f>IF($B309="","",IFERROR(INDEX(Listas!$E$2:$E$40,MATCH($B309,Listas!$D$2:$D$40,0)),"?"))</f>
        <v/>
      </c>
      <c r="H309" s="16">
        <f>IF($B309="","",IFERROR(INDEX(Listas!$F$2:$F$40,MATCH($B309,Listas!$D$2:$D$40,0)),"Sim"))</f>
        <v/>
      </c>
      <c r="I309" s="17">
        <f>IF(OR($B309="",N($D309)=0),"",IF(G309="Entrada",1,-1)*$D309)</f>
        <v/>
      </c>
    </row>
    <row r="310">
      <c r="A310" s="22" t="n"/>
      <c r="B310" s="14" t="n"/>
      <c r="C310" s="14" t="n"/>
      <c r="D310" s="15" t="n"/>
      <c r="E310" s="14" t="n"/>
      <c r="F310" s="14" t="n"/>
      <c r="G310" s="16">
        <f>IF($B310="","",IFERROR(INDEX(Listas!$E$2:$E$40,MATCH($B310,Listas!$D$2:$D$40,0)),"?"))</f>
        <v/>
      </c>
      <c r="H310" s="16">
        <f>IF($B310="","",IFERROR(INDEX(Listas!$F$2:$F$40,MATCH($B310,Listas!$D$2:$D$40,0)),"Sim"))</f>
        <v/>
      </c>
      <c r="I310" s="17">
        <f>IF(OR($B310="",N($D310)=0),"",IF(G310="Entrada",1,-1)*$D310)</f>
        <v/>
      </c>
    </row>
    <row r="311">
      <c r="A311" s="22" t="n"/>
      <c r="B311" s="14" t="n"/>
      <c r="C311" s="14" t="n"/>
      <c r="D311" s="15" t="n"/>
      <c r="E311" s="14" t="n"/>
      <c r="F311" s="14" t="n"/>
      <c r="G311" s="16">
        <f>IF($B311="","",IFERROR(INDEX(Listas!$E$2:$E$40,MATCH($B311,Listas!$D$2:$D$40,0)),"?"))</f>
        <v/>
      </c>
      <c r="H311" s="16">
        <f>IF($B311="","",IFERROR(INDEX(Listas!$F$2:$F$40,MATCH($B311,Listas!$D$2:$D$40,0)),"Sim"))</f>
        <v/>
      </c>
      <c r="I311" s="17">
        <f>IF(OR($B311="",N($D311)=0),"",IF(G311="Entrada",1,-1)*$D311)</f>
        <v/>
      </c>
    </row>
    <row r="312">
      <c r="A312" s="22" t="n"/>
      <c r="B312" s="14" t="n"/>
      <c r="C312" s="14" t="n"/>
      <c r="D312" s="15" t="n"/>
      <c r="E312" s="14" t="n"/>
      <c r="F312" s="14" t="n"/>
      <c r="G312" s="16">
        <f>IF($B312="","",IFERROR(INDEX(Listas!$E$2:$E$40,MATCH($B312,Listas!$D$2:$D$40,0)),"?"))</f>
        <v/>
      </c>
      <c r="H312" s="16">
        <f>IF($B312="","",IFERROR(INDEX(Listas!$F$2:$F$40,MATCH($B312,Listas!$D$2:$D$40,0)),"Sim"))</f>
        <v/>
      </c>
      <c r="I312" s="17">
        <f>IF(OR($B312="",N($D312)=0),"",IF(G312="Entrada",1,-1)*$D312)</f>
        <v/>
      </c>
    </row>
    <row r="313">
      <c r="A313" s="22" t="n"/>
      <c r="B313" s="14" t="n"/>
      <c r="C313" s="14" t="n"/>
      <c r="D313" s="15" t="n"/>
      <c r="E313" s="14" t="n"/>
      <c r="F313" s="14" t="n"/>
      <c r="G313" s="16">
        <f>IF($B313="","",IFERROR(INDEX(Listas!$E$2:$E$40,MATCH($B313,Listas!$D$2:$D$40,0)),"?"))</f>
        <v/>
      </c>
      <c r="H313" s="16">
        <f>IF($B313="","",IFERROR(INDEX(Listas!$F$2:$F$40,MATCH($B313,Listas!$D$2:$D$40,0)),"Sim"))</f>
        <v/>
      </c>
      <c r="I313" s="17">
        <f>IF(OR($B313="",N($D313)=0),"",IF(G313="Entrada",1,-1)*$D313)</f>
        <v/>
      </c>
    </row>
    <row r="314">
      <c r="A314" s="22" t="n"/>
      <c r="B314" s="14" t="n"/>
      <c r="C314" s="14" t="n"/>
      <c r="D314" s="15" t="n"/>
      <c r="E314" s="14" t="n"/>
      <c r="F314" s="14" t="n"/>
      <c r="G314" s="16">
        <f>IF($B314="","",IFERROR(INDEX(Listas!$E$2:$E$40,MATCH($B314,Listas!$D$2:$D$40,0)),"?"))</f>
        <v/>
      </c>
      <c r="H314" s="16">
        <f>IF($B314="","",IFERROR(INDEX(Listas!$F$2:$F$40,MATCH($B314,Listas!$D$2:$D$40,0)),"Sim"))</f>
        <v/>
      </c>
      <c r="I314" s="17">
        <f>IF(OR($B314="",N($D314)=0),"",IF(G314="Entrada",1,-1)*$D314)</f>
        <v/>
      </c>
    </row>
    <row r="315">
      <c r="A315" s="22" t="n"/>
      <c r="B315" s="14" t="n"/>
      <c r="C315" s="14" t="n"/>
      <c r="D315" s="15" t="n"/>
      <c r="E315" s="14" t="n"/>
      <c r="F315" s="14" t="n"/>
      <c r="G315" s="16">
        <f>IF($B315="","",IFERROR(INDEX(Listas!$E$2:$E$40,MATCH($B315,Listas!$D$2:$D$40,0)),"?"))</f>
        <v/>
      </c>
      <c r="H315" s="16">
        <f>IF($B315="","",IFERROR(INDEX(Listas!$F$2:$F$40,MATCH($B315,Listas!$D$2:$D$40,0)),"Sim"))</f>
        <v/>
      </c>
      <c r="I315" s="17">
        <f>IF(OR($B315="",N($D315)=0),"",IF(G315="Entrada",1,-1)*$D315)</f>
        <v/>
      </c>
    </row>
    <row r="316">
      <c r="A316" s="22" t="n"/>
      <c r="B316" s="14" t="n"/>
      <c r="C316" s="14" t="n"/>
      <c r="D316" s="15" t="n"/>
      <c r="E316" s="14" t="n"/>
      <c r="F316" s="14" t="n"/>
      <c r="G316" s="16">
        <f>IF($B316="","",IFERROR(INDEX(Listas!$E$2:$E$40,MATCH($B316,Listas!$D$2:$D$40,0)),"?"))</f>
        <v/>
      </c>
      <c r="H316" s="16">
        <f>IF($B316="","",IFERROR(INDEX(Listas!$F$2:$F$40,MATCH($B316,Listas!$D$2:$D$40,0)),"Sim"))</f>
        <v/>
      </c>
      <c r="I316" s="17">
        <f>IF(OR($B316="",N($D316)=0),"",IF(G316="Entrada",1,-1)*$D316)</f>
        <v/>
      </c>
    </row>
    <row r="317">
      <c r="A317" s="22" t="n"/>
      <c r="B317" s="14" t="n"/>
      <c r="C317" s="14" t="n"/>
      <c r="D317" s="15" t="n"/>
      <c r="E317" s="14" t="n"/>
      <c r="F317" s="14" t="n"/>
      <c r="G317" s="16">
        <f>IF($B317="","",IFERROR(INDEX(Listas!$E$2:$E$40,MATCH($B317,Listas!$D$2:$D$40,0)),"?"))</f>
        <v/>
      </c>
      <c r="H317" s="16">
        <f>IF($B317="","",IFERROR(INDEX(Listas!$F$2:$F$40,MATCH($B317,Listas!$D$2:$D$40,0)),"Sim"))</f>
        <v/>
      </c>
      <c r="I317" s="17">
        <f>IF(OR($B317="",N($D317)=0),"",IF(G317="Entrada",1,-1)*$D317)</f>
        <v/>
      </c>
    </row>
    <row r="318">
      <c r="A318" s="22" t="n"/>
      <c r="B318" s="14" t="n"/>
      <c r="C318" s="14" t="n"/>
      <c r="D318" s="15" t="n"/>
      <c r="E318" s="14" t="n"/>
      <c r="F318" s="14" t="n"/>
      <c r="G318" s="16">
        <f>IF($B318="","",IFERROR(INDEX(Listas!$E$2:$E$40,MATCH($B318,Listas!$D$2:$D$40,0)),"?"))</f>
        <v/>
      </c>
      <c r="H318" s="16">
        <f>IF($B318="","",IFERROR(INDEX(Listas!$F$2:$F$40,MATCH($B318,Listas!$D$2:$D$40,0)),"Sim"))</f>
        <v/>
      </c>
      <c r="I318" s="17">
        <f>IF(OR($B318="",N($D318)=0),"",IF(G318="Entrada",1,-1)*$D318)</f>
        <v/>
      </c>
    </row>
    <row r="319">
      <c r="A319" s="22" t="n"/>
      <c r="B319" s="14" t="n"/>
      <c r="C319" s="14" t="n"/>
      <c r="D319" s="15" t="n"/>
      <c r="E319" s="14" t="n"/>
      <c r="F319" s="14" t="n"/>
      <c r="G319" s="16">
        <f>IF($B319="","",IFERROR(INDEX(Listas!$E$2:$E$40,MATCH($B319,Listas!$D$2:$D$40,0)),"?"))</f>
        <v/>
      </c>
      <c r="H319" s="16">
        <f>IF($B319="","",IFERROR(INDEX(Listas!$F$2:$F$40,MATCH($B319,Listas!$D$2:$D$40,0)),"Sim"))</f>
        <v/>
      </c>
      <c r="I319" s="17">
        <f>IF(OR($B319="",N($D319)=0),"",IF(G319="Entrada",1,-1)*$D319)</f>
        <v/>
      </c>
    </row>
    <row r="320">
      <c r="A320" s="22" t="n"/>
      <c r="B320" s="14" t="n"/>
      <c r="C320" s="14" t="n"/>
      <c r="D320" s="15" t="n"/>
      <c r="E320" s="14" t="n"/>
      <c r="F320" s="14" t="n"/>
      <c r="G320" s="16">
        <f>IF($B320="","",IFERROR(INDEX(Listas!$E$2:$E$40,MATCH($B320,Listas!$D$2:$D$40,0)),"?"))</f>
        <v/>
      </c>
      <c r="H320" s="16">
        <f>IF($B320="","",IFERROR(INDEX(Listas!$F$2:$F$40,MATCH($B320,Listas!$D$2:$D$40,0)),"Sim"))</f>
        <v/>
      </c>
      <c r="I320" s="17">
        <f>IF(OR($B320="",N($D320)=0),"",IF(G320="Entrada",1,-1)*$D320)</f>
        <v/>
      </c>
    </row>
    <row r="321">
      <c r="A321" s="22" t="n"/>
      <c r="B321" s="14" t="n"/>
      <c r="C321" s="14" t="n"/>
      <c r="D321" s="15" t="n"/>
      <c r="E321" s="14" t="n"/>
      <c r="F321" s="14" t="n"/>
      <c r="G321" s="16">
        <f>IF($B321="","",IFERROR(INDEX(Listas!$E$2:$E$40,MATCH($B321,Listas!$D$2:$D$40,0)),"?"))</f>
        <v/>
      </c>
      <c r="H321" s="16">
        <f>IF($B321="","",IFERROR(INDEX(Listas!$F$2:$F$40,MATCH($B321,Listas!$D$2:$D$40,0)),"Sim"))</f>
        <v/>
      </c>
      <c r="I321" s="17">
        <f>IF(OR($B321="",N($D321)=0),"",IF(G321="Entrada",1,-1)*$D321)</f>
        <v/>
      </c>
    </row>
    <row r="322">
      <c r="A322" s="22" t="n"/>
      <c r="B322" s="14" t="n"/>
      <c r="C322" s="14" t="n"/>
      <c r="D322" s="15" t="n"/>
      <c r="E322" s="14" t="n"/>
      <c r="F322" s="14" t="n"/>
      <c r="G322" s="16">
        <f>IF($B322="","",IFERROR(INDEX(Listas!$E$2:$E$40,MATCH($B322,Listas!$D$2:$D$40,0)),"?"))</f>
        <v/>
      </c>
      <c r="H322" s="16">
        <f>IF($B322="","",IFERROR(INDEX(Listas!$F$2:$F$40,MATCH($B322,Listas!$D$2:$D$40,0)),"Sim"))</f>
        <v/>
      </c>
      <c r="I322" s="17">
        <f>IF(OR($B322="",N($D322)=0),"",IF(G322="Entrada",1,-1)*$D322)</f>
        <v/>
      </c>
    </row>
    <row r="323">
      <c r="A323" s="22" t="n"/>
      <c r="B323" s="14" t="n"/>
      <c r="C323" s="14" t="n"/>
      <c r="D323" s="15" t="n"/>
      <c r="E323" s="14" t="n"/>
      <c r="F323" s="14" t="n"/>
      <c r="G323" s="16">
        <f>IF($B323="","",IFERROR(INDEX(Listas!$E$2:$E$40,MATCH($B323,Listas!$D$2:$D$40,0)),"?"))</f>
        <v/>
      </c>
      <c r="H323" s="16">
        <f>IF($B323="","",IFERROR(INDEX(Listas!$F$2:$F$40,MATCH($B323,Listas!$D$2:$D$40,0)),"Sim"))</f>
        <v/>
      </c>
      <c r="I323" s="17">
        <f>IF(OR($B323="",N($D323)=0),"",IF(G323="Entrada",1,-1)*$D323)</f>
        <v/>
      </c>
    </row>
    <row r="324">
      <c r="A324" s="22" t="n"/>
      <c r="B324" s="14" t="n"/>
      <c r="C324" s="14" t="n"/>
      <c r="D324" s="15" t="n"/>
      <c r="E324" s="14" t="n"/>
      <c r="F324" s="14" t="n"/>
      <c r="G324" s="16">
        <f>IF($B324="","",IFERROR(INDEX(Listas!$E$2:$E$40,MATCH($B324,Listas!$D$2:$D$40,0)),"?"))</f>
        <v/>
      </c>
      <c r="H324" s="16">
        <f>IF($B324="","",IFERROR(INDEX(Listas!$F$2:$F$40,MATCH($B324,Listas!$D$2:$D$40,0)),"Sim"))</f>
        <v/>
      </c>
      <c r="I324" s="17">
        <f>IF(OR($B324="",N($D324)=0),"",IF(G324="Entrada",1,-1)*$D324)</f>
        <v/>
      </c>
    </row>
    <row r="325">
      <c r="A325" s="22" t="n"/>
      <c r="B325" s="14" t="n"/>
      <c r="C325" s="14" t="n"/>
      <c r="D325" s="15" t="n"/>
      <c r="E325" s="14" t="n"/>
      <c r="F325" s="14" t="n"/>
      <c r="G325" s="16">
        <f>IF($B325="","",IFERROR(INDEX(Listas!$E$2:$E$40,MATCH($B325,Listas!$D$2:$D$40,0)),"?"))</f>
        <v/>
      </c>
      <c r="H325" s="16">
        <f>IF($B325="","",IFERROR(INDEX(Listas!$F$2:$F$40,MATCH($B325,Listas!$D$2:$D$40,0)),"Sim"))</f>
        <v/>
      </c>
      <c r="I325" s="17">
        <f>IF(OR($B325="",N($D325)=0),"",IF(G325="Entrada",1,-1)*$D325)</f>
        <v/>
      </c>
    </row>
    <row r="326">
      <c r="A326" s="22" t="n"/>
      <c r="B326" s="14" t="n"/>
      <c r="C326" s="14" t="n"/>
      <c r="D326" s="15" t="n"/>
      <c r="E326" s="14" t="n"/>
      <c r="F326" s="14" t="n"/>
      <c r="G326" s="16">
        <f>IF($B326="","",IFERROR(INDEX(Listas!$E$2:$E$40,MATCH($B326,Listas!$D$2:$D$40,0)),"?"))</f>
        <v/>
      </c>
      <c r="H326" s="16">
        <f>IF($B326="","",IFERROR(INDEX(Listas!$F$2:$F$40,MATCH($B326,Listas!$D$2:$D$40,0)),"Sim"))</f>
        <v/>
      </c>
      <c r="I326" s="17">
        <f>IF(OR($B326="",N($D326)=0),"",IF(G326="Entrada",1,-1)*$D326)</f>
        <v/>
      </c>
    </row>
    <row r="327">
      <c r="A327" s="22" t="n"/>
      <c r="B327" s="14" t="n"/>
      <c r="C327" s="14" t="n"/>
      <c r="D327" s="15" t="n"/>
      <c r="E327" s="14" t="n"/>
      <c r="F327" s="14" t="n"/>
      <c r="G327" s="16">
        <f>IF($B327="","",IFERROR(INDEX(Listas!$E$2:$E$40,MATCH($B327,Listas!$D$2:$D$40,0)),"?"))</f>
        <v/>
      </c>
      <c r="H327" s="16">
        <f>IF($B327="","",IFERROR(INDEX(Listas!$F$2:$F$40,MATCH($B327,Listas!$D$2:$D$40,0)),"Sim"))</f>
        <v/>
      </c>
      <c r="I327" s="17">
        <f>IF(OR($B327="",N($D327)=0),"",IF(G327="Entrada",1,-1)*$D327)</f>
        <v/>
      </c>
    </row>
    <row r="328">
      <c r="A328" s="22" t="n"/>
      <c r="B328" s="14" t="n"/>
      <c r="C328" s="14" t="n"/>
      <c r="D328" s="15" t="n"/>
      <c r="E328" s="14" t="n"/>
      <c r="F328" s="14" t="n"/>
      <c r="G328" s="16">
        <f>IF($B328="","",IFERROR(INDEX(Listas!$E$2:$E$40,MATCH($B328,Listas!$D$2:$D$40,0)),"?"))</f>
        <v/>
      </c>
      <c r="H328" s="16">
        <f>IF($B328="","",IFERROR(INDEX(Listas!$F$2:$F$40,MATCH($B328,Listas!$D$2:$D$40,0)),"Sim"))</f>
        <v/>
      </c>
      <c r="I328" s="17">
        <f>IF(OR($B328="",N($D328)=0),"",IF(G328="Entrada",1,-1)*$D328)</f>
        <v/>
      </c>
    </row>
    <row r="329">
      <c r="A329" s="22" t="n"/>
      <c r="B329" s="14" t="n"/>
      <c r="C329" s="14" t="n"/>
      <c r="D329" s="15" t="n"/>
      <c r="E329" s="14" t="n"/>
      <c r="F329" s="14" t="n"/>
      <c r="G329" s="16">
        <f>IF($B329="","",IFERROR(INDEX(Listas!$E$2:$E$40,MATCH($B329,Listas!$D$2:$D$40,0)),"?"))</f>
        <v/>
      </c>
      <c r="H329" s="16">
        <f>IF($B329="","",IFERROR(INDEX(Listas!$F$2:$F$40,MATCH($B329,Listas!$D$2:$D$40,0)),"Sim"))</f>
        <v/>
      </c>
      <c r="I329" s="17">
        <f>IF(OR($B329="",N($D329)=0),"",IF(G329="Entrada",1,-1)*$D329)</f>
        <v/>
      </c>
    </row>
    <row r="330">
      <c r="A330" s="22" t="n"/>
      <c r="B330" s="14" t="n"/>
      <c r="C330" s="14" t="n"/>
      <c r="D330" s="15" t="n"/>
      <c r="E330" s="14" t="n"/>
      <c r="F330" s="14" t="n"/>
      <c r="G330" s="16">
        <f>IF($B330="","",IFERROR(INDEX(Listas!$E$2:$E$40,MATCH($B330,Listas!$D$2:$D$40,0)),"?"))</f>
        <v/>
      </c>
      <c r="H330" s="16">
        <f>IF($B330="","",IFERROR(INDEX(Listas!$F$2:$F$40,MATCH($B330,Listas!$D$2:$D$40,0)),"Sim"))</f>
        <v/>
      </c>
      <c r="I330" s="17">
        <f>IF(OR($B330="",N($D330)=0),"",IF(G330="Entrada",1,-1)*$D330)</f>
        <v/>
      </c>
    </row>
    <row r="331">
      <c r="A331" s="22" t="n"/>
      <c r="B331" s="14" t="n"/>
      <c r="C331" s="14" t="n"/>
      <c r="D331" s="15" t="n"/>
      <c r="E331" s="14" t="n"/>
      <c r="F331" s="14" t="n"/>
      <c r="G331" s="16">
        <f>IF($B331="","",IFERROR(INDEX(Listas!$E$2:$E$40,MATCH($B331,Listas!$D$2:$D$40,0)),"?"))</f>
        <v/>
      </c>
      <c r="H331" s="16">
        <f>IF($B331="","",IFERROR(INDEX(Listas!$F$2:$F$40,MATCH($B331,Listas!$D$2:$D$40,0)),"Sim"))</f>
        <v/>
      </c>
      <c r="I331" s="17">
        <f>IF(OR($B331="",N($D331)=0),"",IF(G331="Entrada",1,-1)*$D331)</f>
        <v/>
      </c>
    </row>
    <row r="332">
      <c r="A332" s="22" t="n"/>
      <c r="B332" s="14" t="n"/>
      <c r="C332" s="14" t="n"/>
      <c r="D332" s="15" t="n"/>
      <c r="E332" s="14" t="n"/>
      <c r="F332" s="14" t="n"/>
      <c r="G332" s="16">
        <f>IF($B332="","",IFERROR(INDEX(Listas!$E$2:$E$40,MATCH($B332,Listas!$D$2:$D$40,0)),"?"))</f>
        <v/>
      </c>
      <c r="H332" s="16">
        <f>IF($B332="","",IFERROR(INDEX(Listas!$F$2:$F$40,MATCH($B332,Listas!$D$2:$D$40,0)),"Sim"))</f>
        <v/>
      </c>
      <c r="I332" s="17">
        <f>IF(OR($B332="",N($D332)=0),"",IF(G332="Entrada",1,-1)*$D332)</f>
        <v/>
      </c>
    </row>
    <row r="333">
      <c r="A333" s="22" t="n"/>
      <c r="B333" s="14" t="n"/>
      <c r="C333" s="14" t="n"/>
      <c r="D333" s="15" t="n"/>
      <c r="E333" s="14" t="n"/>
      <c r="F333" s="14" t="n"/>
      <c r="G333" s="16">
        <f>IF($B333="","",IFERROR(INDEX(Listas!$E$2:$E$40,MATCH($B333,Listas!$D$2:$D$40,0)),"?"))</f>
        <v/>
      </c>
      <c r="H333" s="16">
        <f>IF($B333="","",IFERROR(INDEX(Listas!$F$2:$F$40,MATCH($B333,Listas!$D$2:$D$40,0)),"Sim"))</f>
        <v/>
      </c>
      <c r="I333" s="17">
        <f>IF(OR($B333="",N($D333)=0),"",IF(G333="Entrada",1,-1)*$D333)</f>
        <v/>
      </c>
    </row>
    <row r="334">
      <c r="A334" s="22" t="n"/>
      <c r="B334" s="14" t="n"/>
      <c r="C334" s="14" t="n"/>
      <c r="D334" s="15" t="n"/>
      <c r="E334" s="14" t="n"/>
      <c r="F334" s="14" t="n"/>
      <c r="G334" s="16">
        <f>IF($B334="","",IFERROR(INDEX(Listas!$E$2:$E$40,MATCH($B334,Listas!$D$2:$D$40,0)),"?"))</f>
        <v/>
      </c>
      <c r="H334" s="16">
        <f>IF($B334="","",IFERROR(INDEX(Listas!$F$2:$F$40,MATCH($B334,Listas!$D$2:$D$40,0)),"Sim"))</f>
        <v/>
      </c>
      <c r="I334" s="17">
        <f>IF(OR($B334="",N($D334)=0),"",IF(G334="Entrada",1,-1)*$D334)</f>
        <v/>
      </c>
    </row>
    <row r="335">
      <c r="A335" s="22" t="n"/>
      <c r="B335" s="14" t="n"/>
      <c r="C335" s="14" t="n"/>
      <c r="D335" s="15" t="n"/>
      <c r="E335" s="14" t="n"/>
      <c r="F335" s="14" t="n"/>
      <c r="G335" s="16">
        <f>IF($B335="","",IFERROR(INDEX(Listas!$E$2:$E$40,MATCH($B335,Listas!$D$2:$D$40,0)),"?"))</f>
        <v/>
      </c>
      <c r="H335" s="16">
        <f>IF($B335="","",IFERROR(INDEX(Listas!$F$2:$F$40,MATCH($B335,Listas!$D$2:$D$40,0)),"Sim"))</f>
        <v/>
      </c>
      <c r="I335" s="17">
        <f>IF(OR($B335="",N($D335)=0),"",IF(G335="Entrada",1,-1)*$D335)</f>
        <v/>
      </c>
    </row>
    <row r="336">
      <c r="A336" s="22" t="n"/>
      <c r="B336" s="14" t="n"/>
      <c r="C336" s="14" t="n"/>
      <c r="D336" s="15" t="n"/>
      <c r="E336" s="14" t="n"/>
      <c r="F336" s="14" t="n"/>
      <c r="G336" s="16">
        <f>IF($B336="","",IFERROR(INDEX(Listas!$E$2:$E$40,MATCH($B336,Listas!$D$2:$D$40,0)),"?"))</f>
        <v/>
      </c>
      <c r="H336" s="16">
        <f>IF($B336="","",IFERROR(INDEX(Listas!$F$2:$F$40,MATCH($B336,Listas!$D$2:$D$40,0)),"Sim"))</f>
        <v/>
      </c>
      <c r="I336" s="17">
        <f>IF(OR($B336="",N($D336)=0),"",IF(G336="Entrada",1,-1)*$D336)</f>
        <v/>
      </c>
    </row>
    <row r="337">
      <c r="A337" s="22" t="n"/>
      <c r="B337" s="14" t="n"/>
      <c r="C337" s="14" t="n"/>
      <c r="D337" s="15" t="n"/>
      <c r="E337" s="14" t="n"/>
      <c r="F337" s="14" t="n"/>
      <c r="G337" s="16">
        <f>IF($B337="","",IFERROR(INDEX(Listas!$E$2:$E$40,MATCH($B337,Listas!$D$2:$D$40,0)),"?"))</f>
        <v/>
      </c>
      <c r="H337" s="16">
        <f>IF($B337="","",IFERROR(INDEX(Listas!$F$2:$F$40,MATCH($B337,Listas!$D$2:$D$40,0)),"Sim"))</f>
        <v/>
      </c>
      <c r="I337" s="17">
        <f>IF(OR($B337="",N($D337)=0),"",IF(G337="Entrada",1,-1)*$D337)</f>
        <v/>
      </c>
    </row>
    <row r="338">
      <c r="A338" s="22" t="n"/>
      <c r="B338" s="14" t="n"/>
      <c r="C338" s="14" t="n"/>
      <c r="D338" s="15" t="n"/>
      <c r="E338" s="14" t="n"/>
      <c r="F338" s="14" t="n"/>
      <c r="G338" s="16">
        <f>IF($B338="","",IFERROR(INDEX(Listas!$E$2:$E$40,MATCH($B338,Listas!$D$2:$D$40,0)),"?"))</f>
        <v/>
      </c>
      <c r="H338" s="16">
        <f>IF($B338="","",IFERROR(INDEX(Listas!$F$2:$F$40,MATCH($B338,Listas!$D$2:$D$40,0)),"Sim"))</f>
        <v/>
      </c>
      <c r="I338" s="17">
        <f>IF(OR($B338="",N($D338)=0),"",IF(G338="Entrada",1,-1)*$D338)</f>
        <v/>
      </c>
    </row>
    <row r="339">
      <c r="A339" s="22" t="n"/>
      <c r="B339" s="14" t="n"/>
      <c r="C339" s="14" t="n"/>
      <c r="D339" s="15" t="n"/>
      <c r="E339" s="14" t="n"/>
      <c r="F339" s="14" t="n"/>
      <c r="G339" s="16">
        <f>IF($B339="","",IFERROR(INDEX(Listas!$E$2:$E$40,MATCH($B339,Listas!$D$2:$D$40,0)),"?"))</f>
        <v/>
      </c>
      <c r="H339" s="16">
        <f>IF($B339="","",IFERROR(INDEX(Listas!$F$2:$F$40,MATCH($B339,Listas!$D$2:$D$40,0)),"Sim"))</f>
        <v/>
      </c>
      <c r="I339" s="17">
        <f>IF(OR($B339="",N($D339)=0),"",IF(G339="Entrada",1,-1)*$D339)</f>
        <v/>
      </c>
    </row>
    <row r="340">
      <c r="A340" s="22" t="n"/>
      <c r="B340" s="14" t="n"/>
      <c r="C340" s="14" t="n"/>
      <c r="D340" s="15" t="n"/>
      <c r="E340" s="14" t="n"/>
      <c r="F340" s="14" t="n"/>
      <c r="G340" s="16">
        <f>IF($B340="","",IFERROR(INDEX(Listas!$E$2:$E$40,MATCH($B340,Listas!$D$2:$D$40,0)),"?"))</f>
        <v/>
      </c>
      <c r="H340" s="16">
        <f>IF($B340="","",IFERROR(INDEX(Listas!$F$2:$F$40,MATCH($B340,Listas!$D$2:$D$40,0)),"Sim"))</f>
        <v/>
      </c>
      <c r="I340" s="17">
        <f>IF(OR($B340="",N($D340)=0),"",IF(G340="Entrada",1,-1)*$D340)</f>
        <v/>
      </c>
    </row>
    <row r="341">
      <c r="A341" s="22" t="n"/>
      <c r="B341" s="14" t="n"/>
      <c r="C341" s="14" t="n"/>
      <c r="D341" s="15" t="n"/>
      <c r="E341" s="14" t="n"/>
      <c r="F341" s="14" t="n"/>
      <c r="G341" s="16">
        <f>IF($B341="","",IFERROR(INDEX(Listas!$E$2:$E$40,MATCH($B341,Listas!$D$2:$D$40,0)),"?"))</f>
        <v/>
      </c>
      <c r="H341" s="16">
        <f>IF($B341="","",IFERROR(INDEX(Listas!$F$2:$F$40,MATCH($B341,Listas!$D$2:$D$40,0)),"Sim"))</f>
        <v/>
      </c>
      <c r="I341" s="17">
        <f>IF(OR($B341="",N($D341)=0),"",IF(G341="Entrada",1,-1)*$D341)</f>
        <v/>
      </c>
    </row>
    <row r="342">
      <c r="A342" s="22" t="n"/>
      <c r="B342" s="14" t="n"/>
      <c r="C342" s="14" t="n"/>
      <c r="D342" s="15" t="n"/>
      <c r="E342" s="14" t="n"/>
      <c r="F342" s="14" t="n"/>
      <c r="G342" s="16">
        <f>IF($B342="","",IFERROR(INDEX(Listas!$E$2:$E$40,MATCH($B342,Listas!$D$2:$D$40,0)),"?"))</f>
        <v/>
      </c>
      <c r="H342" s="16">
        <f>IF($B342="","",IFERROR(INDEX(Listas!$F$2:$F$40,MATCH($B342,Listas!$D$2:$D$40,0)),"Sim"))</f>
        <v/>
      </c>
      <c r="I342" s="17">
        <f>IF(OR($B342="",N($D342)=0),"",IF(G342="Entrada",1,-1)*$D342)</f>
        <v/>
      </c>
    </row>
    <row r="343">
      <c r="A343" s="22" t="n"/>
      <c r="B343" s="14" t="n"/>
      <c r="C343" s="14" t="n"/>
      <c r="D343" s="15" t="n"/>
      <c r="E343" s="14" t="n"/>
      <c r="F343" s="14" t="n"/>
      <c r="G343" s="16">
        <f>IF($B343="","",IFERROR(INDEX(Listas!$E$2:$E$40,MATCH($B343,Listas!$D$2:$D$40,0)),"?"))</f>
        <v/>
      </c>
      <c r="H343" s="16">
        <f>IF($B343="","",IFERROR(INDEX(Listas!$F$2:$F$40,MATCH($B343,Listas!$D$2:$D$40,0)),"Sim"))</f>
        <v/>
      </c>
      <c r="I343" s="17">
        <f>IF(OR($B343="",N($D343)=0),"",IF(G343="Entrada",1,-1)*$D343)</f>
        <v/>
      </c>
    </row>
    <row r="344">
      <c r="A344" s="22" t="n"/>
      <c r="B344" s="14" t="n"/>
      <c r="C344" s="14" t="n"/>
      <c r="D344" s="15" t="n"/>
      <c r="E344" s="14" t="n"/>
      <c r="F344" s="14" t="n"/>
      <c r="G344" s="16">
        <f>IF($B344="","",IFERROR(INDEX(Listas!$E$2:$E$40,MATCH($B344,Listas!$D$2:$D$40,0)),"?"))</f>
        <v/>
      </c>
      <c r="H344" s="16">
        <f>IF($B344="","",IFERROR(INDEX(Listas!$F$2:$F$40,MATCH($B344,Listas!$D$2:$D$40,0)),"Sim"))</f>
        <v/>
      </c>
      <c r="I344" s="17">
        <f>IF(OR($B344="",N($D344)=0),"",IF(G344="Entrada",1,-1)*$D344)</f>
        <v/>
      </c>
    </row>
    <row r="345">
      <c r="A345" s="22" t="n"/>
      <c r="B345" s="14" t="n"/>
      <c r="C345" s="14" t="n"/>
      <c r="D345" s="15" t="n"/>
      <c r="E345" s="14" t="n"/>
      <c r="F345" s="14" t="n"/>
      <c r="G345" s="16">
        <f>IF($B345="","",IFERROR(INDEX(Listas!$E$2:$E$40,MATCH($B345,Listas!$D$2:$D$40,0)),"?"))</f>
        <v/>
      </c>
      <c r="H345" s="16">
        <f>IF($B345="","",IFERROR(INDEX(Listas!$F$2:$F$40,MATCH($B345,Listas!$D$2:$D$40,0)),"Sim"))</f>
        <v/>
      </c>
      <c r="I345" s="17">
        <f>IF(OR($B345="",N($D345)=0),"",IF(G345="Entrada",1,-1)*$D345)</f>
        <v/>
      </c>
    </row>
    <row r="346">
      <c r="A346" s="22" t="n"/>
      <c r="B346" s="14" t="n"/>
      <c r="C346" s="14" t="n"/>
      <c r="D346" s="15" t="n"/>
      <c r="E346" s="14" t="n"/>
      <c r="F346" s="14" t="n"/>
      <c r="G346" s="16">
        <f>IF($B346="","",IFERROR(INDEX(Listas!$E$2:$E$40,MATCH($B346,Listas!$D$2:$D$40,0)),"?"))</f>
        <v/>
      </c>
      <c r="H346" s="16">
        <f>IF($B346="","",IFERROR(INDEX(Listas!$F$2:$F$40,MATCH($B346,Listas!$D$2:$D$40,0)),"Sim"))</f>
        <v/>
      </c>
      <c r="I346" s="17">
        <f>IF(OR($B346="",N($D346)=0),"",IF(G346="Entrada",1,-1)*$D346)</f>
        <v/>
      </c>
    </row>
    <row r="347">
      <c r="A347" s="22" t="n"/>
      <c r="B347" s="14" t="n"/>
      <c r="C347" s="14" t="n"/>
      <c r="D347" s="15" t="n"/>
      <c r="E347" s="14" t="n"/>
      <c r="F347" s="14" t="n"/>
      <c r="G347" s="16">
        <f>IF($B347="","",IFERROR(INDEX(Listas!$E$2:$E$40,MATCH($B347,Listas!$D$2:$D$40,0)),"?"))</f>
        <v/>
      </c>
      <c r="H347" s="16">
        <f>IF($B347="","",IFERROR(INDEX(Listas!$F$2:$F$40,MATCH($B347,Listas!$D$2:$D$40,0)),"Sim"))</f>
        <v/>
      </c>
      <c r="I347" s="17">
        <f>IF(OR($B347="",N($D347)=0),"",IF(G347="Entrada",1,-1)*$D347)</f>
        <v/>
      </c>
    </row>
    <row r="348">
      <c r="A348" s="22" t="n"/>
      <c r="B348" s="14" t="n"/>
      <c r="C348" s="14" t="n"/>
      <c r="D348" s="15" t="n"/>
      <c r="E348" s="14" t="n"/>
      <c r="F348" s="14" t="n"/>
      <c r="G348" s="16">
        <f>IF($B348="","",IFERROR(INDEX(Listas!$E$2:$E$40,MATCH($B348,Listas!$D$2:$D$40,0)),"?"))</f>
        <v/>
      </c>
      <c r="H348" s="16">
        <f>IF($B348="","",IFERROR(INDEX(Listas!$F$2:$F$40,MATCH($B348,Listas!$D$2:$D$40,0)),"Sim"))</f>
        <v/>
      </c>
      <c r="I348" s="17">
        <f>IF(OR($B348="",N($D348)=0),"",IF(G348="Entrada",1,-1)*$D348)</f>
        <v/>
      </c>
    </row>
    <row r="349">
      <c r="A349" s="22" t="n"/>
      <c r="B349" s="14" t="n"/>
      <c r="C349" s="14" t="n"/>
      <c r="D349" s="15" t="n"/>
      <c r="E349" s="14" t="n"/>
      <c r="F349" s="14" t="n"/>
      <c r="G349" s="16">
        <f>IF($B349="","",IFERROR(INDEX(Listas!$E$2:$E$40,MATCH($B349,Listas!$D$2:$D$40,0)),"?"))</f>
        <v/>
      </c>
      <c r="H349" s="16">
        <f>IF($B349="","",IFERROR(INDEX(Listas!$F$2:$F$40,MATCH($B349,Listas!$D$2:$D$40,0)),"Sim"))</f>
        <v/>
      </c>
      <c r="I349" s="17">
        <f>IF(OR($B349="",N($D349)=0),"",IF(G349="Entrada",1,-1)*$D349)</f>
        <v/>
      </c>
    </row>
    <row r="350">
      <c r="A350" s="22" t="n"/>
      <c r="B350" s="14" t="n"/>
      <c r="C350" s="14" t="n"/>
      <c r="D350" s="15" t="n"/>
      <c r="E350" s="14" t="n"/>
      <c r="F350" s="14" t="n"/>
      <c r="G350" s="16">
        <f>IF($B350="","",IFERROR(INDEX(Listas!$E$2:$E$40,MATCH($B350,Listas!$D$2:$D$40,0)),"?"))</f>
        <v/>
      </c>
      <c r="H350" s="16">
        <f>IF($B350="","",IFERROR(INDEX(Listas!$F$2:$F$40,MATCH($B350,Listas!$D$2:$D$40,0)),"Sim"))</f>
        <v/>
      </c>
      <c r="I350" s="17">
        <f>IF(OR($B350="",N($D350)=0),"",IF(G350="Entrada",1,-1)*$D350)</f>
        <v/>
      </c>
    </row>
    <row r="351">
      <c r="A351" s="22" t="n"/>
      <c r="B351" s="14" t="n"/>
      <c r="C351" s="14" t="n"/>
      <c r="D351" s="15" t="n"/>
      <c r="E351" s="14" t="n"/>
      <c r="F351" s="14" t="n"/>
      <c r="G351" s="16">
        <f>IF($B351="","",IFERROR(INDEX(Listas!$E$2:$E$40,MATCH($B351,Listas!$D$2:$D$40,0)),"?"))</f>
        <v/>
      </c>
      <c r="H351" s="16">
        <f>IF($B351="","",IFERROR(INDEX(Listas!$F$2:$F$40,MATCH($B351,Listas!$D$2:$D$40,0)),"Sim"))</f>
        <v/>
      </c>
      <c r="I351" s="17">
        <f>IF(OR($B351="",N($D351)=0),"",IF(G351="Entrada",1,-1)*$D351)</f>
        <v/>
      </c>
    </row>
    <row r="352">
      <c r="A352" s="22" t="n"/>
      <c r="B352" s="14" t="n"/>
      <c r="C352" s="14" t="n"/>
      <c r="D352" s="15" t="n"/>
      <c r="E352" s="14" t="n"/>
      <c r="F352" s="14" t="n"/>
      <c r="G352" s="16">
        <f>IF($B352="","",IFERROR(INDEX(Listas!$E$2:$E$40,MATCH($B352,Listas!$D$2:$D$40,0)),"?"))</f>
        <v/>
      </c>
      <c r="H352" s="16">
        <f>IF($B352="","",IFERROR(INDEX(Listas!$F$2:$F$40,MATCH($B352,Listas!$D$2:$D$40,0)),"Sim"))</f>
        <v/>
      </c>
      <c r="I352" s="17">
        <f>IF(OR($B352="",N($D352)=0),"",IF(G352="Entrada",1,-1)*$D352)</f>
        <v/>
      </c>
    </row>
    <row r="353">
      <c r="A353" s="22" t="n"/>
      <c r="B353" s="14" t="n"/>
      <c r="C353" s="14" t="n"/>
      <c r="D353" s="15" t="n"/>
      <c r="E353" s="14" t="n"/>
      <c r="F353" s="14" t="n"/>
      <c r="G353" s="16">
        <f>IF($B353="","",IFERROR(INDEX(Listas!$E$2:$E$40,MATCH($B353,Listas!$D$2:$D$40,0)),"?"))</f>
        <v/>
      </c>
      <c r="H353" s="16">
        <f>IF($B353="","",IFERROR(INDEX(Listas!$F$2:$F$40,MATCH($B353,Listas!$D$2:$D$40,0)),"Sim"))</f>
        <v/>
      </c>
      <c r="I353" s="17">
        <f>IF(OR($B353="",N($D353)=0),"",IF(G353="Entrada",1,-1)*$D353)</f>
        <v/>
      </c>
    </row>
    <row r="354">
      <c r="A354" s="22" t="n"/>
      <c r="B354" s="14" t="n"/>
      <c r="C354" s="14" t="n"/>
      <c r="D354" s="15" t="n"/>
      <c r="E354" s="14" t="n"/>
      <c r="F354" s="14" t="n"/>
      <c r="G354" s="16">
        <f>IF($B354="","",IFERROR(INDEX(Listas!$E$2:$E$40,MATCH($B354,Listas!$D$2:$D$40,0)),"?"))</f>
        <v/>
      </c>
      <c r="H354" s="16">
        <f>IF($B354="","",IFERROR(INDEX(Listas!$F$2:$F$40,MATCH($B354,Listas!$D$2:$D$40,0)),"Sim"))</f>
        <v/>
      </c>
      <c r="I354" s="17">
        <f>IF(OR($B354="",N($D354)=0),"",IF(G354="Entrada",1,-1)*$D354)</f>
        <v/>
      </c>
    </row>
    <row r="355">
      <c r="A355" s="22" t="n"/>
      <c r="B355" s="14" t="n"/>
      <c r="C355" s="14" t="n"/>
      <c r="D355" s="15" t="n"/>
      <c r="E355" s="14" t="n"/>
      <c r="F355" s="14" t="n"/>
      <c r="G355" s="16">
        <f>IF($B355="","",IFERROR(INDEX(Listas!$E$2:$E$40,MATCH($B355,Listas!$D$2:$D$40,0)),"?"))</f>
        <v/>
      </c>
      <c r="H355" s="16">
        <f>IF($B355="","",IFERROR(INDEX(Listas!$F$2:$F$40,MATCH($B355,Listas!$D$2:$D$40,0)),"Sim"))</f>
        <v/>
      </c>
      <c r="I355" s="17">
        <f>IF(OR($B355="",N($D355)=0),"",IF(G355="Entrada",1,-1)*$D355)</f>
        <v/>
      </c>
    </row>
    <row r="356">
      <c r="A356" s="22" t="n"/>
      <c r="B356" s="14" t="n"/>
      <c r="C356" s="14" t="n"/>
      <c r="D356" s="15" t="n"/>
      <c r="E356" s="14" t="n"/>
      <c r="F356" s="14" t="n"/>
      <c r="G356" s="16">
        <f>IF($B356="","",IFERROR(INDEX(Listas!$E$2:$E$40,MATCH($B356,Listas!$D$2:$D$40,0)),"?"))</f>
        <v/>
      </c>
      <c r="H356" s="16">
        <f>IF($B356="","",IFERROR(INDEX(Listas!$F$2:$F$40,MATCH($B356,Listas!$D$2:$D$40,0)),"Sim"))</f>
        <v/>
      </c>
      <c r="I356" s="17">
        <f>IF(OR($B356="",N($D356)=0),"",IF(G356="Entrada",1,-1)*$D356)</f>
        <v/>
      </c>
    </row>
    <row r="357">
      <c r="A357" s="22" t="n"/>
      <c r="B357" s="14" t="n"/>
      <c r="C357" s="14" t="n"/>
      <c r="D357" s="15" t="n"/>
      <c r="E357" s="14" t="n"/>
      <c r="F357" s="14" t="n"/>
      <c r="G357" s="16">
        <f>IF($B357="","",IFERROR(INDEX(Listas!$E$2:$E$40,MATCH($B357,Listas!$D$2:$D$40,0)),"?"))</f>
        <v/>
      </c>
      <c r="H357" s="16">
        <f>IF($B357="","",IFERROR(INDEX(Listas!$F$2:$F$40,MATCH($B357,Listas!$D$2:$D$40,0)),"Sim"))</f>
        <v/>
      </c>
      <c r="I357" s="17">
        <f>IF(OR($B357="",N($D357)=0),"",IF(G357="Entrada",1,-1)*$D357)</f>
        <v/>
      </c>
    </row>
    <row r="358">
      <c r="A358" s="22" t="n"/>
      <c r="B358" s="14" t="n"/>
      <c r="C358" s="14" t="n"/>
      <c r="D358" s="15" t="n"/>
      <c r="E358" s="14" t="n"/>
      <c r="F358" s="14" t="n"/>
      <c r="G358" s="16">
        <f>IF($B358="","",IFERROR(INDEX(Listas!$E$2:$E$40,MATCH($B358,Listas!$D$2:$D$40,0)),"?"))</f>
        <v/>
      </c>
      <c r="H358" s="16">
        <f>IF($B358="","",IFERROR(INDEX(Listas!$F$2:$F$40,MATCH($B358,Listas!$D$2:$D$40,0)),"Sim"))</f>
        <v/>
      </c>
      <c r="I358" s="17">
        <f>IF(OR($B358="",N($D358)=0),"",IF(G358="Entrada",1,-1)*$D358)</f>
        <v/>
      </c>
    </row>
    <row r="359">
      <c r="A359" s="22" t="n"/>
      <c r="B359" s="14" t="n"/>
      <c r="C359" s="14" t="n"/>
      <c r="D359" s="15" t="n"/>
      <c r="E359" s="14" t="n"/>
      <c r="F359" s="14" t="n"/>
      <c r="G359" s="16">
        <f>IF($B359="","",IFERROR(INDEX(Listas!$E$2:$E$40,MATCH($B359,Listas!$D$2:$D$40,0)),"?"))</f>
        <v/>
      </c>
      <c r="H359" s="16">
        <f>IF($B359="","",IFERROR(INDEX(Listas!$F$2:$F$40,MATCH($B359,Listas!$D$2:$D$40,0)),"Sim"))</f>
        <v/>
      </c>
      <c r="I359" s="17">
        <f>IF(OR($B359="",N($D359)=0),"",IF(G359="Entrada",1,-1)*$D359)</f>
        <v/>
      </c>
    </row>
    <row r="360">
      <c r="A360" s="22" t="n"/>
      <c r="B360" s="14" t="n"/>
      <c r="C360" s="14" t="n"/>
      <c r="D360" s="15" t="n"/>
      <c r="E360" s="14" t="n"/>
      <c r="F360" s="14" t="n"/>
      <c r="G360" s="16">
        <f>IF($B360="","",IFERROR(INDEX(Listas!$E$2:$E$40,MATCH($B360,Listas!$D$2:$D$40,0)),"?"))</f>
        <v/>
      </c>
      <c r="H360" s="16">
        <f>IF($B360="","",IFERROR(INDEX(Listas!$F$2:$F$40,MATCH($B360,Listas!$D$2:$D$40,0)),"Sim"))</f>
        <v/>
      </c>
      <c r="I360" s="17">
        <f>IF(OR($B360="",N($D360)=0),"",IF(G360="Entrada",1,-1)*$D360)</f>
        <v/>
      </c>
    </row>
    <row r="361">
      <c r="A361" s="22" t="n"/>
      <c r="B361" s="14" t="n"/>
      <c r="C361" s="14" t="n"/>
      <c r="D361" s="15" t="n"/>
      <c r="E361" s="14" t="n"/>
      <c r="F361" s="14" t="n"/>
      <c r="G361" s="16">
        <f>IF($B361="","",IFERROR(INDEX(Listas!$E$2:$E$40,MATCH($B361,Listas!$D$2:$D$40,0)),"?"))</f>
        <v/>
      </c>
      <c r="H361" s="16">
        <f>IF($B361="","",IFERROR(INDEX(Listas!$F$2:$F$40,MATCH($B361,Listas!$D$2:$D$40,0)),"Sim"))</f>
        <v/>
      </c>
      <c r="I361" s="17">
        <f>IF(OR($B361="",N($D361)=0),"",IF(G361="Entrada",1,-1)*$D361)</f>
        <v/>
      </c>
    </row>
    <row r="362">
      <c r="A362" s="22" t="n"/>
      <c r="B362" s="14" t="n"/>
      <c r="C362" s="14" t="n"/>
      <c r="D362" s="15" t="n"/>
      <c r="E362" s="14" t="n"/>
      <c r="F362" s="14" t="n"/>
      <c r="G362" s="16">
        <f>IF($B362="","",IFERROR(INDEX(Listas!$E$2:$E$40,MATCH($B362,Listas!$D$2:$D$40,0)),"?"))</f>
        <v/>
      </c>
      <c r="H362" s="16">
        <f>IF($B362="","",IFERROR(INDEX(Listas!$F$2:$F$40,MATCH($B362,Listas!$D$2:$D$40,0)),"Sim"))</f>
        <v/>
      </c>
      <c r="I362" s="17">
        <f>IF(OR($B362="",N($D362)=0),"",IF(G362="Entrada",1,-1)*$D362)</f>
        <v/>
      </c>
    </row>
    <row r="363">
      <c r="A363" s="22" t="n"/>
      <c r="B363" s="14" t="n"/>
      <c r="C363" s="14" t="n"/>
      <c r="D363" s="15" t="n"/>
      <c r="E363" s="14" t="n"/>
      <c r="F363" s="14" t="n"/>
      <c r="G363" s="16">
        <f>IF($B363="","",IFERROR(INDEX(Listas!$E$2:$E$40,MATCH($B363,Listas!$D$2:$D$40,0)),"?"))</f>
        <v/>
      </c>
      <c r="H363" s="16">
        <f>IF($B363="","",IFERROR(INDEX(Listas!$F$2:$F$40,MATCH($B363,Listas!$D$2:$D$40,0)),"Sim"))</f>
        <v/>
      </c>
      <c r="I363" s="17">
        <f>IF(OR($B363="",N($D363)=0),"",IF(G363="Entrada",1,-1)*$D363)</f>
        <v/>
      </c>
    </row>
    <row r="364">
      <c r="A364" s="22" t="n"/>
      <c r="B364" s="14" t="n"/>
      <c r="C364" s="14" t="n"/>
      <c r="D364" s="15" t="n"/>
      <c r="E364" s="14" t="n"/>
      <c r="F364" s="14" t="n"/>
      <c r="G364" s="16">
        <f>IF($B364="","",IFERROR(INDEX(Listas!$E$2:$E$40,MATCH($B364,Listas!$D$2:$D$40,0)),"?"))</f>
        <v/>
      </c>
      <c r="H364" s="16">
        <f>IF($B364="","",IFERROR(INDEX(Listas!$F$2:$F$40,MATCH($B364,Listas!$D$2:$D$40,0)),"Sim"))</f>
        <v/>
      </c>
      <c r="I364" s="17">
        <f>IF(OR($B364="",N($D364)=0),"",IF(G364="Entrada",1,-1)*$D364)</f>
        <v/>
      </c>
    </row>
    <row r="365">
      <c r="A365" s="22" t="n"/>
      <c r="B365" s="14" t="n"/>
      <c r="C365" s="14" t="n"/>
      <c r="D365" s="15" t="n"/>
      <c r="E365" s="14" t="n"/>
      <c r="F365" s="14" t="n"/>
      <c r="G365" s="16">
        <f>IF($B365="","",IFERROR(INDEX(Listas!$E$2:$E$40,MATCH($B365,Listas!$D$2:$D$40,0)),"?"))</f>
        <v/>
      </c>
      <c r="H365" s="16">
        <f>IF($B365="","",IFERROR(INDEX(Listas!$F$2:$F$40,MATCH($B365,Listas!$D$2:$D$40,0)),"Sim"))</f>
        <v/>
      </c>
      <c r="I365" s="17">
        <f>IF(OR($B365="",N($D365)=0),"",IF(G365="Entrada",1,-1)*$D365)</f>
        <v/>
      </c>
    </row>
    <row r="366">
      <c r="A366" s="22" t="n"/>
      <c r="B366" s="14" t="n"/>
      <c r="C366" s="14" t="n"/>
      <c r="D366" s="15" t="n"/>
      <c r="E366" s="14" t="n"/>
      <c r="F366" s="14" t="n"/>
      <c r="G366" s="16">
        <f>IF($B366="","",IFERROR(INDEX(Listas!$E$2:$E$40,MATCH($B366,Listas!$D$2:$D$40,0)),"?"))</f>
        <v/>
      </c>
      <c r="H366" s="16">
        <f>IF($B366="","",IFERROR(INDEX(Listas!$F$2:$F$40,MATCH($B366,Listas!$D$2:$D$40,0)),"Sim"))</f>
        <v/>
      </c>
      <c r="I366" s="17">
        <f>IF(OR($B366="",N($D366)=0),"",IF(G366="Entrada",1,-1)*$D366)</f>
        <v/>
      </c>
    </row>
    <row r="367">
      <c r="A367" s="22" t="n"/>
      <c r="B367" s="14" t="n"/>
      <c r="C367" s="14" t="n"/>
      <c r="D367" s="15" t="n"/>
      <c r="E367" s="14" t="n"/>
      <c r="F367" s="14" t="n"/>
      <c r="G367" s="16">
        <f>IF($B367="","",IFERROR(INDEX(Listas!$E$2:$E$40,MATCH($B367,Listas!$D$2:$D$40,0)),"?"))</f>
        <v/>
      </c>
      <c r="H367" s="16">
        <f>IF($B367="","",IFERROR(INDEX(Listas!$F$2:$F$40,MATCH($B367,Listas!$D$2:$D$40,0)),"Sim"))</f>
        <v/>
      </c>
      <c r="I367" s="17">
        <f>IF(OR($B367="",N($D367)=0),"",IF(G367="Entrada",1,-1)*$D367)</f>
        <v/>
      </c>
    </row>
    <row r="368">
      <c r="A368" s="22" t="n"/>
      <c r="B368" s="14" t="n"/>
      <c r="C368" s="14" t="n"/>
      <c r="D368" s="15" t="n"/>
      <c r="E368" s="14" t="n"/>
      <c r="F368" s="14" t="n"/>
      <c r="G368" s="16">
        <f>IF($B368="","",IFERROR(INDEX(Listas!$E$2:$E$40,MATCH($B368,Listas!$D$2:$D$40,0)),"?"))</f>
        <v/>
      </c>
      <c r="H368" s="16">
        <f>IF($B368="","",IFERROR(INDEX(Listas!$F$2:$F$40,MATCH($B368,Listas!$D$2:$D$40,0)),"Sim"))</f>
        <v/>
      </c>
      <c r="I368" s="17">
        <f>IF(OR($B368="",N($D368)=0),"",IF(G368="Entrada",1,-1)*$D368)</f>
        <v/>
      </c>
    </row>
    <row r="369">
      <c r="A369" s="22" t="n"/>
      <c r="B369" s="14" t="n"/>
      <c r="C369" s="14" t="n"/>
      <c r="D369" s="15" t="n"/>
      <c r="E369" s="14" t="n"/>
      <c r="F369" s="14" t="n"/>
      <c r="G369" s="16">
        <f>IF($B369="","",IFERROR(INDEX(Listas!$E$2:$E$40,MATCH($B369,Listas!$D$2:$D$40,0)),"?"))</f>
        <v/>
      </c>
      <c r="H369" s="16">
        <f>IF($B369="","",IFERROR(INDEX(Listas!$F$2:$F$40,MATCH($B369,Listas!$D$2:$D$40,0)),"Sim"))</f>
        <v/>
      </c>
      <c r="I369" s="17">
        <f>IF(OR($B369="",N($D369)=0),"",IF(G369="Entrada",1,-1)*$D369)</f>
        <v/>
      </c>
    </row>
    <row r="370">
      <c r="A370" s="22" t="n"/>
      <c r="B370" s="14" t="n"/>
      <c r="C370" s="14" t="n"/>
      <c r="D370" s="15" t="n"/>
      <c r="E370" s="14" t="n"/>
      <c r="F370" s="14" t="n"/>
      <c r="G370" s="16">
        <f>IF($B370="","",IFERROR(INDEX(Listas!$E$2:$E$40,MATCH($B370,Listas!$D$2:$D$40,0)),"?"))</f>
        <v/>
      </c>
      <c r="H370" s="16">
        <f>IF($B370="","",IFERROR(INDEX(Listas!$F$2:$F$40,MATCH($B370,Listas!$D$2:$D$40,0)),"Sim"))</f>
        <v/>
      </c>
      <c r="I370" s="17">
        <f>IF(OR($B370="",N($D370)=0),"",IF(G370="Entrada",1,-1)*$D370)</f>
        <v/>
      </c>
    </row>
    <row r="371">
      <c r="A371" s="22" t="n"/>
      <c r="B371" s="14" t="n"/>
      <c r="C371" s="14" t="n"/>
      <c r="D371" s="15" t="n"/>
      <c r="E371" s="14" t="n"/>
      <c r="F371" s="14" t="n"/>
      <c r="G371" s="16">
        <f>IF($B371="","",IFERROR(INDEX(Listas!$E$2:$E$40,MATCH($B371,Listas!$D$2:$D$40,0)),"?"))</f>
        <v/>
      </c>
      <c r="H371" s="16">
        <f>IF($B371="","",IFERROR(INDEX(Listas!$F$2:$F$40,MATCH($B371,Listas!$D$2:$D$40,0)),"Sim"))</f>
        <v/>
      </c>
      <c r="I371" s="17">
        <f>IF(OR($B371="",N($D371)=0),"",IF(G371="Entrada",1,-1)*$D371)</f>
        <v/>
      </c>
    </row>
    <row r="372">
      <c r="A372" s="22" t="n"/>
      <c r="B372" s="14" t="n"/>
      <c r="C372" s="14" t="n"/>
      <c r="D372" s="15" t="n"/>
      <c r="E372" s="14" t="n"/>
      <c r="F372" s="14" t="n"/>
      <c r="G372" s="16">
        <f>IF($B372="","",IFERROR(INDEX(Listas!$E$2:$E$40,MATCH($B372,Listas!$D$2:$D$40,0)),"?"))</f>
        <v/>
      </c>
      <c r="H372" s="16">
        <f>IF($B372="","",IFERROR(INDEX(Listas!$F$2:$F$40,MATCH($B372,Listas!$D$2:$D$40,0)),"Sim"))</f>
        <v/>
      </c>
      <c r="I372" s="17">
        <f>IF(OR($B372="",N($D372)=0),"",IF(G372="Entrada",1,-1)*$D372)</f>
        <v/>
      </c>
    </row>
    <row r="373">
      <c r="A373" s="22" t="n"/>
      <c r="B373" s="14" t="n"/>
      <c r="C373" s="14" t="n"/>
      <c r="D373" s="15" t="n"/>
      <c r="E373" s="14" t="n"/>
      <c r="F373" s="14" t="n"/>
      <c r="G373" s="16">
        <f>IF($B373="","",IFERROR(INDEX(Listas!$E$2:$E$40,MATCH($B373,Listas!$D$2:$D$40,0)),"?"))</f>
        <v/>
      </c>
      <c r="H373" s="16">
        <f>IF($B373="","",IFERROR(INDEX(Listas!$F$2:$F$40,MATCH($B373,Listas!$D$2:$D$40,0)),"Sim"))</f>
        <v/>
      </c>
      <c r="I373" s="17">
        <f>IF(OR($B373="",N($D373)=0),"",IF(G373="Entrada",1,-1)*$D373)</f>
        <v/>
      </c>
    </row>
    <row r="374">
      <c r="A374" s="22" t="n"/>
      <c r="B374" s="14" t="n"/>
      <c r="C374" s="14" t="n"/>
      <c r="D374" s="15" t="n"/>
      <c r="E374" s="14" t="n"/>
      <c r="F374" s="14" t="n"/>
      <c r="G374" s="16">
        <f>IF($B374="","",IFERROR(INDEX(Listas!$E$2:$E$40,MATCH($B374,Listas!$D$2:$D$40,0)),"?"))</f>
        <v/>
      </c>
      <c r="H374" s="16">
        <f>IF($B374="","",IFERROR(INDEX(Listas!$F$2:$F$40,MATCH($B374,Listas!$D$2:$D$40,0)),"Sim"))</f>
        <v/>
      </c>
      <c r="I374" s="17">
        <f>IF(OR($B374="",N($D374)=0),"",IF(G374="Entrada",1,-1)*$D374)</f>
        <v/>
      </c>
    </row>
    <row r="375">
      <c r="A375" s="22" t="n"/>
      <c r="B375" s="14" t="n"/>
      <c r="C375" s="14" t="n"/>
      <c r="D375" s="15" t="n"/>
      <c r="E375" s="14" t="n"/>
      <c r="F375" s="14" t="n"/>
      <c r="G375" s="16">
        <f>IF($B375="","",IFERROR(INDEX(Listas!$E$2:$E$40,MATCH($B375,Listas!$D$2:$D$40,0)),"?"))</f>
        <v/>
      </c>
      <c r="H375" s="16">
        <f>IF($B375="","",IFERROR(INDEX(Listas!$F$2:$F$40,MATCH($B375,Listas!$D$2:$D$40,0)),"Sim"))</f>
        <v/>
      </c>
      <c r="I375" s="17">
        <f>IF(OR($B375="",N($D375)=0),"",IF(G375="Entrada",1,-1)*$D375)</f>
        <v/>
      </c>
    </row>
    <row r="376">
      <c r="A376" s="22" t="n"/>
      <c r="B376" s="14" t="n"/>
      <c r="C376" s="14" t="n"/>
      <c r="D376" s="15" t="n"/>
      <c r="E376" s="14" t="n"/>
      <c r="F376" s="14" t="n"/>
      <c r="G376" s="16">
        <f>IF($B376="","",IFERROR(INDEX(Listas!$E$2:$E$40,MATCH($B376,Listas!$D$2:$D$40,0)),"?"))</f>
        <v/>
      </c>
      <c r="H376" s="16">
        <f>IF($B376="","",IFERROR(INDEX(Listas!$F$2:$F$40,MATCH($B376,Listas!$D$2:$D$40,0)),"Sim"))</f>
        <v/>
      </c>
      <c r="I376" s="17">
        <f>IF(OR($B376="",N($D376)=0),"",IF(G376="Entrada",1,-1)*$D376)</f>
        <v/>
      </c>
    </row>
    <row r="377">
      <c r="A377" s="22" t="n"/>
      <c r="B377" s="14" t="n"/>
      <c r="C377" s="14" t="n"/>
      <c r="D377" s="15" t="n"/>
      <c r="E377" s="14" t="n"/>
      <c r="F377" s="14" t="n"/>
      <c r="G377" s="16">
        <f>IF($B377="","",IFERROR(INDEX(Listas!$E$2:$E$40,MATCH($B377,Listas!$D$2:$D$40,0)),"?"))</f>
        <v/>
      </c>
      <c r="H377" s="16">
        <f>IF($B377="","",IFERROR(INDEX(Listas!$F$2:$F$40,MATCH($B377,Listas!$D$2:$D$40,0)),"Sim"))</f>
        <v/>
      </c>
      <c r="I377" s="17">
        <f>IF(OR($B377="",N($D377)=0),"",IF(G377="Entrada",1,-1)*$D377)</f>
        <v/>
      </c>
    </row>
    <row r="378">
      <c r="A378" s="22" t="n"/>
      <c r="B378" s="14" t="n"/>
      <c r="C378" s="14" t="n"/>
      <c r="D378" s="15" t="n"/>
      <c r="E378" s="14" t="n"/>
      <c r="F378" s="14" t="n"/>
      <c r="G378" s="16">
        <f>IF($B378="","",IFERROR(INDEX(Listas!$E$2:$E$40,MATCH($B378,Listas!$D$2:$D$40,0)),"?"))</f>
        <v/>
      </c>
      <c r="H378" s="16">
        <f>IF($B378="","",IFERROR(INDEX(Listas!$F$2:$F$40,MATCH($B378,Listas!$D$2:$D$40,0)),"Sim"))</f>
        <v/>
      </c>
      <c r="I378" s="17">
        <f>IF(OR($B378="",N($D378)=0),"",IF(G378="Entrada",1,-1)*$D378)</f>
        <v/>
      </c>
    </row>
    <row r="379">
      <c r="A379" s="22" t="n"/>
      <c r="B379" s="14" t="n"/>
      <c r="C379" s="14" t="n"/>
      <c r="D379" s="15" t="n"/>
      <c r="E379" s="14" t="n"/>
      <c r="F379" s="14" t="n"/>
      <c r="G379" s="16">
        <f>IF($B379="","",IFERROR(INDEX(Listas!$E$2:$E$40,MATCH($B379,Listas!$D$2:$D$40,0)),"?"))</f>
        <v/>
      </c>
      <c r="H379" s="16">
        <f>IF($B379="","",IFERROR(INDEX(Listas!$F$2:$F$40,MATCH($B379,Listas!$D$2:$D$40,0)),"Sim"))</f>
        <v/>
      </c>
      <c r="I379" s="17">
        <f>IF(OR($B379="",N($D379)=0),"",IF(G379="Entrada",1,-1)*$D379)</f>
        <v/>
      </c>
    </row>
    <row r="380">
      <c r="A380" s="22" t="n"/>
      <c r="B380" s="14" t="n"/>
      <c r="C380" s="14" t="n"/>
      <c r="D380" s="15" t="n"/>
      <c r="E380" s="14" t="n"/>
      <c r="F380" s="14" t="n"/>
      <c r="G380" s="16">
        <f>IF($B380="","",IFERROR(INDEX(Listas!$E$2:$E$40,MATCH($B380,Listas!$D$2:$D$40,0)),"?"))</f>
        <v/>
      </c>
      <c r="H380" s="16">
        <f>IF($B380="","",IFERROR(INDEX(Listas!$F$2:$F$40,MATCH($B380,Listas!$D$2:$D$40,0)),"Sim"))</f>
        <v/>
      </c>
      <c r="I380" s="17">
        <f>IF(OR($B380="",N($D380)=0),"",IF(G380="Entrada",1,-1)*$D380)</f>
        <v/>
      </c>
    </row>
    <row r="381">
      <c r="A381" s="22" t="n"/>
      <c r="B381" s="14" t="n"/>
      <c r="C381" s="14" t="n"/>
      <c r="D381" s="15" t="n"/>
      <c r="E381" s="14" t="n"/>
      <c r="F381" s="14" t="n"/>
      <c r="G381" s="16">
        <f>IF($B381="","",IFERROR(INDEX(Listas!$E$2:$E$40,MATCH($B381,Listas!$D$2:$D$40,0)),"?"))</f>
        <v/>
      </c>
      <c r="H381" s="16">
        <f>IF($B381="","",IFERROR(INDEX(Listas!$F$2:$F$40,MATCH($B381,Listas!$D$2:$D$40,0)),"Sim"))</f>
        <v/>
      </c>
      <c r="I381" s="17">
        <f>IF(OR($B381="",N($D381)=0),"",IF(G381="Entrada",1,-1)*$D381)</f>
        <v/>
      </c>
    </row>
    <row r="382">
      <c r="A382" s="22" t="n"/>
      <c r="B382" s="14" t="n"/>
      <c r="C382" s="14" t="n"/>
      <c r="D382" s="15" t="n"/>
      <c r="E382" s="14" t="n"/>
      <c r="F382" s="14" t="n"/>
      <c r="G382" s="16">
        <f>IF($B382="","",IFERROR(INDEX(Listas!$E$2:$E$40,MATCH($B382,Listas!$D$2:$D$40,0)),"?"))</f>
        <v/>
      </c>
      <c r="H382" s="16">
        <f>IF($B382="","",IFERROR(INDEX(Listas!$F$2:$F$40,MATCH($B382,Listas!$D$2:$D$40,0)),"Sim"))</f>
        <v/>
      </c>
      <c r="I382" s="17">
        <f>IF(OR($B382="",N($D382)=0),"",IF(G382="Entrada",1,-1)*$D382)</f>
        <v/>
      </c>
    </row>
    <row r="383">
      <c r="A383" s="22" t="n"/>
      <c r="B383" s="14" t="n"/>
      <c r="C383" s="14" t="n"/>
      <c r="D383" s="15" t="n"/>
      <c r="E383" s="14" t="n"/>
      <c r="F383" s="14" t="n"/>
      <c r="G383" s="16">
        <f>IF($B383="","",IFERROR(INDEX(Listas!$E$2:$E$40,MATCH($B383,Listas!$D$2:$D$40,0)),"?"))</f>
        <v/>
      </c>
      <c r="H383" s="16">
        <f>IF($B383="","",IFERROR(INDEX(Listas!$F$2:$F$40,MATCH($B383,Listas!$D$2:$D$40,0)),"Sim"))</f>
        <v/>
      </c>
      <c r="I383" s="17">
        <f>IF(OR($B383="",N($D383)=0),"",IF(G383="Entrada",1,-1)*$D383)</f>
        <v/>
      </c>
    </row>
    <row r="384">
      <c r="A384" s="22" t="n"/>
      <c r="B384" s="14" t="n"/>
      <c r="C384" s="14" t="n"/>
      <c r="D384" s="15" t="n"/>
      <c r="E384" s="14" t="n"/>
      <c r="F384" s="14" t="n"/>
      <c r="G384" s="16">
        <f>IF($B384="","",IFERROR(INDEX(Listas!$E$2:$E$40,MATCH($B384,Listas!$D$2:$D$40,0)),"?"))</f>
        <v/>
      </c>
      <c r="H384" s="16">
        <f>IF($B384="","",IFERROR(INDEX(Listas!$F$2:$F$40,MATCH($B384,Listas!$D$2:$D$40,0)),"Sim"))</f>
        <v/>
      </c>
      <c r="I384" s="17">
        <f>IF(OR($B384="",N($D384)=0),"",IF(G384="Entrada",1,-1)*$D384)</f>
        <v/>
      </c>
    </row>
    <row r="385">
      <c r="A385" s="22" t="n"/>
      <c r="B385" s="14" t="n"/>
      <c r="C385" s="14" t="n"/>
      <c r="D385" s="15" t="n"/>
      <c r="E385" s="14" t="n"/>
      <c r="F385" s="14" t="n"/>
      <c r="G385" s="16">
        <f>IF($B385="","",IFERROR(INDEX(Listas!$E$2:$E$40,MATCH($B385,Listas!$D$2:$D$40,0)),"?"))</f>
        <v/>
      </c>
      <c r="H385" s="16">
        <f>IF($B385="","",IFERROR(INDEX(Listas!$F$2:$F$40,MATCH($B385,Listas!$D$2:$D$40,0)),"Sim"))</f>
        <v/>
      </c>
      <c r="I385" s="17">
        <f>IF(OR($B385="",N($D385)=0),"",IF(G385="Entrada",1,-1)*$D385)</f>
        <v/>
      </c>
    </row>
    <row r="386">
      <c r="A386" s="22" t="n"/>
      <c r="B386" s="14" t="n"/>
      <c r="C386" s="14" t="n"/>
      <c r="D386" s="15" t="n"/>
      <c r="E386" s="14" t="n"/>
      <c r="F386" s="14" t="n"/>
      <c r="G386" s="16">
        <f>IF($B386="","",IFERROR(INDEX(Listas!$E$2:$E$40,MATCH($B386,Listas!$D$2:$D$40,0)),"?"))</f>
        <v/>
      </c>
      <c r="H386" s="16">
        <f>IF($B386="","",IFERROR(INDEX(Listas!$F$2:$F$40,MATCH($B386,Listas!$D$2:$D$40,0)),"Sim"))</f>
        <v/>
      </c>
      <c r="I386" s="17">
        <f>IF(OR($B386="",N($D386)=0),"",IF(G386="Entrada",1,-1)*$D386)</f>
        <v/>
      </c>
    </row>
    <row r="387">
      <c r="A387" s="22" t="n"/>
      <c r="B387" s="14" t="n"/>
      <c r="C387" s="14" t="n"/>
      <c r="D387" s="15" t="n"/>
      <c r="E387" s="14" t="n"/>
      <c r="F387" s="14" t="n"/>
      <c r="G387" s="16">
        <f>IF($B387="","",IFERROR(INDEX(Listas!$E$2:$E$40,MATCH($B387,Listas!$D$2:$D$40,0)),"?"))</f>
        <v/>
      </c>
      <c r="H387" s="16">
        <f>IF($B387="","",IFERROR(INDEX(Listas!$F$2:$F$40,MATCH($B387,Listas!$D$2:$D$40,0)),"Sim"))</f>
        <v/>
      </c>
      <c r="I387" s="17">
        <f>IF(OR($B387="",N($D387)=0),"",IF(G387="Entrada",1,-1)*$D387)</f>
        <v/>
      </c>
    </row>
    <row r="388">
      <c r="A388" s="22" t="n"/>
      <c r="B388" s="14" t="n"/>
      <c r="C388" s="14" t="n"/>
      <c r="D388" s="15" t="n"/>
      <c r="E388" s="14" t="n"/>
      <c r="F388" s="14" t="n"/>
      <c r="G388" s="16">
        <f>IF($B388="","",IFERROR(INDEX(Listas!$E$2:$E$40,MATCH($B388,Listas!$D$2:$D$40,0)),"?"))</f>
        <v/>
      </c>
      <c r="H388" s="16">
        <f>IF($B388="","",IFERROR(INDEX(Listas!$F$2:$F$40,MATCH($B388,Listas!$D$2:$D$40,0)),"Sim"))</f>
        <v/>
      </c>
      <c r="I388" s="17">
        <f>IF(OR($B388="",N($D388)=0),"",IF(G388="Entrada",1,-1)*$D388)</f>
        <v/>
      </c>
    </row>
    <row r="389">
      <c r="A389" s="22" t="n"/>
      <c r="B389" s="14" t="n"/>
      <c r="C389" s="14" t="n"/>
      <c r="D389" s="15" t="n"/>
      <c r="E389" s="14" t="n"/>
      <c r="F389" s="14" t="n"/>
      <c r="G389" s="16">
        <f>IF($B389="","",IFERROR(INDEX(Listas!$E$2:$E$40,MATCH($B389,Listas!$D$2:$D$40,0)),"?"))</f>
        <v/>
      </c>
      <c r="H389" s="16">
        <f>IF($B389="","",IFERROR(INDEX(Listas!$F$2:$F$40,MATCH($B389,Listas!$D$2:$D$40,0)),"Sim"))</f>
        <v/>
      </c>
      <c r="I389" s="17">
        <f>IF(OR($B389="",N($D389)=0),"",IF(G389="Entrada",1,-1)*$D389)</f>
        <v/>
      </c>
    </row>
    <row r="390">
      <c r="A390" s="22" t="n"/>
      <c r="B390" s="14" t="n"/>
      <c r="C390" s="14" t="n"/>
      <c r="D390" s="15" t="n"/>
      <c r="E390" s="14" t="n"/>
      <c r="F390" s="14" t="n"/>
      <c r="G390" s="16">
        <f>IF($B390="","",IFERROR(INDEX(Listas!$E$2:$E$40,MATCH($B390,Listas!$D$2:$D$40,0)),"?"))</f>
        <v/>
      </c>
      <c r="H390" s="16">
        <f>IF($B390="","",IFERROR(INDEX(Listas!$F$2:$F$40,MATCH($B390,Listas!$D$2:$D$40,0)),"Sim"))</f>
        <v/>
      </c>
      <c r="I390" s="17">
        <f>IF(OR($B390="",N($D390)=0),"",IF(G390="Entrada",1,-1)*$D390)</f>
        <v/>
      </c>
    </row>
    <row r="391">
      <c r="A391" s="22" t="n"/>
      <c r="B391" s="14" t="n"/>
      <c r="C391" s="14" t="n"/>
      <c r="D391" s="15" t="n"/>
      <c r="E391" s="14" t="n"/>
      <c r="F391" s="14" t="n"/>
      <c r="G391" s="16">
        <f>IF($B391="","",IFERROR(INDEX(Listas!$E$2:$E$40,MATCH($B391,Listas!$D$2:$D$40,0)),"?"))</f>
        <v/>
      </c>
      <c r="H391" s="16">
        <f>IF($B391="","",IFERROR(INDEX(Listas!$F$2:$F$40,MATCH($B391,Listas!$D$2:$D$40,0)),"Sim"))</f>
        <v/>
      </c>
      <c r="I391" s="17">
        <f>IF(OR($B391="",N($D391)=0),"",IF(G391="Entrada",1,-1)*$D391)</f>
        <v/>
      </c>
    </row>
    <row r="392">
      <c r="A392" s="22" t="n"/>
      <c r="B392" s="14" t="n"/>
      <c r="C392" s="14" t="n"/>
      <c r="D392" s="15" t="n"/>
      <c r="E392" s="14" t="n"/>
      <c r="F392" s="14" t="n"/>
      <c r="G392" s="16">
        <f>IF($B392="","",IFERROR(INDEX(Listas!$E$2:$E$40,MATCH($B392,Listas!$D$2:$D$40,0)),"?"))</f>
        <v/>
      </c>
      <c r="H392" s="16">
        <f>IF($B392="","",IFERROR(INDEX(Listas!$F$2:$F$40,MATCH($B392,Listas!$D$2:$D$40,0)),"Sim"))</f>
        <v/>
      </c>
      <c r="I392" s="17">
        <f>IF(OR($B392="",N($D392)=0),"",IF(G392="Entrada",1,-1)*$D392)</f>
        <v/>
      </c>
    </row>
    <row r="393">
      <c r="A393" s="22" t="n"/>
      <c r="B393" s="14" t="n"/>
      <c r="C393" s="14" t="n"/>
      <c r="D393" s="15" t="n"/>
      <c r="E393" s="14" t="n"/>
      <c r="F393" s="14" t="n"/>
      <c r="G393" s="16">
        <f>IF($B393="","",IFERROR(INDEX(Listas!$E$2:$E$40,MATCH($B393,Listas!$D$2:$D$40,0)),"?"))</f>
        <v/>
      </c>
      <c r="H393" s="16">
        <f>IF($B393="","",IFERROR(INDEX(Listas!$F$2:$F$40,MATCH($B393,Listas!$D$2:$D$40,0)),"Sim"))</f>
        <v/>
      </c>
      <c r="I393" s="17">
        <f>IF(OR($B393="",N($D393)=0),"",IF(G393="Entrada",1,-1)*$D393)</f>
        <v/>
      </c>
    </row>
    <row r="394">
      <c r="A394" s="22" t="n"/>
      <c r="B394" s="14" t="n"/>
      <c r="C394" s="14" t="n"/>
      <c r="D394" s="15" t="n"/>
      <c r="E394" s="14" t="n"/>
      <c r="F394" s="14" t="n"/>
      <c r="G394" s="16">
        <f>IF($B394="","",IFERROR(INDEX(Listas!$E$2:$E$40,MATCH($B394,Listas!$D$2:$D$40,0)),"?"))</f>
        <v/>
      </c>
      <c r="H394" s="16">
        <f>IF($B394="","",IFERROR(INDEX(Listas!$F$2:$F$40,MATCH($B394,Listas!$D$2:$D$40,0)),"Sim"))</f>
        <v/>
      </c>
      <c r="I394" s="17">
        <f>IF(OR($B394="",N($D394)=0),"",IF(G394="Entrada",1,-1)*$D394)</f>
        <v/>
      </c>
    </row>
    <row r="395">
      <c r="A395" s="22" t="n"/>
      <c r="B395" s="14" t="n"/>
      <c r="C395" s="14" t="n"/>
      <c r="D395" s="15" t="n"/>
      <c r="E395" s="14" t="n"/>
      <c r="F395" s="14" t="n"/>
      <c r="G395" s="16">
        <f>IF($B395="","",IFERROR(INDEX(Listas!$E$2:$E$40,MATCH($B395,Listas!$D$2:$D$40,0)),"?"))</f>
        <v/>
      </c>
      <c r="H395" s="16">
        <f>IF($B395="","",IFERROR(INDEX(Listas!$F$2:$F$40,MATCH($B395,Listas!$D$2:$D$40,0)),"Sim"))</f>
        <v/>
      </c>
      <c r="I395" s="17">
        <f>IF(OR($B395="",N($D395)=0),"",IF(G395="Entrada",1,-1)*$D395)</f>
        <v/>
      </c>
    </row>
    <row r="396">
      <c r="A396" s="22" t="n"/>
      <c r="B396" s="14" t="n"/>
      <c r="C396" s="14" t="n"/>
      <c r="D396" s="15" t="n"/>
      <c r="E396" s="14" t="n"/>
      <c r="F396" s="14" t="n"/>
      <c r="G396" s="16">
        <f>IF($B396="","",IFERROR(INDEX(Listas!$E$2:$E$40,MATCH($B396,Listas!$D$2:$D$40,0)),"?"))</f>
        <v/>
      </c>
      <c r="H396" s="16">
        <f>IF($B396="","",IFERROR(INDEX(Listas!$F$2:$F$40,MATCH($B396,Listas!$D$2:$D$40,0)),"Sim"))</f>
        <v/>
      </c>
      <c r="I396" s="17">
        <f>IF(OR($B396="",N($D396)=0),"",IF(G396="Entrada",1,-1)*$D396)</f>
        <v/>
      </c>
    </row>
    <row r="397">
      <c r="A397" s="22" t="n"/>
      <c r="B397" s="14" t="n"/>
      <c r="C397" s="14" t="n"/>
      <c r="D397" s="15" t="n"/>
      <c r="E397" s="14" t="n"/>
      <c r="F397" s="14" t="n"/>
      <c r="G397" s="16">
        <f>IF($B397="","",IFERROR(INDEX(Listas!$E$2:$E$40,MATCH($B397,Listas!$D$2:$D$40,0)),"?"))</f>
        <v/>
      </c>
      <c r="H397" s="16">
        <f>IF($B397="","",IFERROR(INDEX(Listas!$F$2:$F$40,MATCH($B397,Listas!$D$2:$D$40,0)),"Sim"))</f>
        <v/>
      </c>
      <c r="I397" s="17">
        <f>IF(OR($B397="",N($D397)=0),"",IF(G397="Entrada",1,-1)*$D397)</f>
        <v/>
      </c>
    </row>
    <row r="398">
      <c r="A398" s="22" t="n"/>
      <c r="B398" s="14" t="n"/>
      <c r="C398" s="14" t="n"/>
      <c r="D398" s="15" t="n"/>
      <c r="E398" s="14" t="n"/>
      <c r="F398" s="14" t="n"/>
      <c r="G398" s="16">
        <f>IF($B398="","",IFERROR(INDEX(Listas!$E$2:$E$40,MATCH($B398,Listas!$D$2:$D$40,0)),"?"))</f>
        <v/>
      </c>
      <c r="H398" s="16">
        <f>IF($B398="","",IFERROR(INDEX(Listas!$F$2:$F$40,MATCH($B398,Listas!$D$2:$D$40,0)),"Sim"))</f>
        <v/>
      </c>
      <c r="I398" s="17">
        <f>IF(OR($B398="",N($D398)=0),"",IF(G398="Entrada",1,-1)*$D398)</f>
        <v/>
      </c>
    </row>
    <row r="399">
      <c r="A399" s="22" t="n"/>
      <c r="B399" s="14" t="n"/>
      <c r="C399" s="14" t="n"/>
      <c r="D399" s="15" t="n"/>
      <c r="E399" s="14" t="n"/>
      <c r="F399" s="14" t="n"/>
      <c r="G399" s="16">
        <f>IF($B399="","",IFERROR(INDEX(Listas!$E$2:$E$40,MATCH($B399,Listas!$D$2:$D$40,0)),"?"))</f>
        <v/>
      </c>
      <c r="H399" s="16">
        <f>IF($B399="","",IFERROR(INDEX(Listas!$F$2:$F$40,MATCH($B399,Listas!$D$2:$D$40,0)),"Sim"))</f>
        <v/>
      </c>
      <c r="I399" s="17">
        <f>IF(OR($B399="",N($D399)=0),"",IF(G399="Entrada",1,-1)*$D399)</f>
        <v/>
      </c>
    </row>
    <row r="400">
      <c r="A400" s="22" t="n"/>
      <c r="B400" s="14" t="n"/>
      <c r="C400" s="14" t="n"/>
      <c r="D400" s="15" t="n"/>
      <c r="E400" s="14" t="n"/>
      <c r="F400" s="14" t="n"/>
      <c r="G400" s="16">
        <f>IF($B400="","",IFERROR(INDEX(Listas!$E$2:$E$40,MATCH($B400,Listas!$D$2:$D$40,0)),"?"))</f>
        <v/>
      </c>
      <c r="H400" s="16">
        <f>IF($B400="","",IFERROR(INDEX(Listas!$F$2:$F$40,MATCH($B400,Listas!$D$2:$D$40,0)),"Sim"))</f>
        <v/>
      </c>
      <c r="I400" s="17">
        <f>IF(OR($B400="",N($D400)=0),"",IF(G400="Entrada",1,-1)*$D400)</f>
        <v/>
      </c>
    </row>
    <row r="401">
      <c r="A401" s="22" t="n"/>
      <c r="B401" s="14" t="n"/>
      <c r="C401" s="14" t="n"/>
      <c r="D401" s="15" t="n"/>
      <c r="E401" s="14" t="n"/>
      <c r="F401" s="14" t="n"/>
      <c r="G401" s="16">
        <f>IF($B401="","",IFERROR(INDEX(Listas!$E$2:$E$40,MATCH($B401,Listas!$D$2:$D$40,0)),"?"))</f>
        <v/>
      </c>
      <c r="H401" s="16">
        <f>IF($B401="","",IFERROR(INDEX(Listas!$F$2:$F$40,MATCH($B401,Listas!$D$2:$D$40,0)),"Sim"))</f>
        <v/>
      </c>
      <c r="I401" s="17">
        <f>IF(OR($B401="",N($D401)=0),"",IF(G401="Entrada",1,-1)*$D401)</f>
        <v/>
      </c>
    </row>
    <row r="402">
      <c r="A402" s="22" t="n"/>
      <c r="B402" s="14" t="n"/>
      <c r="C402" s="14" t="n"/>
      <c r="D402" s="15" t="n"/>
      <c r="E402" s="14" t="n"/>
      <c r="F402" s="14" t="n"/>
      <c r="G402" s="16">
        <f>IF($B402="","",IFERROR(INDEX(Listas!$E$2:$E$40,MATCH($B402,Listas!$D$2:$D$40,0)),"?"))</f>
        <v/>
      </c>
      <c r="H402" s="16">
        <f>IF($B402="","",IFERROR(INDEX(Listas!$F$2:$F$40,MATCH($B402,Listas!$D$2:$D$40,0)),"Sim"))</f>
        <v/>
      </c>
      <c r="I402" s="17">
        <f>IF(OR($B402="",N($D402)=0),"",IF(G402="Entrada",1,-1)*$D402)</f>
        <v/>
      </c>
    </row>
    <row r="403">
      <c r="A403" s="22" t="n"/>
      <c r="B403" s="14" t="n"/>
      <c r="C403" s="14" t="n"/>
      <c r="D403" s="15" t="n"/>
      <c r="E403" s="14" t="n"/>
      <c r="F403" s="14" t="n"/>
      <c r="G403" s="16">
        <f>IF($B403="","",IFERROR(INDEX(Listas!$E$2:$E$40,MATCH($B403,Listas!$D$2:$D$40,0)),"?"))</f>
        <v/>
      </c>
      <c r="H403" s="16">
        <f>IF($B403="","",IFERROR(INDEX(Listas!$F$2:$F$40,MATCH($B403,Listas!$D$2:$D$40,0)),"Sim"))</f>
        <v/>
      </c>
      <c r="I403" s="17">
        <f>IF(OR($B403="",N($D403)=0),"",IF(G403="Entrada",1,-1)*$D403)</f>
        <v/>
      </c>
    </row>
    <row r="404">
      <c r="A404" s="22" t="n"/>
      <c r="B404" s="14" t="n"/>
      <c r="C404" s="14" t="n"/>
      <c r="D404" s="15" t="n"/>
      <c r="E404" s="14" t="n"/>
      <c r="F404" s="14" t="n"/>
      <c r="G404" s="16">
        <f>IF($B404="","",IFERROR(INDEX(Listas!$E$2:$E$40,MATCH($B404,Listas!$D$2:$D$40,0)),"?"))</f>
        <v/>
      </c>
      <c r="H404" s="16">
        <f>IF($B404="","",IFERROR(INDEX(Listas!$F$2:$F$40,MATCH($B404,Listas!$D$2:$D$40,0)),"Sim"))</f>
        <v/>
      </c>
      <c r="I404" s="17">
        <f>IF(OR($B404="",N($D404)=0),"",IF(G404="Entrada",1,-1)*$D404)</f>
        <v/>
      </c>
    </row>
    <row r="405">
      <c r="A405" s="22" t="n"/>
      <c r="B405" s="14" t="n"/>
      <c r="C405" s="14" t="n"/>
      <c r="D405" s="15" t="n"/>
      <c r="E405" s="14" t="n"/>
      <c r="F405" s="14" t="n"/>
      <c r="G405" s="16">
        <f>IF($B405="","",IFERROR(INDEX(Listas!$E$2:$E$40,MATCH($B405,Listas!$D$2:$D$40,0)),"?"))</f>
        <v/>
      </c>
      <c r="H405" s="16">
        <f>IF($B405="","",IFERROR(INDEX(Listas!$F$2:$F$40,MATCH($B405,Listas!$D$2:$D$40,0)),"Sim"))</f>
        <v/>
      </c>
      <c r="I405" s="17">
        <f>IF(OR($B405="",N($D405)=0),"",IF(G405="Entrada",1,-1)*$D405)</f>
        <v/>
      </c>
    </row>
    <row r="406">
      <c r="A406" s="22" t="n"/>
      <c r="B406" s="14" t="n"/>
      <c r="C406" s="14" t="n"/>
      <c r="D406" s="15" t="n"/>
      <c r="E406" s="14" t="n"/>
      <c r="F406" s="14" t="n"/>
      <c r="G406" s="16">
        <f>IF($B406="","",IFERROR(INDEX(Listas!$E$2:$E$40,MATCH($B406,Listas!$D$2:$D$40,0)),"?"))</f>
        <v/>
      </c>
      <c r="H406" s="16">
        <f>IF($B406="","",IFERROR(INDEX(Listas!$F$2:$F$40,MATCH($B406,Listas!$D$2:$D$40,0)),"Sim"))</f>
        <v/>
      </c>
      <c r="I406" s="17">
        <f>IF(OR($B406="",N($D406)=0),"",IF(G406="Entrada",1,-1)*$D406)</f>
        <v/>
      </c>
    </row>
    <row r="407">
      <c r="A407" s="22" t="n"/>
      <c r="B407" s="14" t="n"/>
      <c r="C407" s="14" t="n"/>
      <c r="D407" s="15" t="n"/>
      <c r="E407" s="14" t="n"/>
      <c r="F407" s="14" t="n"/>
      <c r="G407" s="16">
        <f>IF($B407="","",IFERROR(INDEX(Listas!$E$2:$E$40,MATCH($B407,Listas!$D$2:$D$40,0)),"?"))</f>
        <v/>
      </c>
      <c r="H407" s="16">
        <f>IF($B407="","",IFERROR(INDEX(Listas!$F$2:$F$40,MATCH($B407,Listas!$D$2:$D$40,0)),"Sim"))</f>
        <v/>
      </c>
      <c r="I407" s="17">
        <f>IF(OR($B407="",N($D407)=0),"",IF(G407="Entrada",1,-1)*$D407)</f>
        <v/>
      </c>
    </row>
    <row r="408">
      <c r="A408" s="22" t="n"/>
      <c r="B408" s="14" t="n"/>
      <c r="C408" s="14" t="n"/>
      <c r="D408" s="15" t="n"/>
      <c r="E408" s="14" t="n"/>
      <c r="F408" s="14" t="n"/>
      <c r="G408" s="16">
        <f>IF($B408="","",IFERROR(INDEX(Listas!$E$2:$E$40,MATCH($B408,Listas!$D$2:$D$40,0)),"?"))</f>
        <v/>
      </c>
      <c r="H408" s="16">
        <f>IF($B408="","",IFERROR(INDEX(Listas!$F$2:$F$40,MATCH($B408,Listas!$D$2:$D$40,0)),"Sim"))</f>
        <v/>
      </c>
      <c r="I408" s="17">
        <f>IF(OR($B408="",N($D408)=0),"",IF(G408="Entrada",1,-1)*$D408)</f>
        <v/>
      </c>
    </row>
    <row r="409">
      <c r="A409" s="22" t="n"/>
      <c r="B409" s="14" t="n"/>
      <c r="C409" s="14" t="n"/>
      <c r="D409" s="15" t="n"/>
      <c r="E409" s="14" t="n"/>
      <c r="F409" s="14" t="n"/>
      <c r="G409" s="16">
        <f>IF($B409="","",IFERROR(INDEX(Listas!$E$2:$E$40,MATCH($B409,Listas!$D$2:$D$40,0)),"?"))</f>
        <v/>
      </c>
      <c r="H409" s="16">
        <f>IF($B409="","",IFERROR(INDEX(Listas!$F$2:$F$40,MATCH($B409,Listas!$D$2:$D$40,0)),"Sim"))</f>
        <v/>
      </c>
      <c r="I409" s="17">
        <f>IF(OR($B409="",N($D409)=0),"",IF(G409="Entrada",1,-1)*$D409)</f>
        <v/>
      </c>
    </row>
    <row r="410">
      <c r="A410" s="22" t="n"/>
      <c r="B410" s="14" t="n"/>
      <c r="C410" s="14" t="n"/>
      <c r="D410" s="15" t="n"/>
      <c r="E410" s="14" t="n"/>
      <c r="F410" s="14" t="n"/>
      <c r="G410" s="16">
        <f>IF($B410="","",IFERROR(INDEX(Listas!$E$2:$E$40,MATCH($B410,Listas!$D$2:$D$40,0)),"?"))</f>
        <v/>
      </c>
      <c r="H410" s="16">
        <f>IF($B410="","",IFERROR(INDEX(Listas!$F$2:$F$40,MATCH($B410,Listas!$D$2:$D$40,0)),"Sim"))</f>
        <v/>
      </c>
      <c r="I410" s="17">
        <f>IF(OR($B410="",N($D410)=0),"",IF(G410="Entrada",1,-1)*$D410)</f>
        <v/>
      </c>
    </row>
    <row r="411">
      <c r="A411" s="22" t="n"/>
      <c r="B411" s="14" t="n"/>
      <c r="C411" s="14" t="n"/>
      <c r="D411" s="15" t="n"/>
      <c r="E411" s="14" t="n"/>
      <c r="F411" s="14" t="n"/>
      <c r="G411" s="16">
        <f>IF($B411="","",IFERROR(INDEX(Listas!$E$2:$E$40,MATCH($B411,Listas!$D$2:$D$40,0)),"?"))</f>
        <v/>
      </c>
      <c r="H411" s="16">
        <f>IF($B411="","",IFERROR(INDEX(Listas!$F$2:$F$40,MATCH($B411,Listas!$D$2:$D$40,0)),"Sim"))</f>
        <v/>
      </c>
      <c r="I411" s="17">
        <f>IF(OR($B411="",N($D411)=0),"",IF(G411="Entrada",1,-1)*$D411)</f>
        <v/>
      </c>
    </row>
    <row r="412">
      <c r="A412" s="22" t="n"/>
      <c r="B412" s="14" t="n"/>
      <c r="C412" s="14" t="n"/>
      <c r="D412" s="15" t="n"/>
      <c r="E412" s="14" t="n"/>
      <c r="F412" s="14" t="n"/>
      <c r="G412" s="16">
        <f>IF($B412="","",IFERROR(INDEX(Listas!$E$2:$E$40,MATCH($B412,Listas!$D$2:$D$40,0)),"?"))</f>
        <v/>
      </c>
      <c r="H412" s="16">
        <f>IF($B412="","",IFERROR(INDEX(Listas!$F$2:$F$40,MATCH($B412,Listas!$D$2:$D$40,0)),"Sim"))</f>
        <v/>
      </c>
      <c r="I412" s="17">
        <f>IF(OR($B412="",N($D412)=0),"",IF(G412="Entrada",1,-1)*$D412)</f>
        <v/>
      </c>
    </row>
    <row r="413">
      <c r="A413" s="22" t="n"/>
      <c r="B413" s="14" t="n"/>
      <c r="C413" s="14" t="n"/>
      <c r="D413" s="15" t="n"/>
      <c r="E413" s="14" t="n"/>
      <c r="F413" s="14" t="n"/>
      <c r="G413" s="16">
        <f>IF($B413="","",IFERROR(INDEX(Listas!$E$2:$E$40,MATCH($B413,Listas!$D$2:$D$40,0)),"?"))</f>
        <v/>
      </c>
      <c r="H413" s="16">
        <f>IF($B413="","",IFERROR(INDEX(Listas!$F$2:$F$40,MATCH($B413,Listas!$D$2:$D$40,0)),"Sim"))</f>
        <v/>
      </c>
      <c r="I413" s="17">
        <f>IF(OR($B413="",N($D413)=0),"",IF(G413="Entrada",1,-1)*$D413)</f>
        <v/>
      </c>
    </row>
    <row r="414">
      <c r="A414" s="22" t="n"/>
      <c r="B414" s="14" t="n"/>
      <c r="C414" s="14" t="n"/>
      <c r="D414" s="15" t="n"/>
      <c r="E414" s="14" t="n"/>
      <c r="F414" s="14" t="n"/>
      <c r="G414" s="16">
        <f>IF($B414="","",IFERROR(INDEX(Listas!$E$2:$E$40,MATCH($B414,Listas!$D$2:$D$40,0)),"?"))</f>
        <v/>
      </c>
      <c r="H414" s="16">
        <f>IF($B414="","",IFERROR(INDEX(Listas!$F$2:$F$40,MATCH($B414,Listas!$D$2:$D$40,0)),"Sim"))</f>
        <v/>
      </c>
      <c r="I414" s="17">
        <f>IF(OR($B414="",N($D414)=0),"",IF(G414="Entrada",1,-1)*$D414)</f>
        <v/>
      </c>
    </row>
    <row r="415">
      <c r="A415" s="22" t="n"/>
      <c r="B415" s="14" t="n"/>
      <c r="C415" s="14" t="n"/>
      <c r="D415" s="15" t="n"/>
      <c r="E415" s="14" t="n"/>
      <c r="F415" s="14" t="n"/>
      <c r="G415" s="16">
        <f>IF($B415="","",IFERROR(INDEX(Listas!$E$2:$E$40,MATCH($B415,Listas!$D$2:$D$40,0)),"?"))</f>
        <v/>
      </c>
      <c r="H415" s="16">
        <f>IF($B415="","",IFERROR(INDEX(Listas!$F$2:$F$40,MATCH($B415,Listas!$D$2:$D$40,0)),"Sim"))</f>
        <v/>
      </c>
      <c r="I415" s="17">
        <f>IF(OR($B415="",N($D415)=0),"",IF(G415="Entrada",1,-1)*$D415)</f>
        <v/>
      </c>
    </row>
    <row r="416">
      <c r="A416" s="22" t="n"/>
      <c r="B416" s="14" t="n"/>
      <c r="C416" s="14" t="n"/>
      <c r="D416" s="15" t="n"/>
      <c r="E416" s="14" t="n"/>
      <c r="F416" s="14" t="n"/>
      <c r="G416" s="16">
        <f>IF($B416="","",IFERROR(INDEX(Listas!$E$2:$E$40,MATCH($B416,Listas!$D$2:$D$40,0)),"?"))</f>
        <v/>
      </c>
      <c r="H416" s="16">
        <f>IF($B416="","",IFERROR(INDEX(Listas!$F$2:$F$40,MATCH($B416,Listas!$D$2:$D$40,0)),"Sim"))</f>
        <v/>
      </c>
      <c r="I416" s="17">
        <f>IF(OR($B416="",N($D416)=0),"",IF(G416="Entrada",1,-1)*$D416)</f>
        <v/>
      </c>
    </row>
    <row r="417">
      <c r="A417" s="22" t="n"/>
      <c r="B417" s="14" t="n"/>
      <c r="C417" s="14" t="n"/>
      <c r="D417" s="15" t="n"/>
      <c r="E417" s="14" t="n"/>
      <c r="F417" s="14" t="n"/>
      <c r="G417" s="16">
        <f>IF($B417="","",IFERROR(INDEX(Listas!$E$2:$E$40,MATCH($B417,Listas!$D$2:$D$40,0)),"?"))</f>
        <v/>
      </c>
      <c r="H417" s="16">
        <f>IF($B417="","",IFERROR(INDEX(Listas!$F$2:$F$40,MATCH($B417,Listas!$D$2:$D$40,0)),"Sim"))</f>
        <v/>
      </c>
      <c r="I417" s="17">
        <f>IF(OR($B417="",N($D417)=0),"",IF(G417="Entrada",1,-1)*$D417)</f>
        <v/>
      </c>
    </row>
    <row r="418">
      <c r="A418" s="22" t="n"/>
      <c r="B418" s="14" t="n"/>
      <c r="C418" s="14" t="n"/>
      <c r="D418" s="15" t="n"/>
      <c r="E418" s="14" t="n"/>
      <c r="F418" s="14" t="n"/>
      <c r="G418" s="16">
        <f>IF($B418="","",IFERROR(INDEX(Listas!$E$2:$E$40,MATCH($B418,Listas!$D$2:$D$40,0)),"?"))</f>
        <v/>
      </c>
      <c r="H418" s="16">
        <f>IF($B418="","",IFERROR(INDEX(Listas!$F$2:$F$40,MATCH($B418,Listas!$D$2:$D$40,0)),"Sim"))</f>
        <v/>
      </c>
      <c r="I418" s="17">
        <f>IF(OR($B418="",N($D418)=0),"",IF(G418="Entrada",1,-1)*$D418)</f>
        <v/>
      </c>
    </row>
    <row r="419">
      <c r="A419" s="22" t="n"/>
      <c r="B419" s="14" t="n"/>
      <c r="C419" s="14" t="n"/>
      <c r="D419" s="15" t="n"/>
      <c r="E419" s="14" t="n"/>
      <c r="F419" s="14" t="n"/>
      <c r="G419" s="16">
        <f>IF($B419="","",IFERROR(INDEX(Listas!$E$2:$E$40,MATCH($B419,Listas!$D$2:$D$40,0)),"?"))</f>
        <v/>
      </c>
      <c r="H419" s="16">
        <f>IF($B419="","",IFERROR(INDEX(Listas!$F$2:$F$40,MATCH($B419,Listas!$D$2:$D$40,0)),"Sim"))</f>
        <v/>
      </c>
      <c r="I419" s="17">
        <f>IF(OR($B419="",N($D419)=0),"",IF(G419="Entrada",1,-1)*$D419)</f>
        <v/>
      </c>
    </row>
    <row r="420">
      <c r="A420" s="22" t="n"/>
      <c r="B420" s="14" t="n"/>
      <c r="C420" s="14" t="n"/>
      <c r="D420" s="15" t="n"/>
      <c r="E420" s="14" t="n"/>
      <c r="F420" s="14" t="n"/>
      <c r="G420" s="16">
        <f>IF($B420="","",IFERROR(INDEX(Listas!$E$2:$E$40,MATCH($B420,Listas!$D$2:$D$40,0)),"?"))</f>
        <v/>
      </c>
      <c r="H420" s="16">
        <f>IF($B420="","",IFERROR(INDEX(Listas!$F$2:$F$40,MATCH($B420,Listas!$D$2:$D$40,0)),"Sim"))</f>
        <v/>
      </c>
      <c r="I420" s="17">
        <f>IF(OR($B420="",N($D420)=0),"",IF(G420="Entrada",1,-1)*$D420)</f>
        <v/>
      </c>
    </row>
    <row r="421">
      <c r="A421" s="22" t="n"/>
      <c r="B421" s="14" t="n"/>
      <c r="C421" s="14" t="n"/>
      <c r="D421" s="15" t="n"/>
      <c r="E421" s="14" t="n"/>
      <c r="F421" s="14" t="n"/>
      <c r="G421" s="16">
        <f>IF($B421="","",IFERROR(INDEX(Listas!$E$2:$E$40,MATCH($B421,Listas!$D$2:$D$40,0)),"?"))</f>
        <v/>
      </c>
      <c r="H421" s="16">
        <f>IF($B421="","",IFERROR(INDEX(Listas!$F$2:$F$40,MATCH($B421,Listas!$D$2:$D$40,0)),"Sim"))</f>
        <v/>
      </c>
      <c r="I421" s="17">
        <f>IF(OR($B421="",N($D421)=0),"",IF(G421="Entrada",1,-1)*$D421)</f>
        <v/>
      </c>
    </row>
    <row r="422">
      <c r="A422" s="22" t="n"/>
      <c r="B422" s="14" t="n"/>
      <c r="C422" s="14" t="n"/>
      <c r="D422" s="15" t="n"/>
      <c r="E422" s="14" t="n"/>
      <c r="F422" s="14" t="n"/>
      <c r="G422" s="16">
        <f>IF($B422="","",IFERROR(INDEX(Listas!$E$2:$E$40,MATCH($B422,Listas!$D$2:$D$40,0)),"?"))</f>
        <v/>
      </c>
      <c r="H422" s="16">
        <f>IF($B422="","",IFERROR(INDEX(Listas!$F$2:$F$40,MATCH($B422,Listas!$D$2:$D$40,0)),"Sim"))</f>
        <v/>
      </c>
      <c r="I422" s="17">
        <f>IF(OR($B422="",N($D422)=0),"",IF(G422="Entrada",1,-1)*$D422)</f>
        <v/>
      </c>
    </row>
    <row r="423">
      <c r="A423" s="22" t="n"/>
      <c r="B423" s="14" t="n"/>
      <c r="C423" s="14" t="n"/>
      <c r="D423" s="15" t="n"/>
      <c r="E423" s="14" t="n"/>
      <c r="F423" s="14" t="n"/>
      <c r="G423" s="16">
        <f>IF($B423="","",IFERROR(INDEX(Listas!$E$2:$E$40,MATCH($B423,Listas!$D$2:$D$40,0)),"?"))</f>
        <v/>
      </c>
      <c r="H423" s="16">
        <f>IF($B423="","",IFERROR(INDEX(Listas!$F$2:$F$40,MATCH($B423,Listas!$D$2:$D$40,0)),"Sim"))</f>
        <v/>
      </c>
      <c r="I423" s="17">
        <f>IF(OR($B423="",N($D423)=0),"",IF(G423="Entrada",1,-1)*$D423)</f>
        <v/>
      </c>
    </row>
    <row r="424">
      <c r="A424" s="22" t="n"/>
      <c r="B424" s="14" t="n"/>
      <c r="C424" s="14" t="n"/>
      <c r="D424" s="15" t="n"/>
      <c r="E424" s="14" t="n"/>
      <c r="F424" s="14" t="n"/>
      <c r="G424" s="16">
        <f>IF($B424="","",IFERROR(INDEX(Listas!$E$2:$E$40,MATCH($B424,Listas!$D$2:$D$40,0)),"?"))</f>
        <v/>
      </c>
      <c r="H424" s="16">
        <f>IF($B424="","",IFERROR(INDEX(Listas!$F$2:$F$40,MATCH($B424,Listas!$D$2:$D$40,0)),"Sim"))</f>
        <v/>
      </c>
      <c r="I424" s="17">
        <f>IF(OR($B424="",N($D424)=0),"",IF(G424="Entrada",1,-1)*$D424)</f>
        <v/>
      </c>
    </row>
    <row r="425">
      <c r="A425" s="22" t="n"/>
      <c r="B425" s="14" t="n"/>
      <c r="C425" s="14" t="n"/>
      <c r="D425" s="15" t="n"/>
      <c r="E425" s="14" t="n"/>
      <c r="F425" s="14" t="n"/>
      <c r="G425" s="16">
        <f>IF($B425="","",IFERROR(INDEX(Listas!$E$2:$E$40,MATCH($B425,Listas!$D$2:$D$40,0)),"?"))</f>
        <v/>
      </c>
      <c r="H425" s="16">
        <f>IF($B425="","",IFERROR(INDEX(Listas!$F$2:$F$40,MATCH($B425,Listas!$D$2:$D$40,0)),"Sim"))</f>
        <v/>
      </c>
      <c r="I425" s="17">
        <f>IF(OR($B425="",N($D425)=0),"",IF(G425="Entrada",1,-1)*$D425)</f>
        <v/>
      </c>
    </row>
    <row r="426">
      <c r="A426" s="22" t="n"/>
      <c r="B426" s="14" t="n"/>
      <c r="C426" s="14" t="n"/>
      <c r="D426" s="15" t="n"/>
      <c r="E426" s="14" t="n"/>
      <c r="F426" s="14" t="n"/>
      <c r="G426" s="16">
        <f>IF($B426="","",IFERROR(INDEX(Listas!$E$2:$E$40,MATCH($B426,Listas!$D$2:$D$40,0)),"?"))</f>
        <v/>
      </c>
      <c r="H426" s="16">
        <f>IF($B426="","",IFERROR(INDEX(Listas!$F$2:$F$40,MATCH($B426,Listas!$D$2:$D$40,0)),"Sim"))</f>
        <v/>
      </c>
      <c r="I426" s="17">
        <f>IF(OR($B426="",N($D426)=0),"",IF(G426="Entrada",1,-1)*$D426)</f>
        <v/>
      </c>
    </row>
    <row r="427">
      <c r="A427" s="22" t="n"/>
      <c r="B427" s="14" t="n"/>
      <c r="C427" s="14" t="n"/>
      <c r="D427" s="15" t="n"/>
      <c r="E427" s="14" t="n"/>
      <c r="F427" s="14" t="n"/>
      <c r="G427" s="16">
        <f>IF($B427="","",IFERROR(INDEX(Listas!$E$2:$E$40,MATCH($B427,Listas!$D$2:$D$40,0)),"?"))</f>
        <v/>
      </c>
      <c r="H427" s="16">
        <f>IF($B427="","",IFERROR(INDEX(Listas!$F$2:$F$40,MATCH($B427,Listas!$D$2:$D$40,0)),"Sim"))</f>
        <v/>
      </c>
      <c r="I427" s="17">
        <f>IF(OR($B427="",N($D427)=0),"",IF(G427="Entrada",1,-1)*$D427)</f>
        <v/>
      </c>
    </row>
    <row r="428">
      <c r="A428" s="22" t="n"/>
      <c r="B428" s="14" t="n"/>
      <c r="C428" s="14" t="n"/>
      <c r="D428" s="15" t="n"/>
      <c r="E428" s="14" t="n"/>
      <c r="F428" s="14" t="n"/>
      <c r="G428" s="16">
        <f>IF($B428="","",IFERROR(INDEX(Listas!$E$2:$E$40,MATCH($B428,Listas!$D$2:$D$40,0)),"?"))</f>
        <v/>
      </c>
      <c r="H428" s="16">
        <f>IF($B428="","",IFERROR(INDEX(Listas!$F$2:$F$40,MATCH($B428,Listas!$D$2:$D$40,0)),"Sim"))</f>
        <v/>
      </c>
      <c r="I428" s="17">
        <f>IF(OR($B428="",N($D428)=0),"",IF(G428="Entrada",1,-1)*$D428)</f>
        <v/>
      </c>
    </row>
    <row r="429">
      <c r="A429" s="22" t="n"/>
      <c r="B429" s="14" t="n"/>
      <c r="C429" s="14" t="n"/>
      <c r="D429" s="15" t="n"/>
      <c r="E429" s="14" t="n"/>
      <c r="F429" s="14" t="n"/>
      <c r="G429" s="16">
        <f>IF($B429="","",IFERROR(INDEX(Listas!$E$2:$E$40,MATCH($B429,Listas!$D$2:$D$40,0)),"?"))</f>
        <v/>
      </c>
      <c r="H429" s="16">
        <f>IF($B429="","",IFERROR(INDEX(Listas!$F$2:$F$40,MATCH($B429,Listas!$D$2:$D$40,0)),"Sim"))</f>
        <v/>
      </c>
      <c r="I429" s="17">
        <f>IF(OR($B429="",N($D429)=0),"",IF(G429="Entrada",1,-1)*$D429)</f>
        <v/>
      </c>
    </row>
    <row r="430">
      <c r="A430" s="22" t="n"/>
      <c r="B430" s="14" t="n"/>
      <c r="C430" s="14" t="n"/>
      <c r="D430" s="15" t="n"/>
      <c r="E430" s="14" t="n"/>
      <c r="F430" s="14" t="n"/>
      <c r="G430" s="16">
        <f>IF($B430="","",IFERROR(INDEX(Listas!$E$2:$E$40,MATCH($B430,Listas!$D$2:$D$40,0)),"?"))</f>
        <v/>
      </c>
      <c r="H430" s="16">
        <f>IF($B430="","",IFERROR(INDEX(Listas!$F$2:$F$40,MATCH($B430,Listas!$D$2:$D$40,0)),"Sim"))</f>
        <v/>
      </c>
      <c r="I430" s="17">
        <f>IF(OR($B430="",N($D430)=0),"",IF(G430="Entrada",1,-1)*$D430)</f>
        <v/>
      </c>
    </row>
    <row r="431">
      <c r="A431" s="22" t="n"/>
      <c r="B431" s="14" t="n"/>
      <c r="C431" s="14" t="n"/>
      <c r="D431" s="15" t="n"/>
      <c r="E431" s="14" t="n"/>
      <c r="F431" s="14" t="n"/>
      <c r="G431" s="16">
        <f>IF($B431="","",IFERROR(INDEX(Listas!$E$2:$E$40,MATCH($B431,Listas!$D$2:$D$40,0)),"?"))</f>
        <v/>
      </c>
      <c r="H431" s="16">
        <f>IF($B431="","",IFERROR(INDEX(Listas!$F$2:$F$40,MATCH($B431,Listas!$D$2:$D$40,0)),"Sim"))</f>
        <v/>
      </c>
      <c r="I431" s="17">
        <f>IF(OR($B431="",N($D431)=0),"",IF(G431="Entrada",1,-1)*$D431)</f>
        <v/>
      </c>
    </row>
    <row r="432">
      <c r="A432" s="22" t="n"/>
      <c r="B432" s="14" t="n"/>
      <c r="C432" s="14" t="n"/>
      <c r="D432" s="15" t="n"/>
      <c r="E432" s="14" t="n"/>
      <c r="F432" s="14" t="n"/>
      <c r="G432" s="16">
        <f>IF($B432="","",IFERROR(INDEX(Listas!$E$2:$E$40,MATCH($B432,Listas!$D$2:$D$40,0)),"?"))</f>
        <v/>
      </c>
      <c r="H432" s="16">
        <f>IF($B432="","",IFERROR(INDEX(Listas!$F$2:$F$40,MATCH($B432,Listas!$D$2:$D$40,0)),"Sim"))</f>
        <v/>
      </c>
      <c r="I432" s="17">
        <f>IF(OR($B432="",N($D432)=0),"",IF(G432="Entrada",1,-1)*$D432)</f>
        <v/>
      </c>
    </row>
    <row r="433">
      <c r="A433" s="22" t="n"/>
      <c r="B433" s="14" t="n"/>
      <c r="C433" s="14" t="n"/>
      <c r="D433" s="15" t="n"/>
      <c r="E433" s="14" t="n"/>
      <c r="F433" s="14" t="n"/>
      <c r="G433" s="16">
        <f>IF($B433="","",IFERROR(INDEX(Listas!$E$2:$E$40,MATCH($B433,Listas!$D$2:$D$40,0)),"?"))</f>
        <v/>
      </c>
      <c r="H433" s="16">
        <f>IF($B433="","",IFERROR(INDEX(Listas!$F$2:$F$40,MATCH($B433,Listas!$D$2:$D$40,0)),"Sim"))</f>
        <v/>
      </c>
      <c r="I433" s="17">
        <f>IF(OR($B433="",N($D433)=0),"",IF(G433="Entrada",1,-1)*$D433)</f>
        <v/>
      </c>
    </row>
    <row r="434">
      <c r="A434" s="22" t="n"/>
      <c r="B434" s="14" t="n"/>
      <c r="C434" s="14" t="n"/>
      <c r="D434" s="15" t="n"/>
      <c r="E434" s="14" t="n"/>
      <c r="F434" s="14" t="n"/>
      <c r="G434" s="16">
        <f>IF($B434="","",IFERROR(INDEX(Listas!$E$2:$E$40,MATCH($B434,Listas!$D$2:$D$40,0)),"?"))</f>
        <v/>
      </c>
      <c r="H434" s="16">
        <f>IF($B434="","",IFERROR(INDEX(Listas!$F$2:$F$40,MATCH($B434,Listas!$D$2:$D$40,0)),"Sim"))</f>
        <v/>
      </c>
      <c r="I434" s="17">
        <f>IF(OR($B434="",N($D434)=0),"",IF(G434="Entrada",1,-1)*$D434)</f>
        <v/>
      </c>
    </row>
    <row r="435">
      <c r="A435" s="22" t="n"/>
      <c r="B435" s="14" t="n"/>
      <c r="C435" s="14" t="n"/>
      <c r="D435" s="15" t="n"/>
      <c r="E435" s="14" t="n"/>
      <c r="F435" s="14" t="n"/>
      <c r="G435" s="16">
        <f>IF($B435="","",IFERROR(INDEX(Listas!$E$2:$E$40,MATCH($B435,Listas!$D$2:$D$40,0)),"?"))</f>
        <v/>
      </c>
      <c r="H435" s="16">
        <f>IF($B435="","",IFERROR(INDEX(Listas!$F$2:$F$40,MATCH($B435,Listas!$D$2:$D$40,0)),"Sim"))</f>
        <v/>
      </c>
      <c r="I435" s="17">
        <f>IF(OR($B435="",N($D435)=0),"",IF(G435="Entrada",1,-1)*$D435)</f>
        <v/>
      </c>
    </row>
    <row r="436">
      <c r="A436" s="22" t="n"/>
      <c r="B436" s="14" t="n"/>
      <c r="C436" s="14" t="n"/>
      <c r="D436" s="15" t="n"/>
      <c r="E436" s="14" t="n"/>
      <c r="F436" s="14" t="n"/>
      <c r="G436" s="16">
        <f>IF($B436="","",IFERROR(INDEX(Listas!$E$2:$E$40,MATCH($B436,Listas!$D$2:$D$40,0)),"?"))</f>
        <v/>
      </c>
      <c r="H436" s="16">
        <f>IF($B436="","",IFERROR(INDEX(Listas!$F$2:$F$40,MATCH($B436,Listas!$D$2:$D$40,0)),"Sim"))</f>
        <v/>
      </c>
      <c r="I436" s="17">
        <f>IF(OR($B436="",N($D436)=0),"",IF(G436="Entrada",1,-1)*$D436)</f>
        <v/>
      </c>
    </row>
    <row r="437">
      <c r="A437" s="22" t="n"/>
      <c r="B437" s="14" t="n"/>
      <c r="C437" s="14" t="n"/>
      <c r="D437" s="15" t="n"/>
      <c r="E437" s="14" t="n"/>
      <c r="F437" s="14" t="n"/>
      <c r="G437" s="16">
        <f>IF($B437="","",IFERROR(INDEX(Listas!$E$2:$E$40,MATCH($B437,Listas!$D$2:$D$40,0)),"?"))</f>
        <v/>
      </c>
      <c r="H437" s="16">
        <f>IF($B437="","",IFERROR(INDEX(Listas!$F$2:$F$40,MATCH($B437,Listas!$D$2:$D$40,0)),"Sim"))</f>
        <v/>
      </c>
      <c r="I437" s="17">
        <f>IF(OR($B437="",N($D437)=0),"",IF(G437="Entrada",1,-1)*$D437)</f>
        <v/>
      </c>
    </row>
    <row r="438">
      <c r="A438" s="22" t="n"/>
      <c r="B438" s="14" t="n"/>
      <c r="C438" s="14" t="n"/>
      <c r="D438" s="15" t="n"/>
      <c r="E438" s="14" t="n"/>
      <c r="F438" s="14" t="n"/>
      <c r="G438" s="16">
        <f>IF($B438="","",IFERROR(INDEX(Listas!$E$2:$E$40,MATCH($B438,Listas!$D$2:$D$40,0)),"?"))</f>
        <v/>
      </c>
      <c r="H438" s="16">
        <f>IF($B438="","",IFERROR(INDEX(Listas!$F$2:$F$40,MATCH($B438,Listas!$D$2:$D$40,0)),"Sim"))</f>
        <v/>
      </c>
      <c r="I438" s="17">
        <f>IF(OR($B438="",N($D438)=0),"",IF(G438="Entrada",1,-1)*$D438)</f>
        <v/>
      </c>
    </row>
    <row r="439">
      <c r="A439" s="22" t="n"/>
      <c r="B439" s="14" t="n"/>
      <c r="C439" s="14" t="n"/>
      <c r="D439" s="15" t="n"/>
      <c r="E439" s="14" t="n"/>
      <c r="F439" s="14" t="n"/>
      <c r="G439" s="16">
        <f>IF($B439="","",IFERROR(INDEX(Listas!$E$2:$E$40,MATCH($B439,Listas!$D$2:$D$40,0)),"?"))</f>
        <v/>
      </c>
      <c r="H439" s="16">
        <f>IF($B439="","",IFERROR(INDEX(Listas!$F$2:$F$40,MATCH($B439,Listas!$D$2:$D$40,0)),"Sim"))</f>
        <v/>
      </c>
      <c r="I439" s="17">
        <f>IF(OR($B439="",N($D439)=0),"",IF(G439="Entrada",1,-1)*$D439)</f>
        <v/>
      </c>
    </row>
    <row r="440">
      <c r="A440" s="22" t="n"/>
      <c r="B440" s="14" t="n"/>
      <c r="C440" s="14" t="n"/>
      <c r="D440" s="15" t="n"/>
      <c r="E440" s="14" t="n"/>
      <c r="F440" s="14" t="n"/>
      <c r="G440" s="16">
        <f>IF($B440="","",IFERROR(INDEX(Listas!$E$2:$E$40,MATCH($B440,Listas!$D$2:$D$40,0)),"?"))</f>
        <v/>
      </c>
      <c r="H440" s="16">
        <f>IF($B440="","",IFERROR(INDEX(Listas!$F$2:$F$40,MATCH($B440,Listas!$D$2:$D$40,0)),"Sim"))</f>
        <v/>
      </c>
      <c r="I440" s="17">
        <f>IF(OR($B440="",N($D440)=0),"",IF(G440="Entrada",1,-1)*$D440)</f>
        <v/>
      </c>
    </row>
    <row r="441">
      <c r="A441" s="22" t="n"/>
      <c r="B441" s="14" t="n"/>
      <c r="C441" s="14" t="n"/>
      <c r="D441" s="15" t="n"/>
      <c r="E441" s="14" t="n"/>
      <c r="F441" s="14" t="n"/>
      <c r="G441" s="16">
        <f>IF($B441="","",IFERROR(INDEX(Listas!$E$2:$E$40,MATCH($B441,Listas!$D$2:$D$40,0)),"?"))</f>
        <v/>
      </c>
      <c r="H441" s="16">
        <f>IF($B441="","",IFERROR(INDEX(Listas!$F$2:$F$40,MATCH($B441,Listas!$D$2:$D$40,0)),"Sim"))</f>
        <v/>
      </c>
      <c r="I441" s="17">
        <f>IF(OR($B441="",N($D441)=0),"",IF(G441="Entrada",1,-1)*$D441)</f>
        <v/>
      </c>
    </row>
    <row r="442">
      <c r="A442" s="22" t="n"/>
      <c r="B442" s="14" t="n"/>
      <c r="C442" s="14" t="n"/>
      <c r="D442" s="15" t="n"/>
      <c r="E442" s="14" t="n"/>
      <c r="F442" s="14" t="n"/>
      <c r="G442" s="16">
        <f>IF($B442="","",IFERROR(INDEX(Listas!$E$2:$E$40,MATCH($B442,Listas!$D$2:$D$40,0)),"?"))</f>
        <v/>
      </c>
      <c r="H442" s="16">
        <f>IF($B442="","",IFERROR(INDEX(Listas!$F$2:$F$40,MATCH($B442,Listas!$D$2:$D$40,0)),"Sim"))</f>
        <v/>
      </c>
      <c r="I442" s="17">
        <f>IF(OR($B442="",N($D442)=0),"",IF(G442="Entrada",1,-1)*$D442)</f>
        <v/>
      </c>
    </row>
    <row r="443">
      <c r="A443" s="22" t="n"/>
      <c r="B443" s="14" t="n"/>
      <c r="C443" s="14" t="n"/>
      <c r="D443" s="15" t="n"/>
      <c r="E443" s="14" t="n"/>
      <c r="F443" s="14" t="n"/>
      <c r="G443" s="16">
        <f>IF($B443="","",IFERROR(INDEX(Listas!$E$2:$E$40,MATCH($B443,Listas!$D$2:$D$40,0)),"?"))</f>
        <v/>
      </c>
      <c r="H443" s="16">
        <f>IF($B443="","",IFERROR(INDEX(Listas!$F$2:$F$40,MATCH($B443,Listas!$D$2:$D$40,0)),"Sim"))</f>
        <v/>
      </c>
      <c r="I443" s="17">
        <f>IF(OR($B443="",N($D443)=0),"",IF(G443="Entrada",1,-1)*$D443)</f>
        <v/>
      </c>
    </row>
    <row r="444">
      <c r="A444" s="22" t="n"/>
      <c r="B444" s="14" t="n"/>
      <c r="C444" s="14" t="n"/>
      <c r="D444" s="15" t="n"/>
      <c r="E444" s="14" t="n"/>
      <c r="F444" s="14" t="n"/>
      <c r="G444" s="16">
        <f>IF($B444="","",IFERROR(INDEX(Listas!$E$2:$E$40,MATCH($B444,Listas!$D$2:$D$40,0)),"?"))</f>
        <v/>
      </c>
      <c r="H444" s="16">
        <f>IF($B444="","",IFERROR(INDEX(Listas!$F$2:$F$40,MATCH($B444,Listas!$D$2:$D$40,0)),"Sim"))</f>
        <v/>
      </c>
      <c r="I444" s="17">
        <f>IF(OR($B444="",N($D444)=0),"",IF(G444="Entrada",1,-1)*$D444)</f>
        <v/>
      </c>
    </row>
    <row r="445">
      <c r="A445" s="22" t="n"/>
      <c r="B445" s="14" t="n"/>
      <c r="C445" s="14" t="n"/>
      <c r="D445" s="15" t="n"/>
      <c r="E445" s="14" t="n"/>
      <c r="F445" s="14" t="n"/>
      <c r="G445" s="16">
        <f>IF($B445="","",IFERROR(INDEX(Listas!$E$2:$E$40,MATCH($B445,Listas!$D$2:$D$40,0)),"?"))</f>
        <v/>
      </c>
      <c r="H445" s="16">
        <f>IF($B445="","",IFERROR(INDEX(Listas!$F$2:$F$40,MATCH($B445,Listas!$D$2:$D$40,0)),"Sim"))</f>
        <v/>
      </c>
      <c r="I445" s="17">
        <f>IF(OR($B445="",N($D445)=0),"",IF(G445="Entrada",1,-1)*$D445)</f>
        <v/>
      </c>
    </row>
    <row r="446">
      <c r="A446" s="22" t="n"/>
      <c r="B446" s="14" t="n"/>
      <c r="C446" s="14" t="n"/>
      <c r="D446" s="15" t="n"/>
      <c r="E446" s="14" t="n"/>
      <c r="F446" s="14" t="n"/>
      <c r="G446" s="16">
        <f>IF($B446="","",IFERROR(INDEX(Listas!$E$2:$E$40,MATCH($B446,Listas!$D$2:$D$40,0)),"?"))</f>
        <v/>
      </c>
      <c r="H446" s="16">
        <f>IF($B446="","",IFERROR(INDEX(Listas!$F$2:$F$40,MATCH($B446,Listas!$D$2:$D$40,0)),"Sim"))</f>
        <v/>
      </c>
      <c r="I446" s="17">
        <f>IF(OR($B446="",N($D446)=0),"",IF(G446="Entrada",1,-1)*$D446)</f>
        <v/>
      </c>
    </row>
    <row r="447">
      <c r="A447" s="22" t="n"/>
      <c r="B447" s="14" t="n"/>
      <c r="C447" s="14" t="n"/>
      <c r="D447" s="15" t="n"/>
      <c r="E447" s="14" t="n"/>
      <c r="F447" s="14" t="n"/>
      <c r="G447" s="16">
        <f>IF($B447="","",IFERROR(INDEX(Listas!$E$2:$E$40,MATCH($B447,Listas!$D$2:$D$40,0)),"?"))</f>
        <v/>
      </c>
      <c r="H447" s="16">
        <f>IF($B447="","",IFERROR(INDEX(Listas!$F$2:$F$40,MATCH($B447,Listas!$D$2:$D$40,0)),"Sim"))</f>
        <v/>
      </c>
      <c r="I447" s="17">
        <f>IF(OR($B447="",N($D447)=0),"",IF(G447="Entrada",1,-1)*$D447)</f>
        <v/>
      </c>
    </row>
    <row r="448">
      <c r="A448" s="22" t="n"/>
      <c r="B448" s="14" t="n"/>
      <c r="C448" s="14" t="n"/>
      <c r="D448" s="15" t="n"/>
      <c r="E448" s="14" t="n"/>
      <c r="F448" s="14" t="n"/>
      <c r="G448" s="16">
        <f>IF($B448="","",IFERROR(INDEX(Listas!$E$2:$E$40,MATCH($B448,Listas!$D$2:$D$40,0)),"?"))</f>
        <v/>
      </c>
      <c r="H448" s="16">
        <f>IF($B448="","",IFERROR(INDEX(Listas!$F$2:$F$40,MATCH($B448,Listas!$D$2:$D$40,0)),"Sim"))</f>
        <v/>
      </c>
      <c r="I448" s="17">
        <f>IF(OR($B448="",N($D448)=0),"",IF(G448="Entrada",1,-1)*$D448)</f>
        <v/>
      </c>
    </row>
    <row r="449">
      <c r="A449" s="22" t="n"/>
      <c r="B449" s="14" t="n"/>
      <c r="C449" s="14" t="n"/>
      <c r="D449" s="15" t="n"/>
      <c r="E449" s="14" t="n"/>
      <c r="F449" s="14" t="n"/>
      <c r="G449" s="16">
        <f>IF($B449="","",IFERROR(INDEX(Listas!$E$2:$E$40,MATCH($B449,Listas!$D$2:$D$40,0)),"?"))</f>
        <v/>
      </c>
      <c r="H449" s="16">
        <f>IF($B449="","",IFERROR(INDEX(Listas!$F$2:$F$40,MATCH($B449,Listas!$D$2:$D$40,0)),"Sim"))</f>
        <v/>
      </c>
      <c r="I449" s="17">
        <f>IF(OR($B449="",N($D449)=0),"",IF(G449="Entrada",1,-1)*$D449)</f>
        <v/>
      </c>
    </row>
    <row r="450">
      <c r="A450" s="22" t="n"/>
      <c r="B450" s="14" t="n"/>
      <c r="C450" s="14" t="n"/>
      <c r="D450" s="15" t="n"/>
      <c r="E450" s="14" t="n"/>
      <c r="F450" s="14" t="n"/>
      <c r="G450" s="16">
        <f>IF($B450="","",IFERROR(INDEX(Listas!$E$2:$E$40,MATCH($B450,Listas!$D$2:$D$40,0)),"?"))</f>
        <v/>
      </c>
      <c r="H450" s="16">
        <f>IF($B450="","",IFERROR(INDEX(Listas!$F$2:$F$40,MATCH($B450,Listas!$D$2:$D$40,0)),"Sim"))</f>
        <v/>
      </c>
      <c r="I450" s="17">
        <f>IF(OR($B450="",N($D450)=0),"",IF(G450="Entrada",1,-1)*$D450)</f>
        <v/>
      </c>
    </row>
    <row r="451">
      <c r="A451" s="22" t="n"/>
      <c r="B451" s="14" t="n"/>
      <c r="C451" s="14" t="n"/>
      <c r="D451" s="15" t="n"/>
      <c r="E451" s="14" t="n"/>
      <c r="F451" s="14" t="n"/>
      <c r="G451" s="16">
        <f>IF($B451="","",IFERROR(INDEX(Listas!$E$2:$E$40,MATCH($B451,Listas!$D$2:$D$40,0)),"?"))</f>
        <v/>
      </c>
      <c r="H451" s="16">
        <f>IF($B451="","",IFERROR(INDEX(Listas!$F$2:$F$40,MATCH($B451,Listas!$D$2:$D$40,0)),"Sim"))</f>
        <v/>
      </c>
      <c r="I451" s="17">
        <f>IF(OR($B451="",N($D451)=0),"",IF(G451="Entrada",1,-1)*$D451)</f>
        <v/>
      </c>
    </row>
    <row r="452">
      <c r="A452" s="22" t="n"/>
      <c r="B452" s="14" t="n"/>
      <c r="C452" s="14" t="n"/>
      <c r="D452" s="15" t="n"/>
      <c r="E452" s="14" t="n"/>
      <c r="F452" s="14" t="n"/>
      <c r="G452" s="16">
        <f>IF($B452="","",IFERROR(INDEX(Listas!$E$2:$E$40,MATCH($B452,Listas!$D$2:$D$40,0)),"?"))</f>
        <v/>
      </c>
      <c r="H452" s="16">
        <f>IF($B452="","",IFERROR(INDEX(Listas!$F$2:$F$40,MATCH($B452,Listas!$D$2:$D$40,0)),"Sim"))</f>
        <v/>
      </c>
      <c r="I452" s="17">
        <f>IF(OR($B452="",N($D452)=0),"",IF(G452="Entrada",1,-1)*$D452)</f>
        <v/>
      </c>
    </row>
    <row r="453">
      <c r="A453" s="22" t="n"/>
      <c r="B453" s="14" t="n"/>
      <c r="C453" s="14" t="n"/>
      <c r="D453" s="15" t="n"/>
      <c r="E453" s="14" t="n"/>
      <c r="F453" s="14" t="n"/>
      <c r="G453" s="16">
        <f>IF($B453="","",IFERROR(INDEX(Listas!$E$2:$E$40,MATCH($B453,Listas!$D$2:$D$40,0)),"?"))</f>
        <v/>
      </c>
      <c r="H453" s="16">
        <f>IF($B453="","",IFERROR(INDEX(Listas!$F$2:$F$40,MATCH($B453,Listas!$D$2:$D$40,0)),"Sim"))</f>
        <v/>
      </c>
      <c r="I453" s="17">
        <f>IF(OR($B453="",N($D453)=0),"",IF(G453="Entrada",1,-1)*$D453)</f>
        <v/>
      </c>
    </row>
    <row r="454">
      <c r="A454" s="22" t="n"/>
      <c r="B454" s="14" t="n"/>
      <c r="C454" s="14" t="n"/>
      <c r="D454" s="15" t="n"/>
      <c r="E454" s="14" t="n"/>
      <c r="F454" s="14" t="n"/>
      <c r="G454" s="16">
        <f>IF($B454="","",IFERROR(INDEX(Listas!$E$2:$E$40,MATCH($B454,Listas!$D$2:$D$40,0)),"?"))</f>
        <v/>
      </c>
      <c r="H454" s="16">
        <f>IF($B454="","",IFERROR(INDEX(Listas!$F$2:$F$40,MATCH($B454,Listas!$D$2:$D$40,0)),"Sim"))</f>
        <v/>
      </c>
      <c r="I454" s="17">
        <f>IF(OR($B454="",N($D454)=0),"",IF(G454="Entrada",1,-1)*$D454)</f>
        <v/>
      </c>
    </row>
    <row r="455">
      <c r="A455" s="22" t="n"/>
      <c r="B455" s="14" t="n"/>
      <c r="C455" s="14" t="n"/>
      <c r="D455" s="15" t="n"/>
      <c r="E455" s="14" t="n"/>
      <c r="F455" s="14" t="n"/>
      <c r="G455" s="16">
        <f>IF($B455="","",IFERROR(INDEX(Listas!$E$2:$E$40,MATCH($B455,Listas!$D$2:$D$40,0)),"?"))</f>
        <v/>
      </c>
      <c r="H455" s="16">
        <f>IF($B455="","",IFERROR(INDEX(Listas!$F$2:$F$40,MATCH($B455,Listas!$D$2:$D$40,0)),"Sim"))</f>
        <v/>
      </c>
      <c r="I455" s="17">
        <f>IF(OR($B455="",N($D455)=0),"",IF(G455="Entrada",1,-1)*$D455)</f>
        <v/>
      </c>
    </row>
    <row r="456">
      <c r="A456" s="22" t="n"/>
      <c r="B456" s="14" t="n"/>
      <c r="C456" s="14" t="n"/>
      <c r="D456" s="15" t="n"/>
      <c r="E456" s="14" t="n"/>
      <c r="F456" s="14" t="n"/>
      <c r="G456" s="16">
        <f>IF($B456="","",IFERROR(INDEX(Listas!$E$2:$E$40,MATCH($B456,Listas!$D$2:$D$40,0)),"?"))</f>
        <v/>
      </c>
      <c r="H456" s="16">
        <f>IF($B456="","",IFERROR(INDEX(Listas!$F$2:$F$40,MATCH($B456,Listas!$D$2:$D$40,0)),"Sim"))</f>
        <v/>
      </c>
      <c r="I456" s="17">
        <f>IF(OR($B456="",N($D456)=0),"",IF(G456="Entrada",1,-1)*$D456)</f>
        <v/>
      </c>
    </row>
    <row r="457">
      <c r="A457" s="22" t="n"/>
      <c r="B457" s="14" t="n"/>
      <c r="C457" s="14" t="n"/>
      <c r="D457" s="15" t="n"/>
      <c r="E457" s="14" t="n"/>
      <c r="F457" s="14" t="n"/>
      <c r="G457" s="16">
        <f>IF($B457="","",IFERROR(INDEX(Listas!$E$2:$E$40,MATCH($B457,Listas!$D$2:$D$40,0)),"?"))</f>
        <v/>
      </c>
      <c r="H457" s="16">
        <f>IF($B457="","",IFERROR(INDEX(Listas!$F$2:$F$40,MATCH($B457,Listas!$D$2:$D$40,0)),"Sim"))</f>
        <v/>
      </c>
      <c r="I457" s="17">
        <f>IF(OR($B457="",N($D457)=0),"",IF(G457="Entrada",1,-1)*$D457)</f>
        <v/>
      </c>
    </row>
    <row r="458">
      <c r="A458" s="22" t="n"/>
      <c r="B458" s="14" t="n"/>
      <c r="C458" s="14" t="n"/>
      <c r="D458" s="15" t="n"/>
      <c r="E458" s="14" t="n"/>
      <c r="F458" s="14" t="n"/>
      <c r="G458" s="16">
        <f>IF($B458="","",IFERROR(INDEX(Listas!$E$2:$E$40,MATCH($B458,Listas!$D$2:$D$40,0)),"?"))</f>
        <v/>
      </c>
      <c r="H458" s="16">
        <f>IF($B458="","",IFERROR(INDEX(Listas!$F$2:$F$40,MATCH($B458,Listas!$D$2:$D$40,0)),"Sim"))</f>
        <v/>
      </c>
      <c r="I458" s="17">
        <f>IF(OR($B458="",N($D458)=0),"",IF(G458="Entrada",1,-1)*$D458)</f>
        <v/>
      </c>
    </row>
    <row r="459">
      <c r="A459" s="22" t="n"/>
      <c r="B459" s="14" t="n"/>
      <c r="C459" s="14" t="n"/>
      <c r="D459" s="15" t="n"/>
      <c r="E459" s="14" t="n"/>
      <c r="F459" s="14" t="n"/>
      <c r="G459" s="16">
        <f>IF($B459="","",IFERROR(INDEX(Listas!$E$2:$E$40,MATCH($B459,Listas!$D$2:$D$40,0)),"?"))</f>
        <v/>
      </c>
      <c r="H459" s="16">
        <f>IF($B459="","",IFERROR(INDEX(Listas!$F$2:$F$40,MATCH($B459,Listas!$D$2:$D$40,0)),"Sim"))</f>
        <v/>
      </c>
      <c r="I459" s="17">
        <f>IF(OR($B459="",N($D459)=0),"",IF(G459="Entrada",1,-1)*$D459)</f>
        <v/>
      </c>
    </row>
    <row r="460">
      <c r="A460" s="22" t="n"/>
      <c r="B460" s="14" t="n"/>
      <c r="C460" s="14" t="n"/>
      <c r="D460" s="15" t="n"/>
      <c r="E460" s="14" t="n"/>
      <c r="F460" s="14" t="n"/>
      <c r="G460" s="16">
        <f>IF($B460="","",IFERROR(INDEX(Listas!$E$2:$E$40,MATCH($B460,Listas!$D$2:$D$40,0)),"?"))</f>
        <v/>
      </c>
      <c r="H460" s="16">
        <f>IF($B460="","",IFERROR(INDEX(Listas!$F$2:$F$40,MATCH($B460,Listas!$D$2:$D$40,0)),"Sim"))</f>
        <v/>
      </c>
      <c r="I460" s="17">
        <f>IF(OR($B460="",N($D460)=0),"",IF(G460="Entrada",1,-1)*$D460)</f>
        <v/>
      </c>
    </row>
    <row r="461">
      <c r="A461" s="22" t="n"/>
      <c r="B461" s="14" t="n"/>
      <c r="C461" s="14" t="n"/>
      <c r="D461" s="15" t="n"/>
      <c r="E461" s="14" t="n"/>
      <c r="F461" s="14" t="n"/>
      <c r="G461" s="16">
        <f>IF($B461="","",IFERROR(INDEX(Listas!$E$2:$E$40,MATCH($B461,Listas!$D$2:$D$40,0)),"?"))</f>
        <v/>
      </c>
      <c r="H461" s="16">
        <f>IF($B461="","",IFERROR(INDEX(Listas!$F$2:$F$40,MATCH($B461,Listas!$D$2:$D$40,0)),"Sim"))</f>
        <v/>
      </c>
      <c r="I461" s="17">
        <f>IF(OR($B461="",N($D461)=0),"",IF(G461="Entrada",1,-1)*$D461)</f>
        <v/>
      </c>
    </row>
    <row r="462">
      <c r="A462" s="22" t="n"/>
      <c r="B462" s="14" t="n"/>
      <c r="C462" s="14" t="n"/>
      <c r="D462" s="15" t="n"/>
      <c r="E462" s="14" t="n"/>
      <c r="F462" s="14" t="n"/>
      <c r="G462" s="16">
        <f>IF($B462="","",IFERROR(INDEX(Listas!$E$2:$E$40,MATCH($B462,Listas!$D$2:$D$40,0)),"?"))</f>
        <v/>
      </c>
      <c r="H462" s="16">
        <f>IF($B462="","",IFERROR(INDEX(Listas!$F$2:$F$40,MATCH($B462,Listas!$D$2:$D$40,0)),"Sim"))</f>
        <v/>
      </c>
      <c r="I462" s="17">
        <f>IF(OR($B462="",N($D462)=0),"",IF(G462="Entrada",1,-1)*$D462)</f>
        <v/>
      </c>
    </row>
    <row r="463">
      <c r="A463" s="22" t="n"/>
      <c r="B463" s="14" t="n"/>
      <c r="C463" s="14" t="n"/>
      <c r="D463" s="15" t="n"/>
      <c r="E463" s="14" t="n"/>
      <c r="F463" s="14" t="n"/>
      <c r="G463" s="16">
        <f>IF($B463="","",IFERROR(INDEX(Listas!$E$2:$E$40,MATCH($B463,Listas!$D$2:$D$40,0)),"?"))</f>
        <v/>
      </c>
      <c r="H463" s="16">
        <f>IF($B463="","",IFERROR(INDEX(Listas!$F$2:$F$40,MATCH($B463,Listas!$D$2:$D$40,0)),"Sim"))</f>
        <v/>
      </c>
      <c r="I463" s="17">
        <f>IF(OR($B463="",N($D463)=0),"",IF(G463="Entrada",1,-1)*$D463)</f>
        <v/>
      </c>
    </row>
    <row r="464">
      <c r="A464" s="22" t="n"/>
      <c r="B464" s="14" t="n"/>
      <c r="C464" s="14" t="n"/>
      <c r="D464" s="15" t="n"/>
      <c r="E464" s="14" t="n"/>
      <c r="F464" s="14" t="n"/>
      <c r="G464" s="16">
        <f>IF($B464="","",IFERROR(INDEX(Listas!$E$2:$E$40,MATCH($B464,Listas!$D$2:$D$40,0)),"?"))</f>
        <v/>
      </c>
      <c r="H464" s="16">
        <f>IF($B464="","",IFERROR(INDEX(Listas!$F$2:$F$40,MATCH($B464,Listas!$D$2:$D$40,0)),"Sim"))</f>
        <v/>
      </c>
      <c r="I464" s="17">
        <f>IF(OR($B464="",N($D464)=0),"",IF(G464="Entrada",1,-1)*$D464)</f>
        <v/>
      </c>
    </row>
    <row r="465">
      <c r="A465" s="22" t="n"/>
      <c r="B465" s="14" t="n"/>
      <c r="C465" s="14" t="n"/>
      <c r="D465" s="15" t="n"/>
      <c r="E465" s="14" t="n"/>
      <c r="F465" s="14" t="n"/>
      <c r="G465" s="16">
        <f>IF($B465="","",IFERROR(INDEX(Listas!$E$2:$E$40,MATCH($B465,Listas!$D$2:$D$40,0)),"?"))</f>
        <v/>
      </c>
      <c r="H465" s="16">
        <f>IF($B465="","",IFERROR(INDEX(Listas!$F$2:$F$40,MATCH($B465,Listas!$D$2:$D$40,0)),"Sim"))</f>
        <v/>
      </c>
      <c r="I465" s="17">
        <f>IF(OR($B465="",N($D465)=0),"",IF(G465="Entrada",1,-1)*$D465)</f>
        <v/>
      </c>
    </row>
    <row r="466">
      <c r="A466" s="22" t="n"/>
      <c r="B466" s="14" t="n"/>
      <c r="C466" s="14" t="n"/>
      <c r="D466" s="15" t="n"/>
      <c r="E466" s="14" t="n"/>
      <c r="F466" s="14" t="n"/>
      <c r="G466" s="16">
        <f>IF($B466="","",IFERROR(INDEX(Listas!$E$2:$E$40,MATCH($B466,Listas!$D$2:$D$40,0)),"?"))</f>
        <v/>
      </c>
      <c r="H466" s="16">
        <f>IF($B466="","",IFERROR(INDEX(Listas!$F$2:$F$40,MATCH($B466,Listas!$D$2:$D$40,0)),"Sim"))</f>
        <v/>
      </c>
      <c r="I466" s="17">
        <f>IF(OR($B466="",N($D466)=0),"",IF(G466="Entrada",1,-1)*$D466)</f>
        <v/>
      </c>
    </row>
    <row r="467">
      <c r="A467" s="22" t="n"/>
      <c r="B467" s="14" t="n"/>
      <c r="C467" s="14" t="n"/>
      <c r="D467" s="15" t="n"/>
      <c r="E467" s="14" t="n"/>
      <c r="F467" s="14" t="n"/>
      <c r="G467" s="16">
        <f>IF($B467="","",IFERROR(INDEX(Listas!$E$2:$E$40,MATCH($B467,Listas!$D$2:$D$40,0)),"?"))</f>
        <v/>
      </c>
      <c r="H467" s="16">
        <f>IF($B467="","",IFERROR(INDEX(Listas!$F$2:$F$40,MATCH($B467,Listas!$D$2:$D$40,0)),"Sim"))</f>
        <v/>
      </c>
      <c r="I467" s="17">
        <f>IF(OR($B467="",N($D467)=0),"",IF(G467="Entrada",1,-1)*$D467)</f>
        <v/>
      </c>
    </row>
    <row r="468">
      <c r="A468" s="22" t="n"/>
      <c r="B468" s="14" t="n"/>
      <c r="C468" s="14" t="n"/>
      <c r="D468" s="15" t="n"/>
      <c r="E468" s="14" t="n"/>
      <c r="F468" s="14" t="n"/>
      <c r="G468" s="16">
        <f>IF($B468="","",IFERROR(INDEX(Listas!$E$2:$E$40,MATCH($B468,Listas!$D$2:$D$40,0)),"?"))</f>
        <v/>
      </c>
      <c r="H468" s="16">
        <f>IF($B468="","",IFERROR(INDEX(Listas!$F$2:$F$40,MATCH($B468,Listas!$D$2:$D$40,0)),"Sim"))</f>
        <v/>
      </c>
      <c r="I468" s="17">
        <f>IF(OR($B468="",N($D468)=0),"",IF(G468="Entrada",1,-1)*$D468)</f>
        <v/>
      </c>
    </row>
    <row r="469">
      <c r="A469" s="22" t="n"/>
      <c r="B469" s="14" t="n"/>
      <c r="C469" s="14" t="n"/>
      <c r="D469" s="15" t="n"/>
      <c r="E469" s="14" t="n"/>
      <c r="F469" s="14" t="n"/>
      <c r="G469" s="16">
        <f>IF($B469="","",IFERROR(INDEX(Listas!$E$2:$E$40,MATCH($B469,Listas!$D$2:$D$40,0)),"?"))</f>
        <v/>
      </c>
      <c r="H469" s="16">
        <f>IF($B469="","",IFERROR(INDEX(Listas!$F$2:$F$40,MATCH($B469,Listas!$D$2:$D$40,0)),"Sim"))</f>
        <v/>
      </c>
      <c r="I469" s="17">
        <f>IF(OR($B469="",N($D469)=0),"",IF(G469="Entrada",1,-1)*$D469)</f>
        <v/>
      </c>
    </row>
    <row r="470">
      <c r="A470" s="22" t="n"/>
      <c r="B470" s="14" t="n"/>
      <c r="C470" s="14" t="n"/>
      <c r="D470" s="15" t="n"/>
      <c r="E470" s="14" t="n"/>
      <c r="F470" s="14" t="n"/>
      <c r="G470" s="16">
        <f>IF($B470="","",IFERROR(INDEX(Listas!$E$2:$E$40,MATCH($B470,Listas!$D$2:$D$40,0)),"?"))</f>
        <v/>
      </c>
      <c r="H470" s="16">
        <f>IF($B470="","",IFERROR(INDEX(Listas!$F$2:$F$40,MATCH($B470,Listas!$D$2:$D$40,0)),"Sim"))</f>
        <v/>
      </c>
      <c r="I470" s="17">
        <f>IF(OR($B470="",N($D470)=0),"",IF(G470="Entrada",1,-1)*$D470)</f>
        <v/>
      </c>
    </row>
    <row r="471">
      <c r="A471" s="22" t="n"/>
      <c r="B471" s="14" t="n"/>
      <c r="C471" s="14" t="n"/>
      <c r="D471" s="15" t="n"/>
      <c r="E471" s="14" t="n"/>
      <c r="F471" s="14" t="n"/>
      <c r="G471" s="16">
        <f>IF($B471="","",IFERROR(INDEX(Listas!$E$2:$E$40,MATCH($B471,Listas!$D$2:$D$40,0)),"?"))</f>
        <v/>
      </c>
      <c r="H471" s="16">
        <f>IF($B471="","",IFERROR(INDEX(Listas!$F$2:$F$40,MATCH($B471,Listas!$D$2:$D$40,0)),"Sim"))</f>
        <v/>
      </c>
      <c r="I471" s="17">
        <f>IF(OR($B471="",N($D471)=0),"",IF(G471="Entrada",1,-1)*$D471)</f>
        <v/>
      </c>
    </row>
    <row r="472">
      <c r="A472" s="22" t="n"/>
      <c r="B472" s="14" t="n"/>
      <c r="C472" s="14" t="n"/>
      <c r="D472" s="15" t="n"/>
      <c r="E472" s="14" t="n"/>
      <c r="F472" s="14" t="n"/>
      <c r="G472" s="16">
        <f>IF($B472="","",IFERROR(INDEX(Listas!$E$2:$E$40,MATCH($B472,Listas!$D$2:$D$40,0)),"?"))</f>
        <v/>
      </c>
      <c r="H472" s="16">
        <f>IF($B472="","",IFERROR(INDEX(Listas!$F$2:$F$40,MATCH($B472,Listas!$D$2:$D$40,0)),"Sim"))</f>
        <v/>
      </c>
      <c r="I472" s="17">
        <f>IF(OR($B472="",N($D472)=0),"",IF(G472="Entrada",1,-1)*$D472)</f>
        <v/>
      </c>
    </row>
    <row r="473">
      <c r="A473" s="22" t="n"/>
      <c r="B473" s="14" t="n"/>
      <c r="C473" s="14" t="n"/>
      <c r="D473" s="15" t="n"/>
      <c r="E473" s="14" t="n"/>
      <c r="F473" s="14" t="n"/>
      <c r="G473" s="16">
        <f>IF($B473="","",IFERROR(INDEX(Listas!$E$2:$E$40,MATCH($B473,Listas!$D$2:$D$40,0)),"?"))</f>
        <v/>
      </c>
      <c r="H473" s="16">
        <f>IF($B473="","",IFERROR(INDEX(Listas!$F$2:$F$40,MATCH($B473,Listas!$D$2:$D$40,0)),"Sim"))</f>
        <v/>
      </c>
      <c r="I473" s="17">
        <f>IF(OR($B473="",N($D473)=0),"",IF(G473="Entrada",1,-1)*$D473)</f>
        <v/>
      </c>
    </row>
    <row r="474">
      <c r="A474" s="22" t="n"/>
      <c r="B474" s="14" t="n"/>
      <c r="C474" s="14" t="n"/>
      <c r="D474" s="15" t="n"/>
      <c r="E474" s="14" t="n"/>
      <c r="F474" s="14" t="n"/>
      <c r="G474" s="16">
        <f>IF($B474="","",IFERROR(INDEX(Listas!$E$2:$E$40,MATCH($B474,Listas!$D$2:$D$40,0)),"?"))</f>
        <v/>
      </c>
      <c r="H474" s="16">
        <f>IF($B474="","",IFERROR(INDEX(Listas!$F$2:$F$40,MATCH($B474,Listas!$D$2:$D$40,0)),"Sim"))</f>
        <v/>
      </c>
      <c r="I474" s="17">
        <f>IF(OR($B474="",N($D474)=0),"",IF(G474="Entrada",1,-1)*$D474)</f>
        <v/>
      </c>
    </row>
    <row r="475">
      <c r="A475" s="22" t="n"/>
      <c r="B475" s="14" t="n"/>
      <c r="C475" s="14" t="n"/>
      <c r="D475" s="15" t="n"/>
      <c r="E475" s="14" t="n"/>
      <c r="F475" s="14" t="n"/>
      <c r="G475" s="16">
        <f>IF($B475="","",IFERROR(INDEX(Listas!$E$2:$E$40,MATCH($B475,Listas!$D$2:$D$40,0)),"?"))</f>
        <v/>
      </c>
      <c r="H475" s="16">
        <f>IF($B475="","",IFERROR(INDEX(Listas!$F$2:$F$40,MATCH($B475,Listas!$D$2:$D$40,0)),"Sim"))</f>
        <v/>
      </c>
      <c r="I475" s="17">
        <f>IF(OR($B475="",N($D475)=0),"",IF(G475="Entrada",1,-1)*$D475)</f>
        <v/>
      </c>
    </row>
    <row r="476">
      <c r="A476" s="22" t="n"/>
      <c r="B476" s="14" t="n"/>
      <c r="C476" s="14" t="n"/>
      <c r="D476" s="15" t="n"/>
      <c r="E476" s="14" t="n"/>
      <c r="F476" s="14" t="n"/>
      <c r="G476" s="16">
        <f>IF($B476="","",IFERROR(INDEX(Listas!$E$2:$E$40,MATCH($B476,Listas!$D$2:$D$40,0)),"?"))</f>
        <v/>
      </c>
      <c r="H476" s="16">
        <f>IF($B476="","",IFERROR(INDEX(Listas!$F$2:$F$40,MATCH($B476,Listas!$D$2:$D$40,0)),"Sim"))</f>
        <v/>
      </c>
      <c r="I476" s="17">
        <f>IF(OR($B476="",N($D476)=0),"",IF(G476="Entrada",1,-1)*$D476)</f>
        <v/>
      </c>
    </row>
    <row r="477">
      <c r="A477" s="22" t="n"/>
      <c r="B477" s="14" t="n"/>
      <c r="C477" s="14" t="n"/>
      <c r="D477" s="15" t="n"/>
      <c r="E477" s="14" t="n"/>
      <c r="F477" s="14" t="n"/>
      <c r="G477" s="16">
        <f>IF($B477="","",IFERROR(INDEX(Listas!$E$2:$E$40,MATCH($B477,Listas!$D$2:$D$40,0)),"?"))</f>
        <v/>
      </c>
      <c r="H477" s="16">
        <f>IF($B477="","",IFERROR(INDEX(Listas!$F$2:$F$40,MATCH($B477,Listas!$D$2:$D$40,0)),"Sim"))</f>
        <v/>
      </c>
      <c r="I477" s="17">
        <f>IF(OR($B477="",N($D477)=0),"",IF(G477="Entrada",1,-1)*$D477)</f>
        <v/>
      </c>
    </row>
    <row r="478">
      <c r="A478" s="22" t="n"/>
      <c r="B478" s="14" t="n"/>
      <c r="C478" s="14" t="n"/>
      <c r="D478" s="15" t="n"/>
      <c r="E478" s="14" t="n"/>
      <c r="F478" s="14" t="n"/>
      <c r="G478" s="16">
        <f>IF($B478="","",IFERROR(INDEX(Listas!$E$2:$E$40,MATCH($B478,Listas!$D$2:$D$40,0)),"?"))</f>
        <v/>
      </c>
      <c r="H478" s="16">
        <f>IF($B478="","",IFERROR(INDEX(Listas!$F$2:$F$40,MATCH($B478,Listas!$D$2:$D$40,0)),"Sim"))</f>
        <v/>
      </c>
      <c r="I478" s="17">
        <f>IF(OR($B478="",N($D478)=0),"",IF(G478="Entrada",1,-1)*$D478)</f>
        <v/>
      </c>
    </row>
    <row r="479">
      <c r="A479" s="22" t="n"/>
      <c r="B479" s="14" t="n"/>
      <c r="C479" s="14" t="n"/>
      <c r="D479" s="15" t="n"/>
      <c r="E479" s="14" t="n"/>
      <c r="F479" s="14" t="n"/>
      <c r="G479" s="16">
        <f>IF($B479="","",IFERROR(INDEX(Listas!$E$2:$E$40,MATCH($B479,Listas!$D$2:$D$40,0)),"?"))</f>
        <v/>
      </c>
      <c r="H479" s="16">
        <f>IF($B479="","",IFERROR(INDEX(Listas!$F$2:$F$40,MATCH($B479,Listas!$D$2:$D$40,0)),"Sim"))</f>
        <v/>
      </c>
      <c r="I479" s="17">
        <f>IF(OR($B479="",N($D479)=0),"",IF(G479="Entrada",1,-1)*$D479)</f>
        <v/>
      </c>
    </row>
    <row r="480">
      <c r="A480" s="22" t="n"/>
      <c r="B480" s="14" t="n"/>
      <c r="C480" s="14" t="n"/>
      <c r="D480" s="15" t="n"/>
      <c r="E480" s="14" t="n"/>
      <c r="F480" s="14" t="n"/>
      <c r="G480" s="16">
        <f>IF($B480="","",IFERROR(INDEX(Listas!$E$2:$E$40,MATCH($B480,Listas!$D$2:$D$40,0)),"?"))</f>
        <v/>
      </c>
      <c r="H480" s="16">
        <f>IF($B480="","",IFERROR(INDEX(Listas!$F$2:$F$40,MATCH($B480,Listas!$D$2:$D$40,0)),"Sim"))</f>
        <v/>
      </c>
      <c r="I480" s="17">
        <f>IF(OR($B480="",N($D480)=0),"",IF(G480="Entrada",1,-1)*$D480)</f>
        <v/>
      </c>
    </row>
    <row r="481">
      <c r="A481" s="22" t="n"/>
      <c r="B481" s="14" t="n"/>
      <c r="C481" s="14" t="n"/>
      <c r="D481" s="15" t="n"/>
      <c r="E481" s="14" t="n"/>
      <c r="F481" s="14" t="n"/>
      <c r="G481" s="16">
        <f>IF($B481="","",IFERROR(INDEX(Listas!$E$2:$E$40,MATCH($B481,Listas!$D$2:$D$40,0)),"?"))</f>
        <v/>
      </c>
      <c r="H481" s="16">
        <f>IF($B481="","",IFERROR(INDEX(Listas!$F$2:$F$40,MATCH($B481,Listas!$D$2:$D$40,0)),"Sim"))</f>
        <v/>
      </c>
      <c r="I481" s="17">
        <f>IF(OR($B481="",N($D481)=0),"",IF(G481="Entrada",1,-1)*$D481)</f>
        <v/>
      </c>
    </row>
    <row r="482">
      <c r="A482" s="22" t="n"/>
      <c r="B482" s="14" t="n"/>
      <c r="C482" s="14" t="n"/>
      <c r="D482" s="15" t="n"/>
      <c r="E482" s="14" t="n"/>
      <c r="F482" s="14" t="n"/>
      <c r="G482" s="16">
        <f>IF($B482="","",IFERROR(INDEX(Listas!$E$2:$E$40,MATCH($B482,Listas!$D$2:$D$40,0)),"?"))</f>
        <v/>
      </c>
      <c r="H482" s="16">
        <f>IF($B482="","",IFERROR(INDEX(Listas!$F$2:$F$40,MATCH($B482,Listas!$D$2:$D$40,0)),"Sim"))</f>
        <v/>
      </c>
      <c r="I482" s="17">
        <f>IF(OR($B482="",N($D482)=0),"",IF(G482="Entrada",1,-1)*$D482)</f>
        <v/>
      </c>
    </row>
    <row r="483">
      <c r="A483" s="22" t="n"/>
      <c r="B483" s="14" t="n"/>
      <c r="C483" s="14" t="n"/>
      <c r="D483" s="15" t="n"/>
      <c r="E483" s="14" t="n"/>
      <c r="F483" s="14" t="n"/>
      <c r="G483" s="16">
        <f>IF($B483="","",IFERROR(INDEX(Listas!$E$2:$E$40,MATCH($B483,Listas!$D$2:$D$40,0)),"?"))</f>
        <v/>
      </c>
      <c r="H483" s="16">
        <f>IF($B483="","",IFERROR(INDEX(Listas!$F$2:$F$40,MATCH($B483,Listas!$D$2:$D$40,0)),"Sim"))</f>
        <v/>
      </c>
      <c r="I483" s="17">
        <f>IF(OR($B483="",N($D483)=0),"",IF(G483="Entrada",1,-1)*$D483)</f>
        <v/>
      </c>
    </row>
    <row r="484">
      <c r="A484" s="22" t="n"/>
      <c r="B484" s="14" t="n"/>
      <c r="C484" s="14" t="n"/>
      <c r="D484" s="15" t="n"/>
      <c r="E484" s="14" t="n"/>
      <c r="F484" s="14" t="n"/>
      <c r="G484" s="16">
        <f>IF($B484="","",IFERROR(INDEX(Listas!$E$2:$E$40,MATCH($B484,Listas!$D$2:$D$40,0)),"?"))</f>
        <v/>
      </c>
      <c r="H484" s="16">
        <f>IF($B484="","",IFERROR(INDEX(Listas!$F$2:$F$40,MATCH($B484,Listas!$D$2:$D$40,0)),"Sim"))</f>
        <v/>
      </c>
      <c r="I484" s="17">
        <f>IF(OR($B484="",N($D484)=0),"",IF(G484="Entrada",1,-1)*$D484)</f>
        <v/>
      </c>
    </row>
    <row r="485">
      <c r="A485" s="22" t="n"/>
      <c r="B485" s="14" t="n"/>
      <c r="C485" s="14" t="n"/>
      <c r="D485" s="15" t="n"/>
      <c r="E485" s="14" t="n"/>
      <c r="F485" s="14" t="n"/>
      <c r="G485" s="16">
        <f>IF($B485="","",IFERROR(INDEX(Listas!$E$2:$E$40,MATCH($B485,Listas!$D$2:$D$40,0)),"?"))</f>
        <v/>
      </c>
      <c r="H485" s="16">
        <f>IF($B485="","",IFERROR(INDEX(Listas!$F$2:$F$40,MATCH($B485,Listas!$D$2:$D$40,0)),"Sim"))</f>
        <v/>
      </c>
      <c r="I485" s="17">
        <f>IF(OR($B485="",N($D485)=0),"",IF(G485="Entrada",1,-1)*$D485)</f>
        <v/>
      </c>
    </row>
    <row r="486">
      <c r="A486" s="22" t="n"/>
      <c r="B486" s="14" t="n"/>
      <c r="C486" s="14" t="n"/>
      <c r="D486" s="15" t="n"/>
      <c r="E486" s="14" t="n"/>
      <c r="F486" s="14" t="n"/>
      <c r="G486" s="16">
        <f>IF($B486="","",IFERROR(INDEX(Listas!$E$2:$E$40,MATCH($B486,Listas!$D$2:$D$40,0)),"?"))</f>
        <v/>
      </c>
      <c r="H486" s="16">
        <f>IF($B486="","",IFERROR(INDEX(Listas!$F$2:$F$40,MATCH($B486,Listas!$D$2:$D$40,0)),"Sim"))</f>
        <v/>
      </c>
      <c r="I486" s="17">
        <f>IF(OR($B486="",N($D486)=0),"",IF(G486="Entrada",1,-1)*$D486)</f>
        <v/>
      </c>
    </row>
    <row r="487">
      <c r="A487" s="22" t="n"/>
      <c r="B487" s="14" t="n"/>
      <c r="C487" s="14" t="n"/>
      <c r="D487" s="15" t="n"/>
      <c r="E487" s="14" t="n"/>
      <c r="F487" s="14" t="n"/>
      <c r="G487" s="16">
        <f>IF($B487="","",IFERROR(INDEX(Listas!$E$2:$E$40,MATCH($B487,Listas!$D$2:$D$40,0)),"?"))</f>
        <v/>
      </c>
      <c r="H487" s="16">
        <f>IF($B487="","",IFERROR(INDEX(Listas!$F$2:$F$40,MATCH($B487,Listas!$D$2:$D$40,0)),"Sim"))</f>
        <v/>
      </c>
      <c r="I487" s="17">
        <f>IF(OR($B487="",N($D487)=0),"",IF(G487="Entrada",1,-1)*$D487)</f>
        <v/>
      </c>
    </row>
    <row r="488">
      <c r="A488" s="22" t="n"/>
      <c r="B488" s="14" t="n"/>
      <c r="C488" s="14" t="n"/>
      <c r="D488" s="15" t="n"/>
      <c r="E488" s="14" t="n"/>
      <c r="F488" s="14" t="n"/>
      <c r="G488" s="16">
        <f>IF($B488="","",IFERROR(INDEX(Listas!$E$2:$E$40,MATCH($B488,Listas!$D$2:$D$40,0)),"?"))</f>
        <v/>
      </c>
      <c r="H488" s="16">
        <f>IF($B488="","",IFERROR(INDEX(Listas!$F$2:$F$40,MATCH($B488,Listas!$D$2:$D$40,0)),"Sim"))</f>
        <v/>
      </c>
      <c r="I488" s="17">
        <f>IF(OR($B488="",N($D488)=0),"",IF(G488="Entrada",1,-1)*$D488)</f>
        <v/>
      </c>
    </row>
    <row r="489">
      <c r="A489" s="22" t="n"/>
      <c r="B489" s="14" t="n"/>
      <c r="C489" s="14" t="n"/>
      <c r="D489" s="15" t="n"/>
      <c r="E489" s="14" t="n"/>
      <c r="F489" s="14" t="n"/>
      <c r="G489" s="16">
        <f>IF($B489="","",IFERROR(INDEX(Listas!$E$2:$E$40,MATCH($B489,Listas!$D$2:$D$40,0)),"?"))</f>
        <v/>
      </c>
      <c r="H489" s="16">
        <f>IF($B489="","",IFERROR(INDEX(Listas!$F$2:$F$40,MATCH($B489,Listas!$D$2:$D$40,0)),"Sim"))</f>
        <v/>
      </c>
      <c r="I489" s="17">
        <f>IF(OR($B489="",N($D489)=0),"",IF(G489="Entrada",1,-1)*$D489)</f>
        <v/>
      </c>
    </row>
    <row r="490">
      <c r="A490" s="22" t="n"/>
      <c r="B490" s="14" t="n"/>
      <c r="C490" s="14" t="n"/>
      <c r="D490" s="15" t="n"/>
      <c r="E490" s="14" t="n"/>
      <c r="F490" s="14" t="n"/>
      <c r="G490" s="16">
        <f>IF($B490="","",IFERROR(INDEX(Listas!$E$2:$E$40,MATCH($B490,Listas!$D$2:$D$40,0)),"?"))</f>
        <v/>
      </c>
      <c r="H490" s="16">
        <f>IF($B490="","",IFERROR(INDEX(Listas!$F$2:$F$40,MATCH($B490,Listas!$D$2:$D$40,0)),"Sim"))</f>
        <v/>
      </c>
      <c r="I490" s="17">
        <f>IF(OR($B490="",N($D490)=0),"",IF(G490="Entrada",1,-1)*$D490)</f>
        <v/>
      </c>
    </row>
    <row r="491">
      <c r="A491" s="22" t="n"/>
      <c r="B491" s="14" t="n"/>
      <c r="C491" s="14" t="n"/>
      <c r="D491" s="15" t="n"/>
      <c r="E491" s="14" t="n"/>
      <c r="F491" s="14" t="n"/>
      <c r="G491" s="16">
        <f>IF($B491="","",IFERROR(INDEX(Listas!$E$2:$E$40,MATCH($B491,Listas!$D$2:$D$40,0)),"?"))</f>
        <v/>
      </c>
      <c r="H491" s="16">
        <f>IF($B491="","",IFERROR(INDEX(Listas!$F$2:$F$40,MATCH($B491,Listas!$D$2:$D$40,0)),"Sim"))</f>
        <v/>
      </c>
      <c r="I491" s="17">
        <f>IF(OR($B491="",N($D491)=0),"",IF(G491="Entrada",1,-1)*$D491)</f>
        <v/>
      </c>
    </row>
    <row r="492">
      <c r="A492" s="22" t="n"/>
      <c r="B492" s="14" t="n"/>
      <c r="C492" s="14" t="n"/>
      <c r="D492" s="15" t="n"/>
      <c r="E492" s="14" t="n"/>
      <c r="F492" s="14" t="n"/>
      <c r="G492" s="16">
        <f>IF($B492="","",IFERROR(INDEX(Listas!$E$2:$E$40,MATCH($B492,Listas!$D$2:$D$40,0)),"?"))</f>
        <v/>
      </c>
      <c r="H492" s="16">
        <f>IF($B492="","",IFERROR(INDEX(Listas!$F$2:$F$40,MATCH($B492,Listas!$D$2:$D$40,0)),"Sim"))</f>
        <v/>
      </c>
      <c r="I492" s="17">
        <f>IF(OR($B492="",N($D492)=0),"",IF(G492="Entrada",1,-1)*$D492)</f>
        <v/>
      </c>
    </row>
    <row r="493">
      <c r="A493" s="22" t="n"/>
      <c r="B493" s="14" t="n"/>
      <c r="C493" s="14" t="n"/>
      <c r="D493" s="15" t="n"/>
      <c r="E493" s="14" t="n"/>
      <c r="F493" s="14" t="n"/>
      <c r="G493" s="16">
        <f>IF($B493="","",IFERROR(INDEX(Listas!$E$2:$E$40,MATCH($B493,Listas!$D$2:$D$40,0)),"?"))</f>
        <v/>
      </c>
      <c r="H493" s="16">
        <f>IF($B493="","",IFERROR(INDEX(Listas!$F$2:$F$40,MATCH($B493,Listas!$D$2:$D$40,0)),"Sim"))</f>
        <v/>
      </c>
      <c r="I493" s="17">
        <f>IF(OR($B493="",N($D493)=0),"",IF(G493="Entrada",1,-1)*$D493)</f>
        <v/>
      </c>
    </row>
    <row r="494">
      <c r="A494" s="22" t="n"/>
      <c r="B494" s="14" t="n"/>
      <c r="C494" s="14" t="n"/>
      <c r="D494" s="15" t="n"/>
      <c r="E494" s="14" t="n"/>
      <c r="F494" s="14" t="n"/>
      <c r="G494" s="16">
        <f>IF($B494="","",IFERROR(INDEX(Listas!$E$2:$E$40,MATCH($B494,Listas!$D$2:$D$40,0)),"?"))</f>
        <v/>
      </c>
      <c r="H494" s="16">
        <f>IF($B494="","",IFERROR(INDEX(Listas!$F$2:$F$40,MATCH($B494,Listas!$D$2:$D$40,0)),"Sim"))</f>
        <v/>
      </c>
      <c r="I494" s="17">
        <f>IF(OR($B494="",N($D494)=0),"",IF(G494="Entrada",1,-1)*$D494)</f>
        <v/>
      </c>
    </row>
    <row r="495">
      <c r="A495" s="22" t="n"/>
      <c r="B495" s="14" t="n"/>
      <c r="C495" s="14" t="n"/>
      <c r="D495" s="15" t="n"/>
      <c r="E495" s="14" t="n"/>
      <c r="F495" s="14" t="n"/>
      <c r="G495" s="16">
        <f>IF($B495="","",IFERROR(INDEX(Listas!$E$2:$E$40,MATCH($B495,Listas!$D$2:$D$40,0)),"?"))</f>
        <v/>
      </c>
      <c r="H495" s="16">
        <f>IF($B495="","",IFERROR(INDEX(Listas!$F$2:$F$40,MATCH($B495,Listas!$D$2:$D$40,0)),"Sim"))</f>
        <v/>
      </c>
      <c r="I495" s="17">
        <f>IF(OR($B495="",N($D495)=0),"",IF(G495="Entrada",1,-1)*$D495)</f>
        <v/>
      </c>
    </row>
    <row r="496">
      <c r="A496" s="22" t="n"/>
      <c r="B496" s="14" t="n"/>
      <c r="C496" s="14" t="n"/>
      <c r="D496" s="15" t="n"/>
      <c r="E496" s="14" t="n"/>
      <c r="F496" s="14" t="n"/>
      <c r="G496" s="16">
        <f>IF($B496="","",IFERROR(INDEX(Listas!$E$2:$E$40,MATCH($B496,Listas!$D$2:$D$40,0)),"?"))</f>
        <v/>
      </c>
      <c r="H496" s="16">
        <f>IF($B496="","",IFERROR(INDEX(Listas!$F$2:$F$40,MATCH($B496,Listas!$D$2:$D$40,0)),"Sim"))</f>
        <v/>
      </c>
      <c r="I496" s="17">
        <f>IF(OR($B496="",N($D496)=0),"",IF(G496="Entrada",1,-1)*$D496)</f>
        <v/>
      </c>
    </row>
    <row r="497">
      <c r="A497" s="22" t="n"/>
      <c r="B497" s="14" t="n"/>
      <c r="C497" s="14" t="n"/>
      <c r="D497" s="15" t="n"/>
      <c r="E497" s="14" t="n"/>
      <c r="F497" s="14" t="n"/>
      <c r="G497" s="16">
        <f>IF($B497="","",IFERROR(INDEX(Listas!$E$2:$E$40,MATCH($B497,Listas!$D$2:$D$40,0)),"?"))</f>
        <v/>
      </c>
      <c r="H497" s="16">
        <f>IF($B497="","",IFERROR(INDEX(Listas!$F$2:$F$40,MATCH($B497,Listas!$D$2:$D$40,0)),"Sim"))</f>
        <v/>
      </c>
      <c r="I497" s="17">
        <f>IF(OR($B497="",N($D497)=0),"",IF(G497="Entrada",1,-1)*$D497)</f>
        <v/>
      </c>
    </row>
    <row r="498">
      <c r="A498" s="22" t="n"/>
      <c r="B498" s="14" t="n"/>
      <c r="C498" s="14" t="n"/>
      <c r="D498" s="15" t="n"/>
      <c r="E498" s="14" t="n"/>
      <c r="F498" s="14" t="n"/>
      <c r="G498" s="16">
        <f>IF($B498="","",IFERROR(INDEX(Listas!$E$2:$E$40,MATCH($B498,Listas!$D$2:$D$40,0)),"?"))</f>
        <v/>
      </c>
      <c r="H498" s="16">
        <f>IF($B498="","",IFERROR(INDEX(Listas!$F$2:$F$40,MATCH($B498,Listas!$D$2:$D$40,0)),"Sim"))</f>
        <v/>
      </c>
      <c r="I498" s="17">
        <f>IF(OR($B498="",N($D498)=0),"",IF(G498="Entrada",1,-1)*$D498)</f>
        <v/>
      </c>
    </row>
    <row r="499">
      <c r="A499" s="22" t="n"/>
      <c r="B499" s="14" t="n"/>
      <c r="C499" s="14" t="n"/>
      <c r="D499" s="15" t="n"/>
      <c r="E499" s="14" t="n"/>
      <c r="F499" s="14" t="n"/>
      <c r="G499" s="16">
        <f>IF($B499="","",IFERROR(INDEX(Listas!$E$2:$E$40,MATCH($B499,Listas!$D$2:$D$40,0)),"?"))</f>
        <v/>
      </c>
      <c r="H499" s="16">
        <f>IF($B499="","",IFERROR(INDEX(Listas!$F$2:$F$40,MATCH($B499,Listas!$D$2:$D$40,0)),"Sim"))</f>
        <v/>
      </c>
      <c r="I499" s="17">
        <f>IF(OR($B499="",N($D499)=0),"",IF(G499="Entrada",1,-1)*$D499)</f>
        <v/>
      </c>
    </row>
    <row r="500">
      <c r="A500" s="22" t="n"/>
      <c r="B500" s="14" t="n"/>
      <c r="C500" s="14" t="n"/>
      <c r="D500" s="15" t="n"/>
      <c r="E500" s="14" t="n"/>
      <c r="F500" s="14" t="n"/>
      <c r="G500" s="16">
        <f>IF($B500="","",IFERROR(INDEX(Listas!$E$2:$E$40,MATCH($B500,Listas!$D$2:$D$40,0)),"?"))</f>
        <v/>
      </c>
      <c r="H500" s="16">
        <f>IF($B500="","",IFERROR(INDEX(Listas!$F$2:$F$40,MATCH($B500,Listas!$D$2:$D$40,0)),"Sim"))</f>
        <v/>
      </c>
      <c r="I500" s="17">
        <f>IF(OR($B500="",N($D500)=0),"",IF(G500="Entrada",1,-1)*$D500)</f>
        <v/>
      </c>
    </row>
    <row r="501">
      <c r="A501" s="22" t="n"/>
      <c r="B501" s="14" t="n"/>
      <c r="C501" s="14" t="n"/>
      <c r="D501" s="15" t="n"/>
      <c r="E501" s="14" t="n"/>
      <c r="F501" s="14" t="n"/>
      <c r="G501" s="16">
        <f>IF($B501="","",IFERROR(INDEX(Listas!$E$2:$E$40,MATCH($B501,Listas!$D$2:$D$40,0)),"?"))</f>
        <v/>
      </c>
      <c r="H501" s="16">
        <f>IF($B501="","",IFERROR(INDEX(Listas!$F$2:$F$40,MATCH($B501,Listas!$D$2:$D$40,0)),"Sim"))</f>
        <v/>
      </c>
      <c r="I501" s="17">
        <f>IF(OR($B501="",N($D501)=0),"",IF(G501="Entrada",1,-1)*$D501)</f>
        <v/>
      </c>
    </row>
    <row r="502">
      <c r="A502" s="22" t="n"/>
      <c r="B502" s="14" t="n"/>
      <c r="C502" s="14" t="n"/>
      <c r="D502" s="15" t="n"/>
      <c r="E502" s="14" t="n"/>
      <c r="F502" s="14" t="n"/>
      <c r="G502" s="16">
        <f>IF($B502="","",IFERROR(INDEX(Listas!$E$2:$E$40,MATCH($B502,Listas!$D$2:$D$40,0)),"?"))</f>
        <v/>
      </c>
      <c r="H502" s="16">
        <f>IF($B502="","",IFERROR(INDEX(Listas!$F$2:$F$40,MATCH($B502,Listas!$D$2:$D$40,0)),"Sim"))</f>
        <v/>
      </c>
      <c r="I502" s="17">
        <f>IF(OR($B502="",N($D502)=0),"",IF(G502="Entrada",1,-1)*$D502)</f>
        <v/>
      </c>
    </row>
    <row r="503">
      <c r="A503" s="22" t="n"/>
      <c r="B503" s="14" t="n"/>
      <c r="C503" s="14" t="n"/>
      <c r="D503" s="15" t="n"/>
      <c r="E503" s="14" t="n"/>
      <c r="F503" s="14" t="n"/>
      <c r="G503" s="16">
        <f>IF($B503="","",IFERROR(INDEX(Listas!$E$2:$E$40,MATCH($B503,Listas!$D$2:$D$40,0)),"?"))</f>
        <v/>
      </c>
      <c r="H503" s="16">
        <f>IF($B503="","",IFERROR(INDEX(Listas!$F$2:$F$40,MATCH($B503,Listas!$D$2:$D$40,0)),"Sim"))</f>
        <v/>
      </c>
      <c r="I503" s="17">
        <f>IF(OR($B503="",N($D503)=0),"",IF(G503="Entrada",1,-1)*$D503)</f>
        <v/>
      </c>
    </row>
    <row r="504">
      <c r="A504" s="22" t="n"/>
      <c r="B504" s="14" t="n"/>
      <c r="C504" s="14" t="n"/>
      <c r="D504" s="15" t="n"/>
      <c r="E504" s="14" t="n"/>
      <c r="F504" s="14" t="n"/>
      <c r="G504" s="16">
        <f>IF($B504="","",IFERROR(INDEX(Listas!$E$2:$E$40,MATCH($B504,Listas!$D$2:$D$40,0)),"?"))</f>
        <v/>
      </c>
      <c r="H504" s="16">
        <f>IF($B504="","",IFERROR(INDEX(Listas!$F$2:$F$40,MATCH($B504,Listas!$D$2:$D$40,0)),"Sim"))</f>
        <v/>
      </c>
      <c r="I504" s="17">
        <f>IF(OR($B504="",N($D504)=0),"",IF(G504="Entrada",1,-1)*$D504)</f>
        <v/>
      </c>
    </row>
    <row r="505">
      <c r="A505" s="22" t="n"/>
      <c r="B505" s="14" t="n"/>
      <c r="C505" s="14" t="n"/>
      <c r="D505" s="15" t="n"/>
      <c r="E505" s="14" t="n"/>
      <c r="F505" s="14" t="n"/>
      <c r="G505" s="16">
        <f>IF($B505="","",IFERROR(INDEX(Listas!$E$2:$E$40,MATCH($B505,Listas!$D$2:$D$40,0)),"?"))</f>
        <v/>
      </c>
      <c r="H505" s="16">
        <f>IF($B505="","",IFERROR(INDEX(Listas!$F$2:$F$40,MATCH($B505,Listas!$D$2:$D$40,0)),"Sim"))</f>
        <v/>
      </c>
      <c r="I505" s="17">
        <f>IF(OR($B505="",N($D505)=0),"",IF(G505="Entrada",1,-1)*$D505)</f>
        <v/>
      </c>
    </row>
    <row r="506">
      <c r="A506" s="22" t="n"/>
      <c r="B506" s="14" t="n"/>
      <c r="C506" s="14" t="n"/>
      <c r="D506" s="15" t="n"/>
      <c r="E506" s="14" t="n"/>
      <c r="F506" s="14" t="n"/>
      <c r="G506" s="16">
        <f>IF($B506="","",IFERROR(INDEX(Listas!$E$2:$E$40,MATCH($B506,Listas!$D$2:$D$40,0)),"?"))</f>
        <v/>
      </c>
      <c r="H506" s="16">
        <f>IF($B506="","",IFERROR(INDEX(Listas!$F$2:$F$40,MATCH($B506,Listas!$D$2:$D$40,0)),"Sim"))</f>
        <v/>
      </c>
      <c r="I506" s="17">
        <f>IF(OR($B506="",N($D506)=0),"",IF(G506="Entrada",1,-1)*$D506)</f>
        <v/>
      </c>
    </row>
    <row r="507">
      <c r="A507" s="22" t="n"/>
      <c r="B507" s="14" t="n"/>
      <c r="C507" s="14" t="n"/>
      <c r="D507" s="15" t="n"/>
      <c r="E507" s="14" t="n"/>
      <c r="F507" s="14" t="n"/>
      <c r="G507" s="16">
        <f>IF($B507="","",IFERROR(INDEX(Listas!$E$2:$E$40,MATCH($B507,Listas!$D$2:$D$40,0)),"?"))</f>
        <v/>
      </c>
      <c r="H507" s="16">
        <f>IF($B507="","",IFERROR(INDEX(Listas!$F$2:$F$40,MATCH($B507,Listas!$D$2:$D$40,0)),"Sim"))</f>
        <v/>
      </c>
      <c r="I507" s="17">
        <f>IF(OR($B507="",N($D507)=0),"",IF(G507="Entrada",1,-1)*$D507)</f>
        <v/>
      </c>
    </row>
    <row r="508">
      <c r="A508" s="22" t="n"/>
      <c r="B508" s="14" t="n"/>
      <c r="C508" s="14" t="n"/>
      <c r="D508" s="15" t="n"/>
      <c r="E508" s="14" t="n"/>
      <c r="F508" s="14" t="n"/>
      <c r="G508" s="16">
        <f>IF($B508="","",IFERROR(INDEX(Listas!$E$2:$E$40,MATCH($B508,Listas!$D$2:$D$40,0)),"?"))</f>
        <v/>
      </c>
      <c r="H508" s="16">
        <f>IF($B508="","",IFERROR(INDEX(Listas!$F$2:$F$40,MATCH($B508,Listas!$D$2:$D$40,0)),"Sim"))</f>
        <v/>
      </c>
      <c r="I508" s="17">
        <f>IF(OR($B508="",N($D508)=0),"",IF(G508="Entrada",1,-1)*$D508)</f>
        <v/>
      </c>
    </row>
    <row r="509">
      <c r="A509" s="22" t="n"/>
      <c r="B509" s="14" t="n"/>
      <c r="C509" s="14" t="n"/>
      <c r="D509" s="15" t="n"/>
      <c r="E509" s="14" t="n"/>
      <c r="F509" s="14" t="n"/>
      <c r="G509" s="16">
        <f>IF($B509="","",IFERROR(INDEX(Listas!$E$2:$E$40,MATCH($B509,Listas!$D$2:$D$40,0)),"?"))</f>
        <v/>
      </c>
      <c r="H509" s="16">
        <f>IF($B509="","",IFERROR(INDEX(Listas!$F$2:$F$40,MATCH($B509,Listas!$D$2:$D$40,0)),"Sim"))</f>
        <v/>
      </c>
      <c r="I509" s="17">
        <f>IF(OR($B509="",N($D509)=0),"",IF(G509="Entrada",1,-1)*$D509)</f>
        <v/>
      </c>
    </row>
    <row r="510">
      <c r="A510" s="22" t="n"/>
      <c r="B510" s="14" t="n"/>
      <c r="C510" s="14" t="n"/>
      <c r="D510" s="15" t="n"/>
      <c r="E510" s="14" t="n"/>
      <c r="F510" s="14" t="n"/>
      <c r="G510" s="16">
        <f>IF($B510="","",IFERROR(INDEX(Listas!$E$2:$E$40,MATCH($B510,Listas!$D$2:$D$40,0)),"?"))</f>
        <v/>
      </c>
      <c r="H510" s="16">
        <f>IF($B510="","",IFERROR(INDEX(Listas!$F$2:$F$40,MATCH($B510,Listas!$D$2:$D$40,0)),"Sim"))</f>
        <v/>
      </c>
      <c r="I510" s="17">
        <f>IF(OR($B510="",N($D510)=0),"",IF(G510="Entrada",1,-1)*$D510)</f>
        <v/>
      </c>
    </row>
    <row r="511">
      <c r="A511" s="22" t="n"/>
      <c r="B511" s="14" t="n"/>
      <c r="C511" s="14" t="n"/>
      <c r="D511" s="15" t="n"/>
      <c r="E511" s="14" t="n"/>
      <c r="F511" s="14" t="n"/>
      <c r="G511" s="16">
        <f>IF($B511="","",IFERROR(INDEX(Listas!$E$2:$E$40,MATCH($B511,Listas!$D$2:$D$40,0)),"?"))</f>
        <v/>
      </c>
      <c r="H511" s="16">
        <f>IF($B511="","",IFERROR(INDEX(Listas!$F$2:$F$40,MATCH($B511,Listas!$D$2:$D$40,0)),"Sim"))</f>
        <v/>
      </c>
      <c r="I511" s="17">
        <f>IF(OR($B511="",N($D511)=0),"",IF(G511="Entrada",1,-1)*$D511)</f>
        <v/>
      </c>
    </row>
    <row r="512">
      <c r="A512" s="22" t="n"/>
      <c r="B512" s="14" t="n"/>
      <c r="C512" s="14" t="n"/>
      <c r="D512" s="15" t="n"/>
      <c r="E512" s="14" t="n"/>
      <c r="F512" s="14" t="n"/>
      <c r="G512" s="16">
        <f>IF($B512="","",IFERROR(INDEX(Listas!$E$2:$E$40,MATCH($B512,Listas!$D$2:$D$40,0)),"?"))</f>
        <v/>
      </c>
      <c r="H512" s="16">
        <f>IF($B512="","",IFERROR(INDEX(Listas!$F$2:$F$40,MATCH($B512,Listas!$D$2:$D$40,0)),"Sim"))</f>
        <v/>
      </c>
      <c r="I512" s="17">
        <f>IF(OR($B512="",N($D512)=0),"",IF(G512="Entrada",1,-1)*$D512)</f>
        <v/>
      </c>
    </row>
    <row r="513">
      <c r="A513" s="22" t="n"/>
      <c r="B513" s="14" t="n"/>
      <c r="C513" s="14" t="n"/>
      <c r="D513" s="15" t="n"/>
      <c r="E513" s="14" t="n"/>
      <c r="F513" s="14" t="n"/>
      <c r="G513" s="16">
        <f>IF($B513="","",IFERROR(INDEX(Listas!$E$2:$E$40,MATCH($B513,Listas!$D$2:$D$40,0)),"?"))</f>
        <v/>
      </c>
      <c r="H513" s="16">
        <f>IF($B513="","",IFERROR(INDEX(Listas!$F$2:$F$40,MATCH($B513,Listas!$D$2:$D$40,0)),"Sim"))</f>
        <v/>
      </c>
      <c r="I513" s="17">
        <f>IF(OR($B513="",N($D513)=0),"",IF(G513="Entrada",1,-1)*$D513)</f>
        <v/>
      </c>
    </row>
    <row r="514">
      <c r="A514" s="22" t="n"/>
      <c r="B514" s="14" t="n"/>
      <c r="C514" s="14" t="n"/>
      <c r="D514" s="15" t="n"/>
      <c r="E514" s="14" t="n"/>
      <c r="F514" s="14" t="n"/>
      <c r="G514" s="16">
        <f>IF($B514="","",IFERROR(INDEX(Listas!$E$2:$E$40,MATCH($B514,Listas!$D$2:$D$40,0)),"?"))</f>
        <v/>
      </c>
      <c r="H514" s="16">
        <f>IF($B514="","",IFERROR(INDEX(Listas!$F$2:$F$40,MATCH($B514,Listas!$D$2:$D$40,0)),"Sim"))</f>
        <v/>
      </c>
      <c r="I514" s="17">
        <f>IF(OR($B514="",N($D514)=0),"",IF(G514="Entrada",1,-1)*$D514)</f>
        <v/>
      </c>
    </row>
    <row r="515">
      <c r="A515" s="22" t="n"/>
      <c r="B515" s="14" t="n"/>
      <c r="C515" s="14" t="n"/>
      <c r="D515" s="15" t="n"/>
      <c r="E515" s="14" t="n"/>
      <c r="F515" s="14" t="n"/>
      <c r="G515" s="16">
        <f>IF($B515="","",IFERROR(INDEX(Listas!$E$2:$E$40,MATCH($B515,Listas!$D$2:$D$40,0)),"?"))</f>
        <v/>
      </c>
      <c r="H515" s="16">
        <f>IF($B515="","",IFERROR(INDEX(Listas!$F$2:$F$40,MATCH($B515,Listas!$D$2:$D$40,0)),"Sim"))</f>
        <v/>
      </c>
      <c r="I515" s="17">
        <f>IF(OR($B515="",N($D515)=0),"",IF(G515="Entrada",1,-1)*$D515)</f>
        <v/>
      </c>
    </row>
    <row r="516">
      <c r="A516" s="22" t="n"/>
      <c r="B516" s="14" t="n"/>
      <c r="C516" s="14" t="n"/>
      <c r="D516" s="15" t="n"/>
      <c r="E516" s="14" t="n"/>
      <c r="F516" s="14" t="n"/>
      <c r="G516" s="16">
        <f>IF($B516="","",IFERROR(INDEX(Listas!$E$2:$E$40,MATCH($B516,Listas!$D$2:$D$40,0)),"?"))</f>
        <v/>
      </c>
      <c r="H516" s="16">
        <f>IF($B516="","",IFERROR(INDEX(Listas!$F$2:$F$40,MATCH($B516,Listas!$D$2:$D$40,0)),"Sim"))</f>
        <v/>
      </c>
      <c r="I516" s="17">
        <f>IF(OR($B516="",N($D516)=0),"",IF(G516="Entrada",1,-1)*$D516)</f>
        <v/>
      </c>
    </row>
    <row r="517">
      <c r="A517" s="22" t="n"/>
      <c r="B517" s="14" t="n"/>
      <c r="C517" s="14" t="n"/>
      <c r="D517" s="15" t="n"/>
      <c r="E517" s="14" t="n"/>
      <c r="F517" s="14" t="n"/>
      <c r="G517" s="16">
        <f>IF($B517="","",IFERROR(INDEX(Listas!$E$2:$E$40,MATCH($B517,Listas!$D$2:$D$40,0)),"?"))</f>
        <v/>
      </c>
      <c r="H517" s="16">
        <f>IF($B517="","",IFERROR(INDEX(Listas!$F$2:$F$40,MATCH($B517,Listas!$D$2:$D$40,0)),"Sim"))</f>
        <v/>
      </c>
      <c r="I517" s="17">
        <f>IF(OR($B517="",N($D517)=0),"",IF(G517="Entrada",1,-1)*$D517)</f>
        <v/>
      </c>
    </row>
    <row r="518">
      <c r="A518" s="22" t="n"/>
      <c r="B518" s="14" t="n"/>
      <c r="C518" s="14" t="n"/>
      <c r="D518" s="15" t="n"/>
      <c r="E518" s="14" t="n"/>
      <c r="F518" s="14" t="n"/>
      <c r="G518" s="16">
        <f>IF($B518="","",IFERROR(INDEX(Listas!$E$2:$E$40,MATCH($B518,Listas!$D$2:$D$40,0)),"?"))</f>
        <v/>
      </c>
      <c r="H518" s="16">
        <f>IF($B518="","",IFERROR(INDEX(Listas!$F$2:$F$40,MATCH($B518,Listas!$D$2:$D$40,0)),"Sim"))</f>
        <v/>
      </c>
      <c r="I518" s="17">
        <f>IF(OR($B518="",N($D518)=0),"",IF(G518="Entrada",1,-1)*$D518)</f>
        <v/>
      </c>
    </row>
    <row r="519">
      <c r="A519" s="22" t="n"/>
      <c r="B519" s="14" t="n"/>
      <c r="C519" s="14" t="n"/>
      <c r="D519" s="15" t="n"/>
      <c r="E519" s="14" t="n"/>
      <c r="F519" s="14" t="n"/>
      <c r="G519" s="16">
        <f>IF($B519="","",IFERROR(INDEX(Listas!$E$2:$E$40,MATCH($B519,Listas!$D$2:$D$40,0)),"?"))</f>
        <v/>
      </c>
      <c r="H519" s="16">
        <f>IF($B519="","",IFERROR(INDEX(Listas!$F$2:$F$40,MATCH($B519,Listas!$D$2:$D$40,0)),"Sim"))</f>
        <v/>
      </c>
      <c r="I519" s="17">
        <f>IF(OR($B519="",N($D519)=0),"",IF(G519="Entrada",1,-1)*$D519)</f>
        <v/>
      </c>
    </row>
    <row r="520">
      <c r="A520" s="22" t="n"/>
      <c r="B520" s="14" t="n"/>
      <c r="C520" s="14" t="n"/>
      <c r="D520" s="15" t="n"/>
      <c r="E520" s="14" t="n"/>
      <c r="F520" s="14" t="n"/>
      <c r="G520" s="16">
        <f>IF($B520="","",IFERROR(INDEX(Listas!$E$2:$E$40,MATCH($B520,Listas!$D$2:$D$40,0)),"?"))</f>
        <v/>
      </c>
      <c r="H520" s="16">
        <f>IF($B520="","",IFERROR(INDEX(Listas!$F$2:$F$40,MATCH($B520,Listas!$D$2:$D$40,0)),"Sim"))</f>
        <v/>
      </c>
      <c r="I520" s="17">
        <f>IF(OR($B520="",N($D520)=0),"",IF(G520="Entrada",1,-1)*$D520)</f>
        <v/>
      </c>
    </row>
    <row r="521">
      <c r="A521" s="22" t="n"/>
      <c r="B521" s="14" t="n"/>
      <c r="C521" s="14" t="n"/>
      <c r="D521" s="15" t="n"/>
      <c r="E521" s="14" t="n"/>
      <c r="F521" s="14" t="n"/>
      <c r="G521" s="16">
        <f>IF($B521="","",IFERROR(INDEX(Listas!$E$2:$E$40,MATCH($B521,Listas!$D$2:$D$40,0)),"?"))</f>
        <v/>
      </c>
      <c r="H521" s="16">
        <f>IF($B521="","",IFERROR(INDEX(Listas!$F$2:$F$40,MATCH($B521,Listas!$D$2:$D$40,0)),"Sim"))</f>
        <v/>
      </c>
      <c r="I521" s="17">
        <f>IF(OR($B521="",N($D521)=0),"",IF(G521="Entrada",1,-1)*$D521)</f>
        <v/>
      </c>
    </row>
    <row r="522">
      <c r="A522" s="22" t="n"/>
      <c r="B522" s="14" t="n"/>
      <c r="C522" s="14" t="n"/>
      <c r="D522" s="15" t="n"/>
      <c r="E522" s="14" t="n"/>
      <c r="F522" s="14" t="n"/>
      <c r="G522" s="16">
        <f>IF($B522="","",IFERROR(INDEX(Listas!$E$2:$E$40,MATCH($B522,Listas!$D$2:$D$40,0)),"?"))</f>
        <v/>
      </c>
      <c r="H522" s="16">
        <f>IF($B522="","",IFERROR(INDEX(Listas!$F$2:$F$40,MATCH($B522,Listas!$D$2:$D$40,0)),"Sim"))</f>
        <v/>
      </c>
      <c r="I522" s="17">
        <f>IF(OR($B522="",N($D522)=0),"",IF(G522="Entrada",1,-1)*$D522)</f>
        <v/>
      </c>
    </row>
    <row r="523">
      <c r="A523" s="22" t="n"/>
      <c r="B523" s="14" t="n"/>
      <c r="C523" s="14" t="n"/>
      <c r="D523" s="15" t="n"/>
      <c r="E523" s="14" t="n"/>
      <c r="F523" s="14" t="n"/>
      <c r="G523" s="16">
        <f>IF($B523="","",IFERROR(INDEX(Listas!$E$2:$E$40,MATCH($B523,Listas!$D$2:$D$40,0)),"?"))</f>
        <v/>
      </c>
      <c r="H523" s="16">
        <f>IF($B523="","",IFERROR(INDEX(Listas!$F$2:$F$40,MATCH($B523,Listas!$D$2:$D$40,0)),"Sim"))</f>
        <v/>
      </c>
      <c r="I523" s="17">
        <f>IF(OR($B523="",N($D523)=0),"",IF(G523="Entrada",1,-1)*$D523)</f>
        <v/>
      </c>
    </row>
    <row r="524">
      <c r="A524" s="22" t="n"/>
      <c r="B524" s="14" t="n"/>
      <c r="C524" s="14" t="n"/>
      <c r="D524" s="15" t="n"/>
      <c r="E524" s="14" t="n"/>
      <c r="F524" s="14" t="n"/>
      <c r="G524" s="16">
        <f>IF($B524="","",IFERROR(INDEX(Listas!$E$2:$E$40,MATCH($B524,Listas!$D$2:$D$40,0)),"?"))</f>
        <v/>
      </c>
      <c r="H524" s="16">
        <f>IF($B524="","",IFERROR(INDEX(Listas!$F$2:$F$40,MATCH($B524,Listas!$D$2:$D$40,0)),"Sim"))</f>
        <v/>
      </c>
      <c r="I524" s="17">
        <f>IF(OR($B524="",N($D524)=0),"",IF(G524="Entrada",1,-1)*$D524)</f>
        <v/>
      </c>
    </row>
    <row r="525">
      <c r="A525" s="22" t="n"/>
      <c r="B525" s="14" t="n"/>
      <c r="C525" s="14" t="n"/>
      <c r="D525" s="15" t="n"/>
      <c r="E525" s="14" t="n"/>
      <c r="F525" s="14" t="n"/>
      <c r="G525" s="16">
        <f>IF($B525="","",IFERROR(INDEX(Listas!$E$2:$E$40,MATCH($B525,Listas!$D$2:$D$40,0)),"?"))</f>
        <v/>
      </c>
      <c r="H525" s="16">
        <f>IF($B525="","",IFERROR(INDEX(Listas!$F$2:$F$40,MATCH($B525,Listas!$D$2:$D$40,0)),"Sim"))</f>
        <v/>
      </c>
      <c r="I525" s="17">
        <f>IF(OR($B525="",N($D525)=0),"",IF(G525="Entrada",1,-1)*$D525)</f>
        <v/>
      </c>
    </row>
    <row r="526">
      <c r="A526" s="22" t="n"/>
      <c r="B526" s="14" t="n"/>
      <c r="C526" s="14" t="n"/>
      <c r="D526" s="15" t="n"/>
      <c r="E526" s="14" t="n"/>
      <c r="F526" s="14" t="n"/>
      <c r="G526" s="16">
        <f>IF($B526="","",IFERROR(INDEX(Listas!$E$2:$E$40,MATCH($B526,Listas!$D$2:$D$40,0)),"?"))</f>
        <v/>
      </c>
      <c r="H526" s="16">
        <f>IF($B526="","",IFERROR(INDEX(Listas!$F$2:$F$40,MATCH($B526,Listas!$D$2:$D$40,0)),"Sim"))</f>
        <v/>
      </c>
      <c r="I526" s="17">
        <f>IF(OR($B526="",N($D526)=0),"",IF(G526="Entrada",1,-1)*$D526)</f>
        <v/>
      </c>
    </row>
    <row r="527">
      <c r="A527" s="22" t="n"/>
      <c r="B527" s="14" t="n"/>
      <c r="C527" s="14" t="n"/>
      <c r="D527" s="15" t="n"/>
      <c r="E527" s="14" t="n"/>
      <c r="F527" s="14" t="n"/>
      <c r="G527" s="16">
        <f>IF($B527="","",IFERROR(INDEX(Listas!$E$2:$E$40,MATCH($B527,Listas!$D$2:$D$40,0)),"?"))</f>
        <v/>
      </c>
      <c r="H527" s="16">
        <f>IF($B527="","",IFERROR(INDEX(Listas!$F$2:$F$40,MATCH($B527,Listas!$D$2:$D$40,0)),"Sim"))</f>
        <v/>
      </c>
      <c r="I527" s="17">
        <f>IF(OR($B527="",N($D527)=0),"",IF(G527="Entrada",1,-1)*$D527)</f>
        <v/>
      </c>
    </row>
    <row r="528">
      <c r="A528" s="22" t="n"/>
      <c r="B528" s="14" t="n"/>
      <c r="C528" s="14" t="n"/>
      <c r="D528" s="15" t="n"/>
      <c r="E528" s="14" t="n"/>
      <c r="F528" s="14" t="n"/>
      <c r="G528" s="16">
        <f>IF($B528="","",IFERROR(INDEX(Listas!$E$2:$E$40,MATCH($B528,Listas!$D$2:$D$40,0)),"?"))</f>
        <v/>
      </c>
      <c r="H528" s="16">
        <f>IF($B528="","",IFERROR(INDEX(Listas!$F$2:$F$40,MATCH($B528,Listas!$D$2:$D$40,0)),"Sim"))</f>
        <v/>
      </c>
      <c r="I528" s="17">
        <f>IF(OR($B528="",N($D528)=0),"",IF(G528="Entrada",1,-1)*$D528)</f>
        <v/>
      </c>
    </row>
    <row r="529">
      <c r="A529" s="22" t="n"/>
      <c r="B529" s="14" t="n"/>
      <c r="C529" s="14" t="n"/>
      <c r="D529" s="15" t="n"/>
      <c r="E529" s="14" t="n"/>
      <c r="F529" s="14" t="n"/>
      <c r="G529" s="16">
        <f>IF($B529="","",IFERROR(INDEX(Listas!$E$2:$E$40,MATCH($B529,Listas!$D$2:$D$40,0)),"?"))</f>
        <v/>
      </c>
      <c r="H529" s="16">
        <f>IF($B529="","",IFERROR(INDEX(Listas!$F$2:$F$40,MATCH($B529,Listas!$D$2:$D$40,0)),"Sim"))</f>
        <v/>
      </c>
      <c r="I529" s="17">
        <f>IF(OR($B529="",N($D529)=0),"",IF(G529="Entrada",1,-1)*$D529)</f>
        <v/>
      </c>
    </row>
    <row r="530">
      <c r="A530" s="22" t="n"/>
      <c r="B530" s="14" t="n"/>
      <c r="C530" s="14" t="n"/>
      <c r="D530" s="15" t="n"/>
      <c r="E530" s="14" t="n"/>
      <c r="F530" s="14" t="n"/>
      <c r="G530" s="16">
        <f>IF($B530="","",IFERROR(INDEX(Listas!$E$2:$E$40,MATCH($B530,Listas!$D$2:$D$40,0)),"?"))</f>
        <v/>
      </c>
      <c r="H530" s="16">
        <f>IF($B530="","",IFERROR(INDEX(Listas!$F$2:$F$40,MATCH($B530,Listas!$D$2:$D$40,0)),"Sim"))</f>
        <v/>
      </c>
      <c r="I530" s="17">
        <f>IF(OR($B530="",N($D530)=0),"",IF(G530="Entrada",1,-1)*$D530)</f>
        <v/>
      </c>
    </row>
    <row r="531">
      <c r="A531" s="22" t="n"/>
      <c r="B531" s="14" t="n"/>
      <c r="C531" s="14" t="n"/>
      <c r="D531" s="15" t="n"/>
      <c r="E531" s="14" t="n"/>
      <c r="F531" s="14" t="n"/>
      <c r="G531" s="16">
        <f>IF($B531="","",IFERROR(INDEX(Listas!$E$2:$E$40,MATCH($B531,Listas!$D$2:$D$40,0)),"?"))</f>
        <v/>
      </c>
      <c r="H531" s="16">
        <f>IF($B531="","",IFERROR(INDEX(Listas!$F$2:$F$40,MATCH($B531,Listas!$D$2:$D$40,0)),"Sim"))</f>
        <v/>
      </c>
      <c r="I531" s="17">
        <f>IF(OR($B531="",N($D531)=0),"",IF(G531="Entrada",1,-1)*$D531)</f>
        <v/>
      </c>
    </row>
    <row r="532">
      <c r="A532" s="22" t="n"/>
      <c r="B532" s="14" t="n"/>
      <c r="C532" s="14" t="n"/>
      <c r="D532" s="15" t="n"/>
      <c r="E532" s="14" t="n"/>
      <c r="F532" s="14" t="n"/>
      <c r="G532" s="16">
        <f>IF($B532="","",IFERROR(INDEX(Listas!$E$2:$E$40,MATCH($B532,Listas!$D$2:$D$40,0)),"?"))</f>
        <v/>
      </c>
      <c r="H532" s="16">
        <f>IF($B532="","",IFERROR(INDEX(Listas!$F$2:$F$40,MATCH($B532,Listas!$D$2:$D$40,0)),"Sim"))</f>
        <v/>
      </c>
      <c r="I532" s="17">
        <f>IF(OR($B532="",N($D532)=0),"",IF(G532="Entrada",1,-1)*$D532)</f>
        <v/>
      </c>
    </row>
    <row r="533">
      <c r="A533" s="22" t="n"/>
      <c r="B533" s="14" t="n"/>
      <c r="C533" s="14" t="n"/>
      <c r="D533" s="15" t="n"/>
      <c r="E533" s="14" t="n"/>
      <c r="F533" s="14" t="n"/>
      <c r="G533" s="16">
        <f>IF($B533="","",IFERROR(INDEX(Listas!$E$2:$E$40,MATCH($B533,Listas!$D$2:$D$40,0)),"?"))</f>
        <v/>
      </c>
      <c r="H533" s="16">
        <f>IF($B533="","",IFERROR(INDEX(Listas!$F$2:$F$40,MATCH($B533,Listas!$D$2:$D$40,0)),"Sim"))</f>
        <v/>
      </c>
      <c r="I533" s="17">
        <f>IF(OR($B533="",N($D533)=0),"",IF(G533="Entrada",1,-1)*$D533)</f>
        <v/>
      </c>
    </row>
    <row r="534">
      <c r="A534" s="22" t="n"/>
      <c r="B534" s="14" t="n"/>
      <c r="C534" s="14" t="n"/>
      <c r="D534" s="15" t="n"/>
      <c r="E534" s="14" t="n"/>
      <c r="F534" s="14" t="n"/>
      <c r="G534" s="16">
        <f>IF($B534="","",IFERROR(INDEX(Listas!$E$2:$E$40,MATCH($B534,Listas!$D$2:$D$40,0)),"?"))</f>
        <v/>
      </c>
      <c r="H534" s="16">
        <f>IF($B534="","",IFERROR(INDEX(Listas!$F$2:$F$40,MATCH($B534,Listas!$D$2:$D$40,0)),"Sim"))</f>
        <v/>
      </c>
      <c r="I534" s="17">
        <f>IF(OR($B534="",N($D534)=0),"",IF(G534="Entrada",1,-1)*$D534)</f>
        <v/>
      </c>
    </row>
    <row r="535">
      <c r="A535" s="22" t="n"/>
      <c r="B535" s="14" t="n"/>
      <c r="C535" s="14" t="n"/>
      <c r="D535" s="15" t="n"/>
      <c r="E535" s="14" t="n"/>
      <c r="F535" s="14" t="n"/>
      <c r="G535" s="16">
        <f>IF($B535="","",IFERROR(INDEX(Listas!$E$2:$E$40,MATCH($B535,Listas!$D$2:$D$40,0)),"?"))</f>
        <v/>
      </c>
      <c r="H535" s="16">
        <f>IF($B535="","",IFERROR(INDEX(Listas!$F$2:$F$40,MATCH($B535,Listas!$D$2:$D$40,0)),"Sim"))</f>
        <v/>
      </c>
      <c r="I535" s="17">
        <f>IF(OR($B535="",N($D535)=0),"",IF(G535="Entrada",1,-1)*$D535)</f>
        <v/>
      </c>
    </row>
    <row r="536">
      <c r="A536" s="22" t="n"/>
      <c r="B536" s="14" t="n"/>
      <c r="C536" s="14" t="n"/>
      <c r="D536" s="15" t="n"/>
      <c r="E536" s="14" t="n"/>
      <c r="F536" s="14" t="n"/>
      <c r="G536" s="16">
        <f>IF($B536="","",IFERROR(INDEX(Listas!$E$2:$E$40,MATCH($B536,Listas!$D$2:$D$40,0)),"?"))</f>
        <v/>
      </c>
      <c r="H536" s="16">
        <f>IF($B536="","",IFERROR(INDEX(Listas!$F$2:$F$40,MATCH($B536,Listas!$D$2:$D$40,0)),"Sim"))</f>
        <v/>
      </c>
      <c r="I536" s="17">
        <f>IF(OR($B536="",N($D536)=0),"",IF(G536="Entrada",1,-1)*$D536)</f>
        <v/>
      </c>
    </row>
    <row r="537">
      <c r="A537" s="22" t="n"/>
      <c r="B537" s="14" t="n"/>
      <c r="C537" s="14" t="n"/>
      <c r="D537" s="15" t="n"/>
      <c r="E537" s="14" t="n"/>
      <c r="F537" s="14" t="n"/>
      <c r="G537" s="16">
        <f>IF($B537="","",IFERROR(INDEX(Listas!$E$2:$E$40,MATCH($B537,Listas!$D$2:$D$40,0)),"?"))</f>
        <v/>
      </c>
      <c r="H537" s="16">
        <f>IF($B537="","",IFERROR(INDEX(Listas!$F$2:$F$40,MATCH($B537,Listas!$D$2:$D$40,0)),"Sim"))</f>
        <v/>
      </c>
      <c r="I537" s="17">
        <f>IF(OR($B537="",N($D537)=0),"",IF(G537="Entrada",1,-1)*$D537)</f>
        <v/>
      </c>
    </row>
    <row r="538">
      <c r="A538" s="22" t="n"/>
      <c r="B538" s="14" t="n"/>
      <c r="C538" s="14" t="n"/>
      <c r="D538" s="15" t="n"/>
      <c r="E538" s="14" t="n"/>
      <c r="F538" s="14" t="n"/>
      <c r="G538" s="16">
        <f>IF($B538="","",IFERROR(INDEX(Listas!$E$2:$E$40,MATCH($B538,Listas!$D$2:$D$40,0)),"?"))</f>
        <v/>
      </c>
      <c r="H538" s="16">
        <f>IF($B538="","",IFERROR(INDEX(Listas!$F$2:$F$40,MATCH($B538,Listas!$D$2:$D$40,0)),"Sim"))</f>
        <v/>
      </c>
      <c r="I538" s="17">
        <f>IF(OR($B538="",N($D538)=0),"",IF(G538="Entrada",1,-1)*$D538)</f>
        <v/>
      </c>
    </row>
    <row r="539">
      <c r="A539" s="22" t="n"/>
      <c r="B539" s="14" t="n"/>
      <c r="C539" s="14" t="n"/>
      <c r="D539" s="15" t="n"/>
      <c r="E539" s="14" t="n"/>
      <c r="F539" s="14" t="n"/>
      <c r="G539" s="16">
        <f>IF($B539="","",IFERROR(INDEX(Listas!$E$2:$E$40,MATCH($B539,Listas!$D$2:$D$40,0)),"?"))</f>
        <v/>
      </c>
      <c r="H539" s="16">
        <f>IF($B539="","",IFERROR(INDEX(Listas!$F$2:$F$40,MATCH($B539,Listas!$D$2:$D$40,0)),"Sim"))</f>
        <v/>
      </c>
      <c r="I539" s="17">
        <f>IF(OR($B539="",N($D539)=0),"",IF(G539="Entrada",1,-1)*$D539)</f>
        <v/>
      </c>
    </row>
    <row r="540">
      <c r="A540" s="22" t="n"/>
      <c r="B540" s="14" t="n"/>
      <c r="C540" s="14" t="n"/>
      <c r="D540" s="15" t="n"/>
      <c r="E540" s="14" t="n"/>
      <c r="F540" s="14" t="n"/>
      <c r="G540" s="16">
        <f>IF($B540="","",IFERROR(INDEX(Listas!$E$2:$E$40,MATCH($B540,Listas!$D$2:$D$40,0)),"?"))</f>
        <v/>
      </c>
      <c r="H540" s="16">
        <f>IF($B540="","",IFERROR(INDEX(Listas!$F$2:$F$40,MATCH($B540,Listas!$D$2:$D$40,0)),"Sim"))</f>
        <v/>
      </c>
      <c r="I540" s="17">
        <f>IF(OR($B540="",N($D540)=0),"",IF(G540="Entrada",1,-1)*$D540)</f>
        <v/>
      </c>
    </row>
    <row r="541">
      <c r="A541" s="22" t="n"/>
      <c r="B541" s="14" t="n"/>
      <c r="C541" s="14" t="n"/>
      <c r="D541" s="15" t="n"/>
      <c r="E541" s="14" t="n"/>
      <c r="F541" s="14" t="n"/>
      <c r="G541" s="16">
        <f>IF($B541="","",IFERROR(INDEX(Listas!$E$2:$E$40,MATCH($B541,Listas!$D$2:$D$40,0)),"?"))</f>
        <v/>
      </c>
      <c r="H541" s="16">
        <f>IF($B541="","",IFERROR(INDEX(Listas!$F$2:$F$40,MATCH($B541,Listas!$D$2:$D$40,0)),"Sim"))</f>
        <v/>
      </c>
      <c r="I541" s="17">
        <f>IF(OR($B541="",N($D541)=0),"",IF(G541="Entrada",1,-1)*$D541)</f>
        <v/>
      </c>
    </row>
    <row r="542">
      <c r="A542" s="22" t="n"/>
      <c r="B542" s="14" t="n"/>
      <c r="C542" s="14" t="n"/>
      <c r="D542" s="15" t="n"/>
      <c r="E542" s="14" t="n"/>
      <c r="F542" s="14" t="n"/>
      <c r="G542" s="16">
        <f>IF($B542="","",IFERROR(INDEX(Listas!$E$2:$E$40,MATCH($B542,Listas!$D$2:$D$40,0)),"?"))</f>
        <v/>
      </c>
      <c r="H542" s="16">
        <f>IF($B542="","",IFERROR(INDEX(Listas!$F$2:$F$40,MATCH($B542,Listas!$D$2:$D$40,0)),"Sim"))</f>
        <v/>
      </c>
      <c r="I542" s="17">
        <f>IF(OR($B542="",N($D542)=0),"",IF(G542="Entrada",1,-1)*$D542)</f>
        <v/>
      </c>
    </row>
    <row r="543">
      <c r="A543" s="22" t="n"/>
      <c r="B543" s="14" t="n"/>
      <c r="C543" s="14" t="n"/>
      <c r="D543" s="15" t="n"/>
      <c r="E543" s="14" t="n"/>
      <c r="F543" s="14" t="n"/>
      <c r="G543" s="16">
        <f>IF($B543="","",IFERROR(INDEX(Listas!$E$2:$E$40,MATCH($B543,Listas!$D$2:$D$40,0)),"?"))</f>
        <v/>
      </c>
      <c r="H543" s="16">
        <f>IF($B543="","",IFERROR(INDEX(Listas!$F$2:$F$40,MATCH($B543,Listas!$D$2:$D$40,0)),"Sim"))</f>
        <v/>
      </c>
      <c r="I543" s="17">
        <f>IF(OR($B543="",N($D543)=0),"",IF(G543="Entrada",1,-1)*$D543)</f>
        <v/>
      </c>
    </row>
    <row r="544">
      <c r="A544" s="22" t="n"/>
      <c r="B544" s="14" t="n"/>
      <c r="C544" s="14" t="n"/>
      <c r="D544" s="15" t="n"/>
      <c r="E544" s="14" t="n"/>
      <c r="F544" s="14" t="n"/>
      <c r="G544" s="16">
        <f>IF($B544="","",IFERROR(INDEX(Listas!$E$2:$E$40,MATCH($B544,Listas!$D$2:$D$40,0)),"?"))</f>
        <v/>
      </c>
      <c r="H544" s="16">
        <f>IF($B544="","",IFERROR(INDEX(Listas!$F$2:$F$40,MATCH($B544,Listas!$D$2:$D$40,0)),"Sim"))</f>
        <v/>
      </c>
      <c r="I544" s="17">
        <f>IF(OR($B544="",N($D544)=0),"",IF(G544="Entrada",1,-1)*$D544)</f>
        <v/>
      </c>
    </row>
    <row r="545">
      <c r="A545" s="22" t="n"/>
      <c r="B545" s="14" t="n"/>
      <c r="C545" s="14" t="n"/>
      <c r="D545" s="15" t="n"/>
      <c r="E545" s="14" t="n"/>
      <c r="F545" s="14" t="n"/>
      <c r="G545" s="16">
        <f>IF($B545="","",IFERROR(INDEX(Listas!$E$2:$E$40,MATCH($B545,Listas!$D$2:$D$40,0)),"?"))</f>
        <v/>
      </c>
      <c r="H545" s="16">
        <f>IF($B545="","",IFERROR(INDEX(Listas!$F$2:$F$40,MATCH($B545,Listas!$D$2:$D$40,0)),"Sim"))</f>
        <v/>
      </c>
      <c r="I545" s="17">
        <f>IF(OR($B545="",N($D545)=0),"",IF(G545="Entrada",1,-1)*$D545)</f>
        <v/>
      </c>
    </row>
    <row r="546">
      <c r="A546" s="22" t="n"/>
      <c r="B546" s="14" t="n"/>
      <c r="C546" s="14" t="n"/>
      <c r="D546" s="15" t="n"/>
      <c r="E546" s="14" t="n"/>
      <c r="F546" s="14" t="n"/>
      <c r="G546" s="16">
        <f>IF($B546="","",IFERROR(INDEX(Listas!$E$2:$E$40,MATCH($B546,Listas!$D$2:$D$40,0)),"?"))</f>
        <v/>
      </c>
      <c r="H546" s="16">
        <f>IF($B546="","",IFERROR(INDEX(Listas!$F$2:$F$40,MATCH($B546,Listas!$D$2:$D$40,0)),"Sim"))</f>
        <v/>
      </c>
      <c r="I546" s="17">
        <f>IF(OR($B546="",N($D546)=0),"",IF(G546="Entrada",1,-1)*$D546)</f>
        <v/>
      </c>
    </row>
    <row r="547">
      <c r="A547" s="22" t="n"/>
      <c r="B547" s="14" t="n"/>
      <c r="C547" s="14" t="n"/>
      <c r="D547" s="15" t="n"/>
      <c r="E547" s="14" t="n"/>
      <c r="F547" s="14" t="n"/>
      <c r="G547" s="16">
        <f>IF($B547="","",IFERROR(INDEX(Listas!$E$2:$E$40,MATCH($B547,Listas!$D$2:$D$40,0)),"?"))</f>
        <v/>
      </c>
      <c r="H547" s="16">
        <f>IF($B547="","",IFERROR(INDEX(Listas!$F$2:$F$40,MATCH($B547,Listas!$D$2:$D$40,0)),"Sim"))</f>
        <v/>
      </c>
      <c r="I547" s="17">
        <f>IF(OR($B547="",N($D547)=0),"",IF(G547="Entrada",1,-1)*$D547)</f>
        <v/>
      </c>
    </row>
    <row r="548">
      <c r="A548" s="22" t="n"/>
      <c r="B548" s="14" t="n"/>
      <c r="C548" s="14" t="n"/>
      <c r="D548" s="15" t="n"/>
      <c r="E548" s="14" t="n"/>
      <c r="F548" s="14" t="n"/>
      <c r="G548" s="16">
        <f>IF($B548="","",IFERROR(INDEX(Listas!$E$2:$E$40,MATCH($B548,Listas!$D$2:$D$40,0)),"?"))</f>
        <v/>
      </c>
      <c r="H548" s="16">
        <f>IF($B548="","",IFERROR(INDEX(Listas!$F$2:$F$40,MATCH($B548,Listas!$D$2:$D$40,0)),"Sim"))</f>
        <v/>
      </c>
      <c r="I548" s="17">
        <f>IF(OR($B548="",N($D548)=0),"",IF(G548="Entrada",1,-1)*$D548)</f>
        <v/>
      </c>
    </row>
    <row r="549">
      <c r="A549" s="22" t="n"/>
      <c r="B549" s="14" t="n"/>
      <c r="C549" s="14" t="n"/>
      <c r="D549" s="15" t="n"/>
      <c r="E549" s="14" t="n"/>
      <c r="F549" s="14" t="n"/>
      <c r="G549" s="16">
        <f>IF($B549="","",IFERROR(INDEX(Listas!$E$2:$E$40,MATCH($B549,Listas!$D$2:$D$40,0)),"?"))</f>
        <v/>
      </c>
      <c r="H549" s="16">
        <f>IF($B549="","",IFERROR(INDEX(Listas!$F$2:$F$40,MATCH($B549,Listas!$D$2:$D$40,0)),"Sim"))</f>
        <v/>
      </c>
      <c r="I549" s="17">
        <f>IF(OR($B549="",N($D549)=0),"",IF(G549="Entrada",1,-1)*$D549)</f>
        <v/>
      </c>
    </row>
    <row r="550">
      <c r="A550" s="22" t="n"/>
      <c r="B550" s="14" t="n"/>
      <c r="C550" s="14" t="n"/>
      <c r="D550" s="15" t="n"/>
      <c r="E550" s="14" t="n"/>
      <c r="F550" s="14" t="n"/>
      <c r="G550" s="16">
        <f>IF($B550="","",IFERROR(INDEX(Listas!$E$2:$E$40,MATCH($B550,Listas!$D$2:$D$40,0)),"?"))</f>
        <v/>
      </c>
      <c r="H550" s="16">
        <f>IF($B550="","",IFERROR(INDEX(Listas!$F$2:$F$40,MATCH($B550,Listas!$D$2:$D$40,0)),"Sim"))</f>
        <v/>
      </c>
      <c r="I550" s="17">
        <f>IF(OR($B550="",N($D550)=0),"",IF(G550="Entrada",1,-1)*$D550)</f>
        <v/>
      </c>
    </row>
    <row r="551">
      <c r="A551" s="22" t="n"/>
      <c r="B551" s="14" t="n"/>
      <c r="C551" s="14" t="n"/>
      <c r="D551" s="15" t="n"/>
      <c r="E551" s="14" t="n"/>
      <c r="F551" s="14" t="n"/>
      <c r="G551" s="16">
        <f>IF($B551="","",IFERROR(INDEX(Listas!$E$2:$E$40,MATCH($B551,Listas!$D$2:$D$40,0)),"?"))</f>
        <v/>
      </c>
      <c r="H551" s="16">
        <f>IF($B551="","",IFERROR(INDEX(Listas!$F$2:$F$40,MATCH($B551,Listas!$D$2:$D$40,0)),"Sim"))</f>
        <v/>
      </c>
      <c r="I551" s="17">
        <f>IF(OR($B551="",N($D551)=0),"",IF(G551="Entrada",1,-1)*$D551)</f>
        <v/>
      </c>
    </row>
    <row r="552">
      <c r="A552" s="22" t="n"/>
      <c r="B552" s="14" t="n"/>
      <c r="C552" s="14" t="n"/>
      <c r="D552" s="15" t="n"/>
      <c r="E552" s="14" t="n"/>
      <c r="F552" s="14" t="n"/>
      <c r="G552" s="16">
        <f>IF($B552="","",IFERROR(INDEX(Listas!$E$2:$E$40,MATCH($B552,Listas!$D$2:$D$40,0)),"?"))</f>
        <v/>
      </c>
      <c r="H552" s="16">
        <f>IF($B552="","",IFERROR(INDEX(Listas!$F$2:$F$40,MATCH($B552,Listas!$D$2:$D$40,0)),"Sim"))</f>
        <v/>
      </c>
      <c r="I552" s="17">
        <f>IF(OR($B552="",N($D552)=0),"",IF(G552="Entrada",1,-1)*$D552)</f>
        <v/>
      </c>
    </row>
    <row r="553">
      <c r="A553" s="22" t="n"/>
      <c r="B553" s="14" t="n"/>
      <c r="C553" s="14" t="n"/>
      <c r="D553" s="15" t="n"/>
      <c r="E553" s="14" t="n"/>
      <c r="F553" s="14" t="n"/>
      <c r="G553" s="16">
        <f>IF($B553="","",IFERROR(INDEX(Listas!$E$2:$E$40,MATCH($B553,Listas!$D$2:$D$40,0)),"?"))</f>
        <v/>
      </c>
      <c r="H553" s="16">
        <f>IF($B553="","",IFERROR(INDEX(Listas!$F$2:$F$40,MATCH($B553,Listas!$D$2:$D$40,0)),"Sim"))</f>
        <v/>
      </c>
      <c r="I553" s="17">
        <f>IF(OR($B553="",N($D553)=0),"",IF(G553="Entrada",1,-1)*$D553)</f>
        <v/>
      </c>
    </row>
    <row r="554">
      <c r="A554" s="22" t="n"/>
      <c r="B554" s="14" t="n"/>
      <c r="C554" s="14" t="n"/>
      <c r="D554" s="15" t="n"/>
      <c r="E554" s="14" t="n"/>
      <c r="F554" s="14" t="n"/>
      <c r="G554" s="16">
        <f>IF($B554="","",IFERROR(INDEX(Listas!$E$2:$E$40,MATCH($B554,Listas!$D$2:$D$40,0)),"?"))</f>
        <v/>
      </c>
      <c r="H554" s="16">
        <f>IF($B554="","",IFERROR(INDEX(Listas!$F$2:$F$40,MATCH($B554,Listas!$D$2:$D$40,0)),"Sim"))</f>
        <v/>
      </c>
      <c r="I554" s="17">
        <f>IF(OR($B554="",N($D554)=0),"",IF(G554="Entrada",1,-1)*$D554)</f>
        <v/>
      </c>
    </row>
    <row r="555">
      <c r="A555" s="22" t="n"/>
      <c r="B555" s="14" t="n"/>
      <c r="C555" s="14" t="n"/>
      <c r="D555" s="15" t="n"/>
      <c r="E555" s="14" t="n"/>
      <c r="F555" s="14" t="n"/>
      <c r="G555" s="16">
        <f>IF($B555="","",IFERROR(INDEX(Listas!$E$2:$E$40,MATCH($B555,Listas!$D$2:$D$40,0)),"?"))</f>
        <v/>
      </c>
      <c r="H555" s="16">
        <f>IF($B555="","",IFERROR(INDEX(Listas!$F$2:$F$40,MATCH($B555,Listas!$D$2:$D$40,0)),"Sim"))</f>
        <v/>
      </c>
      <c r="I555" s="17">
        <f>IF(OR($B555="",N($D555)=0),"",IF(G555="Entrada",1,-1)*$D555)</f>
        <v/>
      </c>
    </row>
    <row r="556">
      <c r="A556" s="22" t="n"/>
      <c r="B556" s="14" t="n"/>
      <c r="C556" s="14" t="n"/>
      <c r="D556" s="15" t="n"/>
      <c r="E556" s="14" t="n"/>
      <c r="F556" s="14" t="n"/>
      <c r="G556" s="16">
        <f>IF($B556="","",IFERROR(INDEX(Listas!$E$2:$E$40,MATCH($B556,Listas!$D$2:$D$40,0)),"?"))</f>
        <v/>
      </c>
      <c r="H556" s="16">
        <f>IF($B556="","",IFERROR(INDEX(Listas!$F$2:$F$40,MATCH($B556,Listas!$D$2:$D$40,0)),"Sim"))</f>
        <v/>
      </c>
      <c r="I556" s="17">
        <f>IF(OR($B556="",N($D556)=0),"",IF(G556="Entrada",1,-1)*$D556)</f>
        <v/>
      </c>
    </row>
    <row r="557">
      <c r="A557" s="22" t="n"/>
      <c r="B557" s="14" t="n"/>
      <c r="C557" s="14" t="n"/>
      <c r="D557" s="15" t="n"/>
      <c r="E557" s="14" t="n"/>
      <c r="F557" s="14" t="n"/>
      <c r="G557" s="16">
        <f>IF($B557="","",IFERROR(INDEX(Listas!$E$2:$E$40,MATCH($B557,Listas!$D$2:$D$40,0)),"?"))</f>
        <v/>
      </c>
      <c r="H557" s="16">
        <f>IF($B557="","",IFERROR(INDEX(Listas!$F$2:$F$40,MATCH($B557,Listas!$D$2:$D$40,0)),"Sim"))</f>
        <v/>
      </c>
      <c r="I557" s="17">
        <f>IF(OR($B557="",N($D557)=0),"",IF(G557="Entrada",1,-1)*$D557)</f>
        <v/>
      </c>
    </row>
    <row r="558">
      <c r="A558" s="22" t="n"/>
      <c r="B558" s="14" t="n"/>
      <c r="C558" s="14" t="n"/>
      <c r="D558" s="15" t="n"/>
      <c r="E558" s="14" t="n"/>
      <c r="F558" s="14" t="n"/>
      <c r="G558" s="16">
        <f>IF($B558="","",IFERROR(INDEX(Listas!$E$2:$E$40,MATCH($B558,Listas!$D$2:$D$40,0)),"?"))</f>
        <v/>
      </c>
      <c r="H558" s="16">
        <f>IF($B558="","",IFERROR(INDEX(Listas!$F$2:$F$40,MATCH($B558,Listas!$D$2:$D$40,0)),"Sim"))</f>
        <v/>
      </c>
      <c r="I558" s="17">
        <f>IF(OR($B558="",N($D558)=0),"",IF(G558="Entrada",1,-1)*$D558)</f>
        <v/>
      </c>
    </row>
    <row r="559">
      <c r="A559" s="22" t="n"/>
      <c r="B559" s="14" t="n"/>
      <c r="C559" s="14" t="n"/>
      <c r="D559" s="15" t="n"/>
      <c r="E559" s="14" t="n"/>
      <c r="F559" s="14" t="n"/>
      <c r="G559" s="16">
        <f>IF($B559="","",IFERROR(INDEX(Listas!$E$2:$E$40,MATCH($B559,Listas!$D$2:$D$40,0)),"?"))</f>
        <v/>
      </c>
      <c r="H559" s="16">
        <f>IF($B559="","",IFERROR(INDEX(Listas!$F$2:$F$40,MATCH($B559,Listas!$D$2:$D$40,0)),"Sim"))</f>
        <v/>
      </c>
      <c r="I559" s="17">
        <f>IF(OR($B559="",N($D559)=0),"",IF(G559="Entrada",1,-1)*$D559)</f>
        <v/>
      </c>
    </row>
    <row r="560">
      <c r="A560" s="22" t="n"/>
      <c r="B560" s="14" t="n"/>
      <c r="C560" s="14" t="n"/>
      <c r="D560" s="15" t="n"/>
      <c r="E560" s="14" t="n"/>
      <c r="F560" s="14" t="n"/>
      <c r="G560" s="16">
        <f>IF($B560="","",IFERROR(INDEX(Listas!$E$2:$E$40,MATCH($B560,Listas!$D$2:$D$40,0)),"?"))</f>
        <v/>
      </c>
      <c r="H560" s="16">
        <f>IF($B560="","",IFERROR(INDEX(Listas!$F$2:$F$40,MATCH($B560,Listas!$D$2:$D$40,0)),"Sim"))</f>
        <v/>
      </c>
      <c r="I560" s="17">
        <f>IF(OR($B560="",N($D560)=0),"",IF(G560="Entrada",1,-1)*$D560)</f>
        <v/>
      </c>
    </row>
    <row r="561">
      <c r="A561" s="22" t="n"/>
      <c r="B561" s="14" t="n"/>
      <c r="C561" s="14" t="n"/>
      <c r="D561" s="15" t="n"/>
      <c r="E561" s="14" t="n"/>
      <c r="F561" s="14" t="n"/>
      <c r="G561" s="16">
        <f>IF($B561="","",IFERROR(INDEX(Listas!$E$2:$E$40,MATCH($B561,Listas!$D$2:$D$40,0)),"?"))</f>
        <v/>
      </c>
      <c r="H561" s="16">
        <f>IF($B561="","",IFERROR(INDEX(Listas!$F$2:$F$40,MATCH($B561,Listas!$D$2:$D$40,0)),"Sim"))</f>
        <v/>
      </c>
      <c r="I561" s="17">
        <f>IF(OR($B561="",N($D561)=0),"",IF(G561="Entrada",1,-1)*$D561)</f>
        <v/>
      </c>
    </row>
    <row r="562">
      <c r="A562" s="22" t="n"/>
      <c r="B562" s="14" t="n"/>
      <c r="C562" s="14" t="n"/>
      <c r="D562" s="15" t="n"/>
      <c r="E562" s="14" t="n"/>
      <c r="F562" s="14" t="n"/>
      <c r="G562" s="16">
        <f>IF($B562="","",IFERROR(INDEX(Listas!$E$2:$E$40,MATCH($B562,Listas!$D$2:$D$40,0)),"?"))</f>
        <v/>
      </c>
      <c r="H562" s="16">
        <f>IF($B562="","",IFERROR(INDEX(Listas!$F$2:$F$40,MATCH($B562,Listas!$D$2:$D$40,0)),"Sim"))</f>
        <v/>
      </c>
      <c r="I562" s="17">
        <f>IF(OR($B562="",N($D562)=0),"",IF(G562="Entrada",1,-1)*$D562)</f>
        <v/>
      </c>
    </row>
    <row r="563">
      <c r="A563" s="22" t="n"/>
      <c r="B563" s="14" t="n"/>
      <c r="C563" s="14" t="n"/>
      <c r="D563" s="15" t="n"/>
      <c r="E563" s="14" t="n"/>
      <c r="F563" s="14" t="n"/>
      <c r="G563" s="16">
        <f>IF($B563="","",IFERROR(INDEX(Listas!$E$2:$E$40,MATCH($B563,Listas!$D$2:$D$40,0)),"?"))</f>
        <v/>
      </c>
      <c r="H563" s="16">
        <f>IF($B563="","",IFERROR(INDEX(Listas!$F$2:$F$40,MATCH($B563,Listas!$D$2:$D$40,0)),"Sim"))</f>
        <v/>
      </c>
      <c r="I563" s="17">
        <f>IF(OR($B563="",N($D563)=0),"",IF(G563="Entrada",1,-1)*$D563)</f>
        <v/>
      </c>
    </row>
    <row r="564">
      <c r="A564" s="22" t="n"/>
      <c r="B564" s="14" t="n"/>
      <c r="C564" s="14" t="n"/>
      <c r="D564" s="15" t="n"/>
      <c r="E564" s="14" t="n"/>
      <c r="F564" s="14" t="n"/>
      <c r="G564" s="16">
        <f>IF($B564="","",IFERROR(INDEX(Listas!$E$2:$E$40,MATCH($B564,Listas!$D$2:$D$40,0)),"?"))</f>
        <v/>
      </c>
      <c r="H564" s="16">
        <f>IF($B564="","",IFERROR(INDEX(Listas!$F$2:$F$40,MATCH($B564,Listas!$D$2:$D$40,0)),"Sim"))</f>
        <v/>
      </c>
      <c r="I564" s="17">
        <f>IF(OR($B564="",N($D564)=0),"",IF(G564="Entrada",1,-1)*$D564)</f>
        <v/>
      </c>
    </row>
    <row r="565">
      <c r="A565" s="22" t="n"/>
      <c r="B565" s="14" t="n"/>
      <c r="C565" s="14" t="n"/>
      <c r="D565" s="15" t="n"/>
      <c r="E565" s="14" t="n"/>
      <c r="F565" s="14" t="n"/>
      <c r="G565" s="16">
        <f>IF($B565="","",IFERROR(INDEX(Listas!$E$2:$E$40,MATCH($B565,Listas!$D$2:$D$40,0)),"?"))</f>
        <v/>
      </c>
      <c r="H565" s="16">
        <f>IF($B565="","",IFERROR(INDEX(Listas!$F$2:$F$40,MATCH($B565,Listas!$D$2:$D$40,0)),"Sim"))</f>
        <v/>
      </c>
      <c r="I565" s="17">
        <f>IF(OR($B565="",N($D565)=0),"",IF(G565="Entrada",1,-1)*$D565)</f>
        <v/>
      </c>
    </row>
    <row r="566">
      <c r="A566" s="22" t="n"/>
      <c r="B566" s="14" t="n"/>
      <c r="C566" s="14" t="n"/>
      <c r="D566" s="15" t="n"/>
      <c r="E566" s="14" t="n"/>
      <c r="F566" s="14" t="n"/>
      <c r="G566" s="16">
        <f>IF($B566="","",IFERROR(INDEX(Listas!$E$2:$E$40,MATCH($B566,Listas!$D$2:$D$40,0)),"?"))</f>
        <v/>
      </c>
      <c r="H566" s="16">
        <f>IF($B566="","",IFERROR(INDEX(Listas!$F$2:$F$40,MATCH($B566,Listas!$D$2:$D$40,0)),"Sim"))</f>
        <v/>
      </c>
      <c r="I566" s="17">
        <f>IF(OR($B566="",N($D566)=0),"",IF(G566="Entrada",1,-1)*$D566)</f>
        <v/>
      </c>
    </row>
    <row r="567">
      <c r="A567" s="22" t="n"/>
      <c r="B567" s="14" t="n"/>
      <c r="C567" s="14" t="n"/>
      <c r="D567" s="15" t="n"/>
      <c r="E567" s="14" t="n"/>
      <c r="F567" s="14" t="n"/>
      <c r="G567" s="16">
        <f>IF($B567="","",IFERROR(INDEX(Listas!$E$2:$E$40,MATCH($B567,Listas!$D$2:$D$40,0)),"?"))</f>
        <v/>
      </c>
      <c r="H567" s="16">
        <f>IF($B567="","",IFERROR(INDEX(Listas!$F$2:$F$40,MATCH($B567,Listas!$D$2:$D$40,0)),"Sim"))</f>
        <v/>
      </c>
      <c r="I567" s="17">
        <f>IF(OR($B567="",N($D567)=0),"",IF(G567="Entrada",1,-1)*$D567)</f>
        <v/>
      </c>
    </row>
    <row r="568">
      <c r="A568" s="22" t="n"/>
      <c r="B568" s="14" t="n"/>
      <c r="C568" s="14" t="n"/>
      <c r="D568" s="15" t="n"/>
      <c r="E568" s="14" t="n"/>
      <c r="F568" s="14" t="n"/>
      <c r="G568" s="16">
        <f>IF($B568="","",IFERROR(INDEX(Listas!$E$2:$E$40,MATCH($B568,Listas!$D$2:$D$40,0)),"?"))</f>
        <v/>
      </c>
      <c r="H568" s="16">
        <f>IF($B568="","",IFERROR(INDEX(Listas!$F$2:$F$40,MATCH($B568,Listas!$D$2:$D$40,0)),"Sim"))</f>
        <v/>
      </c>
      <c r="I568" s="17">
        <f>IF(OR($B568="",N($D568)=0),"",IF(G568="Entrada",1,-1)*$D568)</f>
        <v/>
      </c>
    </row>
    <row r="569">
      <c r="A569" s="22" t="n"/>
      <c r="B569" s="14" t="n"/>
      <c r="C569" s="14" t="n"/>
      <c r="D569" s="15" t="n"/>
      <c r="E569" s="14" t="n"/>
      <c r="F569" s="14" t="n"/>
      <c r="G569" s="16">
        <f>IF($B569="","",IFERROR(INDEX(Listas!$E$2:$E$40,MATCH($B569,Listas!$D$2:$D$40,0)),"?"))</f>
        <v/>
      </c>
      <c r="H569" s="16">
        <f>IF($B569="","",IFERROR(INDEX(Listas!$F$2:$F$40,MATCH($B569,Listas!$D$2:$D$40,0)),"Sim"))</f>
        <v/>
      </c>
      <c r="I569" s="17">
        <f>IF(OR($B569="",N($D569)=0),"",IF(G569="Entrada",1,-1)*$D569)</f>
        <v/>
      </c>
    </row>
    <row r="570">
      <c r="A570" s="22" t="n"/>
      <c r="B570" s="14" t="n"/>
      <c r="C570" s="14" t="n"/>
      <c r="D570" s="15" t="n"/>
      <c r="E570" s="14" t="n"/>
      <c r="F570" s="14" t="n"/>
      <c r="G570" s="16">
        <f>IF($B570="","",IFERROR(INDEX(Listas!$E$2:$E$40,MATCH($B570,Listas!$D$2:$D$40,0)),"?"))</f>
        <v/>
      </c>
      <c r="H570" s="16">
        <f>IF($B570="","",IFERROR(INDEX(Listas!$F$2:$F$40,MATCH($B570,Listas!$D$2:$D$40,0)),"Sim"))</f>
        <v/>
      </c>
      <c r="I570" s="17">
        <f>IF(OR($B570="",N($D570)=0),"",IF(G570="Entrada",1,-1)*$D570)</f>
        <v/>
      </c>
    </row>
    <row r="571">
      <c r="A571" s="22" t="n"/>
      <c r="B571" s="14" t="n"/>
      <c r="C571" s="14" t="n"/>
      <c r="D571" s="15" t="n"/>
      <c r="E571" s="14" t="n"/>
      <c r="F571" s="14" t="n"/>
      <c r="G571" s="16">
        <f>IF($B571="","",IFERROR(INDEX(Listas!$E$2:$E$40,MATCH($B571,Listas!$D$2:$D$40,0)),"?"))</f>
        <v/>
      </c>
      <c r="H571" s="16">
        <f>IF($B571="","",IFERROR(INDEX(Listas!$F$2:$F$40,MATCH($B571,Listas!$D$2:$D$40,0)),"Sim"))</f>
        <v/>
      </c>
      <c r="I571" s="17">
        <f>IF(OR($B571="",N($D571)=0),"",IF(G571="Entrada",1,-1)*$D571)</f>
        <v/>
      </c>
    </row>
    <row r="572">
      <c r="A572" s="22" t="n"/>
      <c r="B572" s="14" t="n"/>
      <c r="C572" s="14" t="n"/>
      <c r="D572" s="15" t="n"/>
      <c r="E572" s="14" t="n"/>
      <c r="F572" s="14" t="n"/>
      <c r="G572" s="16">
        <f>IF($B572="","",IFERROR(INDEX(Listas!$E$2:$E$40,MATCH($B572,Listas!$D$2:$D$40,0)),"?"))</f>
        <v/>
      </c>
      <c r="H572" s="16">
        <f>IF($B572="","",IFERROR(INDEX(Listas!$F$2:$F$40,MATCH($B572,Listas!$D$2:$D$40,0)),"Sim"))</f>
        <v/>
      </c>
      <c r="I572" s="17">
        <f>IF(OR($B572="",N($D572)=0),"",IF(G572="Entrada",1,-1)*$D572)</f>
        <v/>
      </c>
    </row>
    <row r="573">
      <c r="A573" s="22" t="n"/>
      <c r="B573" s="14" t="n"/>
      <c r="C573" s="14" t="n"/>
      <c r="D573" s="15" t="n"/>
      <c r="E573" s="14" t="n"/>
      <c r="F573" s="14" t="n"/>
      <c r="G573" s="16">
        <f>IF($B573="","",IFERROR(INDEX(Listas!$E$2:$E$40,MATCH($B573,Listas!$D$2:$D$40,0)),"?"))</f>
        <v/>
      </c>
      <c r="H573" s="16">
        <f>IF($B573="","",IFERROR(INDEX(Listas!$F$2:$F$40,MATCH($B573,Listas!$D$2:$D$40,0)),"Sim"))</f>
        <v/>
      </c>
      <c r="I573" s="17">
        <f>IF(OR($B573="",N($D573)=0),"",IF(G573="Entrada",1,-1)*$D573)</f>
        <v/>
      </c>
    </row>
    <row r="574">
      <c r="A574" s="22" t="n"/>
      <c r="B574" s="14" t="n"/>
      <c r="C574" s="14" t="n"/>
      <c r="D574" s="15" t="n"/>
      <c r="E574" s="14" t="n"/>
      <c r="F574" s="14" t="n"/>
      <c r="G574" s="16">
        <f>IF($B574="","",IFERROR(INDEX(Listas!$E$2:$E$40,MATCH($B574,Listas!$D$2:$D$40,0)),"?"))</f>
        <v/>
      </c>
      <c r="H574" s="16">
        <f>IF($B574="","",IFERROR(INDEX(Listas!$F$2:$F$40,MATCH($B574,Listas!$D$2:$D$40,0)),"Sim"))</f>
        <v/>
      </c>
      <c r="I574" s="17">
        <f>IF(OR($B574="",N($D574)=0),"",IF(G574="Entrada",1,-1)*$D574)</f>
        <v/>
      </c>
    </row>
    <row r="575">
      <c r="A575" s="22" t="n"/>
      <c r="B575" s="14" t="n"/>
      <c r="C575" s="14" t="n"/>
      <c r="D575" s="15" t="n"/>
      <c r="E575" s="14" t="n"/>
      <c r="F575" s="14" t="n"/>
      <c r="G575" s="16">
        <f>IF($B575="","",IFERROR(INDEX(Listas!$E$2:$E$40,MATCH($B575,Listas!$D$2:$D$40,0)),"?"))</f>
        <v/>
      </c>
      <c r="H575" s="16">
        <f>IF($B575="","",IFERROR(INDEX(Listas!$F$2:$F$40,MATCH($B575,Listas!$D$2:$D$40,0)),"Sim"))</f>
        <v/>
      </c>
      <c r="I575" s="17">
        <f>IF(OR($B575="",N($D575)=0),"",IF(G575="Entrada",1,-1)*$D575)</f>
        <v/>
      </c>
    </row>
    <row r="576">
      <c r="A576" s="22" t="n"/>
      <c r="B576" s="14" t="n"/>
      <c r="C576" s="14" t="n"/>
      <c r="D576" s="15" t="n"/>
      <c r="E576" s="14" t="n"/>
      <c r="F576" s="14" t="n"/>
      <c r="G576" s="16">
        <f>IF($B576="","",IFERROR(INDEX(Listas!$E$2:$E$40,MATCH($B576,Listas!$D$2:$D$40,0)),"?"))</f>
        <v/>
      </c>
      <c r="H576" s="16">
        <f>IF($B576="","",IFERROR(INDEX(Listas!$F$2:$F$40,MATCH($B576,Listas!$D$2:$D$40,0)),"Sim"))</f>
        <v/>
      </c>
      <c r="I576" s="17">
        <f>IF(OR($B576="",N($D576)=0),"",IF(G576="Entrada",1,-1)*$D576)</f>
        <v/>
      </c>
    </row>
    <row r="577">
      <c r="A577" s="22" t="n"/>
      <c r="B577" s="14" t="n"/>
      <c r="C577" s="14" t="n"/>
      <c r="D577" s="15" t="n"/>
      <c r="E577" s="14" t="n"/>
      <c r="F577" s="14" t="n"/>
      <c r="G577" s="16">
        <f>IF($B577="","",IFERROR(INDEX(Listas!$E$2:$E$40,MATCH($B577,Listas!$D$2:$D$40,0)),"?"))</f>
        <v/>
      </c>
      <c r="H577" s="16">
        <f>IF($B577="","",IFERROR(INDEX(Listas!$F$2:$F$40,MATCH($B577,Listas!$D$2:$D$40,0)),"Sim"))</f>
        <v/>
      </c>
      <c r="I577" s="17">
        <f>IF(OR($B577="",N($D577)=0),"",IF(G577="Entrada",1,-1)*$D577)</f>
        <v/>
      </c>
    </row>
    <row r="578">
      <c r="A578" s="22" t="n"/>
      <c r="B578" s="14" t="n"/>
      <c r="C578" s="14" t="n"/>
      <c r="D578" s="15" t="n"/>
      <c r="E578" s="14" t="n"/>
      <c r="F578" s="14" t="n"/>
      <c r="G578" s="16">
        <f>IF($B578="","",IFERROR(INDEX(Listas!$E$2:$E$40,MATCH($B578,Listas!$D$2:$D$40,0)),"?"))</f>
        <v/>
      </c>
      <c r="H578" s="16">
        <f>IF($B578="","",IFERROR(INDEX(Listas!$F$2:$F$40,MATCH($B578,Listas!$D$2:$D$40,0)),"Sim"))</f>
        <v/>
      </c>
      <c r="I578" s="17">
        <f>IF(OR($B578="",N($D578)=0),"",IF(G578="Entrada",1,-1)*$D578)</f>
        <v/>
      </c>
    </row>
    <row r="579">
      <c r="A579" s="22" t="n"/>
      <c r="B579" s="14" t="n"/>
      <c r="C579" s="14" t="n"/>
      <c r="D579" s="15" t="n"/>
      <c r="E579" s="14" t="n"/>
      <c r="F579" s="14" t="n"/>
      <c r="G579" s="16">
        <f>IF($B579="","",IFERROR(INDEX(Listas!$E$2:$E$40,MATCH($B579,Listas!$D$2:$D$40,0)),"?"))</f>
        <v/>
      </c>
      <c r="H579" s="16">
        <f>IF($B579="","",IFERROR(INDEX(Listas!$F$2:$F$40,MATCH($B579,Listas!$D$2:$D$40,0)),"Sim"))</f>
        <v/>
      </c>
      <c r="I579" s="17">
        <f>IF(OR($B579="",N($D579)=0),"",IF(G579="Entrada",1,-1)*$D579)</f>
        <v/>
      </c>
    </row>
    <row r="580">
      <c r="A580" s="22" t="n"/>
      <c r="B580" s="14" t="n"/>
      <c r="C580" s="14" t="n"/>
      <c r="D580" s="15" t="n"/>
      <c r="E580" s="14" t="n"/>
      <c r="F580" s="14" t="n"/>
      <c r="G580" s="16">
        <f>IF($B580="","",IFERROR(INDEX(Listas!$E$2:$E$40,MATCH($B580,Listas!$D$2:$D$40,0)),"?"))</f>
        <v/>
      </c>
      <c r="H580" s="16">
        <f>IF($B580="","",IFERROR(INDEX(Listas!$F$2:$F$40,MATCH($B580,Listas!$D$2:$D$40,0)),"Sim"))</f>
        <v/>
      </c>
      <c r="I580" s="17">
        <f>IF(OR($B580="",N($D580)=0),"",IF(G580="Entrada",1,-1)*$D580)</f>
        <v/>
      </c>
    </row>
    <row r="581">
      <c r="A581" s="22" t="n"/>
      <c r="B581" s="14" t="n"/>
      <c r="C581" s="14" t="n"/>
      <c r="D581" s="15" t="n"/>
      <c r="E581" s="14" t="n"/>
      <c r="F581" s="14" t="n"/>
      <c r="G581" s="16">
        <f>IF($B581="","",IFERROR(INDEX(Listas!$E$2:$E$40,MATCH($B581,Listas!$D$2:$D$40,0)),"?"))</f>
        <v/>
      </c>
      <c r="H581" s="16">
        <f>IF($B581="","",IFERROR(INDEX(Listas!$F$2:$F$40,MATCH($B581,Listas!$D$2:$D$40,0)),"Sim"))</f>
        <v/>
      </c>
      <c r="I581" s="17">
        <f>IF(OR($B581="",N($D581)=0),"",IF(G581="Entrada",1,-1)*$D581)</f>
        <v/>
      </c>
    </row>
    <row r="582">
      <c r="A582" s="22" t="n"/>
      <c r="B582" s="14" t="n"/>
      <c r="C582" s="14" t="n"/>
      <c r="D582" s="15" t="n"/>
      <c r="E582" s="14" t="n"/>
      <c r="F582" s="14" t="n"/>
      <c r="G582" s="16">
        <f>IF($B582="","",IFERROR(INDEX(Listas!$E$2:$E$40,MATCH($B582,Listas!$D$2:$D$40,0)),"?"))</f>
        <v/>
      </c>
      <c r="H582" s="16">
        <f>IF($B582="","",IFERROR(INDEX(Listas!$F$2:$F$40,MATCH($B582,Listas!$D$2:$D$40,0)),"Sim"))</f>
        <v/>
      </c>
      <c r="I582" s="17">
        <f>IF(OR($B582="",N($D582)=0),"",IF(G582="Entrada",1,-1)*$D582)</f>
        <v/>
      </c>
    </row>
    <row r="583">
      <c r="A583" s="22" t="n"/>
      <c r="B583" s="14" t="n"/>
      <c r="C583" s="14" t="n"/>
      <c r="D583" s="15" t="n"/>
      <c r="E583" s="14" t="n"/>
      <c r="F583" s="14" t="n"/>
      <c r="G583" s="16">
        <f>IF($B583="","",IFERROR(INDEX(Listas!$E$2:$E$40,MATCH($B583,Listas!$D$2:$D$40,0)),"?"))</f>
        <v/>
      </c>
      <c r="H583" s="16">
        <f>IF($B583="","",IFERROR(INDEX(Listas!$F$2:$F$40,MATCH($B583,Listas!$D$2:$D$40,0)),"Sim"))</f>
        <v/>
      </c>
      <c r="I583" s="17">
        <f>IF(OR($B583="",N($D583)=0),"",IF(G583="Entrada",1,-1)*$D583)</f>
        <v/>
      </c>
    </row>
    <row r="584">
      <c r="A584" s="22" t="n"/>
      <c r="B584" s="14" t="n"/>
      <c r="C584" s="14" t="n"/>
      <c r="D584" s="15" t="n"/>
      <c r="E584" s="14" t="n"/>
      <c r="F584" s="14" t="n"/>
      <c r="G584" s="16">
        <f>IF($B584="","",IFERROR(INDEX(Listas!$E$2:$E$40,MATCH($B584,Listas!$D$2:$D$40,0)),"?"))</f>
        <v/>
      </c>
      <c r="H584" s="16">
        <f>IF($B584="","",IFERROR(INDEX(Listas!$F$2:$F$40,MATCH($B584,Listas!$D$2:$D$40,0)),"Sim"))</f>
        <v/>
      </c>
      <c r="I584" s="17">
        <f>IF(OR($B584="",N($D584)=0),"",IF(G584="Entrada",1,-1)*$D584)</f>
        <v/>
      </c>
    </row>
    <row r="585">
      <c r="A585" s="22" t="n"/>
      <c r="B585" s="14" t="n"/>
      <c r="C585" s="14" t="n"/>
      <c r="D585" s="15" t="n"/>
      <c r="E585" s="14" t="n"/>
      <c r="F585" s="14" t="n"/>
      <c r="G585" s="16">
        <f>IF($B585="","",IFERROR(INDEX(Listas!$E$2:$E$40,MATCH($B585,Listas!$D$2:$D$40,0)),"?"))</f>
        <v/>
      </c>
      <c r="H585" s="16">
        <f>IF($B585="","",IFERROR(INDEX(Listas!$F$2:$F$40,MATCH($B585,Listas!$D$2:$D$40,0)),"Sim"))</f>
        <v/>
      </c>
      <c r="I585" s="17">
        <f>IF(OR($B585="",N($D585)=0),"",IF(G585="Entrada",1,-1)*$D585)</f>
        <v/>
      </c>
    </row>
    <row r="586">
      <c r="A586" s="22" t="n"/>
      <c r="B586" s="14" t="n"/>
      <c r="C586" s="14" t="n"/>
      <c r="D586" s="15" t="n"/>
      <c r="E586" s="14" t="n"/>
      <c r="F586" s="14" t="n"/>
      <c r="G586" s="16">
        <f>IF($B586="","",IFERROR(INDEX(Listas!$E$2:$E$40,MATCH($B586,Listas!$D$2:$D$40,0)),"?"))</f>
        <v/>
      </c>
      <c r="H586" s="16">
        <f>IF($B586="","",IFERROR(INDEX(Listas!$F$2:$F$40,MATCH($B586,Listas!$D$2:$D$40,0)),"Sim"))</f>
        <v/>
      </c>
      <c r="I586" s="17">
        <f>IF(OR($B586="",N($D586)=0),"",IF(G586="Entrada",1,-1)*$D586)</f>
        <v/>
      </c>
    </row>
    <row r="587">
      <c r="A587" s="22" t="n"/>
      <c r="B587" s="14" t="n"/>
      <c r="C587" s="14" t="n"/>
      <c r="D587" s="15" t="n"/>
      <c r="E587" s="14" t="n"/>
      <c r="F587" s="14" t="n"/>
      <c r="G587" s="16">
        <f>IF($B587="","",IFERROR(INDEX(Listas!$E$2:$E$40,MATCH($B587,Listas!$D$2:$D$40,0)),"?"))</f>
        <v/>
      </c>
      <c r="H587" s="16">
        <f>IF($B587="","",IFERROR(INDEX(Listas!$F$2:$F$40,MATCH($B587,Listas!$D$2:$D$40,0)),"Sim"))</f>
        <v/>
      </c>
      <c r="I587" s="17">
        <f>IF(OR($B587="",N($D587)=0),"",IF(G587="Entrada",1,-1)*$D587)</f>
        <v/>
      </c>
    </row>
    <row r="588">
      <c r="A588" s="22" t="n"/>
      <c r="B588" s="14" t="n"/>
      <c r="C588" s="14" t="n"/>
      <c r="D588" s="15" t="n"/>
      <c r="E588" s="14" t="n"/>
      <c r="F588" s="14" t="n"/>
      <c r="G588" s="16">
        <f>IF($B588="","",IFERROR(INDEX(Listas!$E$2:$E$40,MATCH($B588,Listas!$D$2:$D$40,0)),"?"))</f>
        <v/>
      </c>
      <c r="H588" s="16">
        <f>IF($B588="","",IFERROR(INDEX(Listas!$F$2:$F$40,MATCH($B588,Listas!$D$2:$D$40,0)),"Sim"))</f>
        <v/>
      </c>
      <c r="I588" s="17">
        <f>IF(OR($B588="",N($D588)=0),"",IF(G588="Entrada",1,-1)*$D588)</f>
        <v/>
      </c>
    </row>
    <row r="589">
      <c r="A589" s="22" t="n"/>
      <c r="B589" s="14" t="n"/>
      <c r="C589" s="14" t="n"/>
      <c r="D589" s="15" t="n"/>
      <c r="E589" s="14" t="n"/>
      <c r="F589" s="14" t="n"/>
      <c r="G589" s="16">
        <f>IF($B589="","",IFERROR(INDEX(Listas!$E$2:$E$40,MATCH($B589,Listas!$D$2:$D$40,0)),"?"))</f>
        <v/>
      </c>
      <c r="H589" s="16">
        <f>IF($B589="","",IFERROR(INDEX(Listas!$F$2:$F$40,MATCH($B589,Listas!$D$2:$D$40,0)),"Sim"))</f>
        <v/>
      </c>
      <c r="I589" s="17">
        <f>IF(OR($B589="",N($D589)=0),"",IF(G589="Entrada",1,-1)*$D589)</f>
        <v/>
      </c>
    </row>
    <row r="590">
      <c r="A590" s="22" t="n"/>
      <c r="B590" s="14" t="n"/>
      <c r="C590" s="14" t="n"/>
      <c r="D590" s="15" t="n"/>
      <c r="E590" s="14" t="n"/>
      <c r="F590" s="14" t="n"/>
      <c r="G590" s="16">
        <f>IF($B590="","",IFERROR(INDEX(Listas!$E$2:$E$40,MATCH($B590,Listas!$D$2:$D$40,0)),"?"))</f>
        <v/>
      </c>
      <c r="H590" s="16">
        <f>IF($B590="","",IFERROR(INDEX(Listas!$F$2:$F$40,MATCH($B590,Listas!$D$2:$D$40,0)),"Sim"))</f>
        <v/>
      </c>
      <c r="I590" s="17">
        <f>IF(OR($B590="",N($D590)=0),"",IF(G590="Entrada",1,-1)*$D590)</f>
        <v/>
      </c>
    </row>
    <row r="591">
      <c r="A591" s="22" t="n"/>
      <c r="B591" s="14" t="n"/>
      <c r="C591" s="14" t="n"/>
      <c r="D591" s="15" t="n"/>
      <c r="E591" s="14" t="n"/>
      <c r="F591" s="14" t="n"/>
      <c r="G591" s="16">
        <f>IF($B591="","",IFERROR(INDEX(Listas!$E$2:$E$40,MATCH($B591,Listas!$D$2:$D$40,0)),"?"))</f>
        <v/>
      </c>
      <c r="H591" s="16">
        <f>IF($B591="","",IFERROR(INDEX(Listas!$F$2:$F$40,MATCH($B591,Listas!$D$2:$D$40,0)),"Sim"))</f>
        <v/>
      </c>
      <c r="I591" s="17">
        <f>IF(OR($B591="",N($D591)=0),"",IF(G591="Entrada",1,-1)*$D591)</f>
        <v/>
      </c>
    </row>
    <row r="592">
      <c r="A592" s="22" t="n"/>
      <c r="B592" s="14" t="n"/>
      <c r="C592" s="14" t="n"/>
      <c r="D592" s="15" t="n"/>
      <c r="E592" s="14" t="n"/>
      <c r="F592" s="14" t="n"/>
      <c r="G592" s="16">
        <f>IF($B592="","",IFERROR(INDEX(Listas!$E$2:$E$40,MATCH($B592,Listas!$D$2:$D$40,0)),"?"))</f>
        <v/>
      </c>
      <c r="H592" s="16">
        <f>IF($B592="","",IFERROR(INDEX(Listas!$F$2:$F$40,MATCH($B592,Listas!$D$2:$D$40,0)),"Sim"))</f>
        <v/>
      </c>
      <c r="I592" s="17">
        <f>IF(OR($B592="",N($D592)=0),"",IF(G592="Entrada",1,-1)*$D592)</f>
        <v/>
      </c>
    </row>
    <row r="593">
      <c r="A593" s="22" t="n"/>
      <c r="B593" s="14" t="n"/>
      <c r="C593" s="14" t="n"/>
      <c r="D593" s="15" t="n"/>
      <c r="E593" s="14" t="n"/>
      <c r="F593" s="14" t="n"/>
      <c r="G593" s="16">
        <f>IF($B593="","",IFERROR(INDEX(Listas!$E$2:$E$40,MATCH($B593,Listas!$D$2:$D$40,0)),"?"))</f>
        <v/>
      </c>
      <c r="H593" s="16">
        <f>IF($B593="","",IFERROR(INDEX(Listas!$F$2:$F$40,MATCH($B593,Listas!$D$2:$D$40,0)),"Sim"))</f>
        <v/>
      </c>
      <c r="I593" s="17">
        <f>IF(OR($B593="",N($D593)=0),"",IF(G593="Entrada",1,-1)*$D593)</f>
        <v/>
      </c>
    </row>
    <row r="594">
      <c r="A594" s="22" t="n"/>
      <c r="B594" s="14" t="n"/>
      <c r="C594" s="14" t="n"/>
      <c r="D594" s="15" t="n"/>
      <c r="E594" s="14" t="n"/>
      <c r="F594" s="14" t="n"/>
      <c r="G594" s="16">
        <f>IF($B594="","",IFERROR(INDEX(Listas!$E$2:$E$40,MATCH($B594,Listas!$D$2:$D$40,0)),"?"))</f>
        <v/>
      </c>
      <c r="H594" s="16">
        <f>IF($B594="","",IFERROR(INDEX(Listas!$F$2:$F$40,MATCH($B594,Listas!$D$2:$D$40,0)),"Sim"))</f>
        <v/>
      </c>
      <c r="I594" s="17">
        <f>IF(OR($B594="",N($D594)=0),"",IF(G594="Entrada",1,-1)*$D594)</f>
        <v/>
      </c>
    </row>
    <row r="595">
      <c r="A595" s="22" t="n"/>
      <c r="B595" s="14" t="n"/>
      <c r="C595" s="14" t="n"/>
      <c r="D595" s="15" t="n"/>
      <c r="E595" s="14" t="n"/>
      <c r="F595" s="14" t="n"/>
      <c r="G595" s="16">
        <f>IF($B595="","",IFERROR(INDEX(Listas!$E$2:$E$40,MATCH($B595,Listas!$D$2:$D$40,0)),"?"))</f>
        <v/>
      </c>
      <c r="H595" s="16">
        <f>IF($B595="","",IFERROR(INDEX(Listas!$F$2:$F$40,MATCH($B595,Listas!$D$2:$D$40,0)),"Sim"))</f>
        <v/>
      </c>
      <c r="I595" s="17">
        <f>IF(OR($B595="",N($D595)=0),"",IF(G595="Entrada",1,-1)*$D595)</f>
        <v/>
      </c>
    </row>
    <row r="596">
      <c r="A596" s="22" t="n"/>
      <c r="B596" s="14" t="n"/>
      <c r="C596" s="14" t="n"/>
      <c r="D596" s="15" t="n"/>
      <c r="E596" s="14" t="n"/>
      <c r="F596" s="14" t="n"/>
      <c r="G596" s="16">
        <f>IF($B596="","",IFERROR(INDEX(Listas!$E$2:$E$40,MATCH($B596,Listas!$D$2:$D$40,0)),"?"))</f>
        <v/>
      </c>
      <c r="H596" s="16">
        <f>IF($B596="","",IFERROR(INDEX(Listas!$F$2:$F$40,MATCH($B596,Listas!$D$2:$D$40,0)),"Sim"))</f>
        <v/>
      </c>
      <c r="I596" s="17">
        <f>IF(OR($B596="",N($D596)=0),"",IF(G596="Entrada",1,-1)*$D596)</f>
        <v/>
      </c>
    </row>
    <row r="597">
      <c r="A597" s="22" t="n"/>
      <c r="B597" s="14" t="n"/>
      <c r="C597" s="14" t="n"/>
      <c r="D597" s="15" t="n"/>
      <c r="E597" s="14" t="n"/>
      <c r="F597" s="14" t="n"/>
      <c r="G597" s="16">
        <f>IF($B597="","",IFERROR(INDEX(Listas!$E$2:$E$40,MATCH($B597,Listas!$D$2:$D$40,0)),"?"))</f>
        <v/>
      </c>
      <c r="H597" s="16">
        <f>IF($B597="","",IFERROR(INDEX(Listas!$F$2:$F$40,MATCH($B597,Listas!$D$2:$D$40,0)),"Sim"))</f>
        <v/>
      </c>
      <c r="I597" s="17">
        <f>IF(OR($B597="",N($D597)=0),"",IF(G597="Entrada",1,-1)*$D597)</f>
        <v/>
      </c>
    </row>
    <row r="598">
      <c r="A598" s="22" t="n"/>
      <c r="B598" s="14" t="n"/>
      <c r="C598" s="14" t="n"/>
      <c r="D598" s="15" t="n"/>
      <c r="E598" s="14" t="n"/>
      <c r="F598" s="14" t="n"/>
      <c r="G598" s="16">
        <f>IF($B598="","",IFERROR(INDEX(Listas!$E$2:$E$40,MATCH($B598,Listas!$D$2:$D$40,0)),"?"))</f>
        <v/>
      </c>
      <c r="H598" s="16">
        <f>IF($B598="","",IFERROR(INDEX(Listas!$F$2:$F$40,MATCH($B598,Listas!$D$2:$D$40,0)),"Sim"))</f>
        <v/>
      </c>
      <c r="I598" s="17">
        <f>IF(OR($B598="",N($D598)=0),"",IF(G598="Entrada",1,-1)*$D598)</f>
        <v/>
      </c>
    </row>
    <row r="599">
      <c r="A599" s="22" t="n"/>
      <c r="B599" s="14" t="n"/>
      <c r="C599" s="14" t="n"/>
      <c r="D599" s="15" t="n"/>
      <c r="E599" s="14" t="n"/>
      <c r="F599" s="14" t="n"/>
      <c r="G599" s="16">
        <f>IF($B599="","",IFERROR(INDEX(Listas!$E$2:$E$40,MATCH($B599,Listas!$D$2:$D$40,0)),"?"))</f>
        <v/>
      </c>
      <c r="H599" s="16">
        <f>IF($B599="","",IFERROR(INDEX(Listas!$F$2:$F$40,MATCH($B599,Listas!$D$2:$D$40,0)),"Sim"))</f>
        <v/>
      </c>
      <c r="I599" s="17">
        <f>IF(OR($B599="",N($D599)=0),"",IF(G599="Entrada",1,-1)*$D599)</f>
        <v/>
      </c>
    </row>
    <row r="600">
      <c r="A600" s="22" t="n"/>
      <c r="B600" s="14" t="n"/>
      <c r="C600" s="14" t="n"/>
      <c r="D600" s="15" t="n"/>
      <c r="E600" s="14" t="n"/>
      <c r="F600" s="14" t="n"/>
      <c r="G600" s="16">
        <f>IF($B600="","",IFERROR(INDEX(Listas!$E$2:$E$40,MATCH($B600,Listas!$D$2:$D$40,0)),"?"))</f>
        <v/>
      </c>
      <c r="H600" s="16">
        <f>IF($B600="","",IFERROR(INDEX(Listas!$F$2:$F$40,MATCH($B600,Listas!$D$2:$D$40,0)),"Sim"))</f>
        <v/>
      </c>
      <c r="I600" s="17">
        <f>IF(OR($B600="",N($D600)=0),"",IF(G600="Entrada",1,-1)*$D600)</f>
        <v/>
      </c>
    </row>
    <row r="601">
      <c r="A601" s="22" t="n"/>
      <c r="B601" s="14" t="n"/>
      <c r="C601" s="14" t="n"/>
      <c r="D601" s="15" t="n"/>
      <c r="E601" s="14" t="n"/>
      <c r="F601" s="14" t="n"/>
      <c r="G601" s="16">
        <f>IF($B601="","",IFERROR(INDEX(Listas!$E$2:$E$40,MATCH($B601,Listas!$D$2:$D$40,0)),"?"))</f>
        <v/>
      </c>
      <c r="H601" s="16">
        <f>IF($B601="","",IFERROR(INDEX(Listas!$F$2:$F$40,MATCH($B601,Listas!$D$2:$D$40,0)),"Sim"))</f>
        <v/>
      </c>
      <c r="I601" s="17">
        <f>IF(OR($B601="",N($D601)=0),"",IF(G601="Entrada",1,-1)*$D601)</f>
        <v/>
      </c>
    </row>
    <row r="602">
      <c r="A602" s="22" t="n"/>
      <c r="B602" s="14" t="n"/>
      <c r="C602" s="14" t="n"/>
      <c r="D602" s="15" t="n"/>
      <c r="E602" s="14" t="n"/>
      <c r="F602" s="14" t="n"/>
      <c r="G602" s="16">
        <f>IF($B602="","",IFERROR(INDEX(Listas!$E$2:$E$40,MATCH($B602,Listas!$D$2:$D$40,0)),"?"))</f>
        <v/>
      </c>
      <c r="H602" s="16">
        <f>IF($B602="","",IFERROR(INDEX(Listas!$F$2:$F$40,MATCH($B602,Listas!$D$2:$D$40,0)),"Sim"))</f>
        <v/>
      </c>
      <c r="I602" s="17">
        <f>IF(OR($B602="",N($D602)=0),"",IF(G602="Entrada",1,-1)*$D602)</f>
        <v/>
      </c>
    </row>
    <row r="603">
      <c r="A603" s="22" t="n"/>
      <c r="B603" s="14" t="n"/>
      <c r="C603" s="14" t="n"/>
      <c r="D603" s="15" t="n"/>
      <c r="E603" s="14" t="n"/>
      <c r="F603" s="14" t="n"/>
      <c r="G603" s="16">
        <f>IF($B603="","",IFERROR(INDEX(Listas!$E$2:$E$40,MATCH($B603,Listas!$D$2:$D$40,0)),"?"))</f>
        <v/>
      </c>
      <c r="H603" s="16">
        <f>IF($B603="","",IFERROR(INDEX(Listas!$F$2:$F$40,MATCH($B603,Listas!$D$2:$D$40,0)),"Sim"))</f>
        <v/>
      </c>
      <c r="I603" s="17">
        <f>IF(OR($B603="",N($D603)=0),"",IF(G603="Entrada",1,-1)*$D603)</f>
        <v/>
      </c>
    </row>
    <row r="604">
      <c r="A604" s="22" t="n"/>
      <c r="B604" s="14" t="n"/>
      <c r="C604" s="14" t="n"/>
      <c r="D604" s="15" t="n"/>
      <c r="E604" s="14" t="n"/>
      <c r="F604" s="14" t="n"/>
      <c r="G604" s="16">
        <f>IF($B604="","",IFERROR(INDEX(Listas!$E$2:$E$40,MATCH($B604,Listas!$D$2:$D$40,0)),"?"))</f>
        <v/>
      </c>
      <c r="H604" s="16">
        <f>IF($B604="","",IFERROR(INDEX(Listas!$F$2:$F$40,MATCH($B604,Listas!$D$2:$D$40,0)),"Sim"))</f>
        <v/>
      </c>
      <c r="I604" s="17">
        <f>IF(OR($B604="",N($D604)=0),"",IF(G604="Entrada",1,-1)*$D604)</f>
        <v/>
      </c>
    </row>
    <row r="605">
      <c r="A605" s="22" t="n"/>
      <c r="B605" s="14" t="n"/>
      <c r="C605" s="14" t="n"/>
      <c r="D605" s="15" t="n"/>
      <c r="E605" s="14" t="n"/>
      <c r="F605" s="14" t="n"/>
      <c r="G605" s="16">
        <f>IF($B605="","",IFERROR(INDEX(Listas!$E$2:$E$40,MATCH($B605,Listas!$D$2:$D$40,0)),"?"))</f>
        <v/>
      </c>
      <c r="H605" s="16">
        <f>IF($B605="","",IFERROR(INDEX(Listas!$F$2:$F$40,MATCH($B605,Listas!$D$2:$D$40,0)),"Sim"))</f>
        <v/>
      </c>
      <c r="I605" s="17">
        <f>IF(OR($B605="",N($D605)=0),"",IF(G605="Entrada",1,-1)*$D605)</f>
        <v/>
      </c>
    </row>
    <row r="606">
      <c r="A606" s="22" t="n"/>
      <c r="B606" s="14" t="n"/>
      <c r="C606" s="14" t="n"/>
      <c r="D606" s="15" t="n"/>
      <c r="E606" s="14" t="n"/>
      <c r="F606" s="14" t="n"/>
      <c r="G606" s="16">
        <f>IF($B606="","",IFERROR(INDEX(Listas!$E$2:$E$40,MATCH($B606,Listas!$D$2:$D$40,0)),"?"))</f>
        <v/>
      </c>
      <c r="H606" s="16">
        <f>IF($B606="","",IFERROR(INDEX(Listas!$F$2:$F$40,MATCH($B606,Listas!$D$2:$D$40,0)),"Sim"))</f>
        <v/>
      </c>
      <c r="I606" s="17">
        <f>IF(OR($B606="",N($D606)=0),"",IF(G606="Entrada",1,-1)*$D606)</f>
        <v/>
      </c>
    </row>
    <row r="607">
      <c r="A607" s="22" t="n"/>
      <c r="B607" s="14" t="n"/>
      <c r="C607" s="14" t="n"/>
      <c r="D607" s="15" t="n"/>
      <c r="E607" s="14" t="n"/>
      <c r="F607" s="14" t="n"/>
      <c r="G607" s="16">
        <f>IF($B607="","",IFERROR(INDEX(Listas!$E$2:$E$40,MATCH($B607,Listas!$D$2:$D$40,0)),"?"))</f>
        <v/>
      </c>
      <c r="H607" s="16">
        <f>IF($B607="","",IFERROR(INDEX(Listas!$F$2:$F$40,MATCH($B607,Listas!$D$2:$D$40,0)),"Sim"))</f>
        <v/>
      </c>
      <c r="I607" s="17">
        <f>IF(OR($B607="",N($D607)=0),"",IF(G607="Entrada",1,-1)*$D607)</f>
        <v/>
      </c>
    </row>
    <row r="608">
      <c r="A608" s="22" t="n"/>
      <c r="B608" s="14" t="n"/>
      <c r="C608" s="14" t="n"/>
      <c r="D608" s="15" t="n"/>
      <c r="E608" s="14" t="n"/>
      <c r="F608" s="14" t="n"/>
      <c r="G608" s="16">
        <f>IF($B608="","",IFERROR(INDEX(Listas!$E$2:$E$40,MATCH($B608,Listas!$D$2:$D$40,0)),"?"))</f>
        <v/>
      </c>
      <c r="H608" s="16">
        <f>IF($B608="","",IFERROR(INDEX(Listas!$F$2:$F$40,MATCH($B608,Listas!$D$2:$D$40,0)),"Sim"))</f>
        <v/>
      </c>
      <c r="I608" s="17">
        <f>IF(OR($B608="",N($D608)=0),"",IF(G608="Entrada",1,-1)*$D608)</f>
        <v/>
      </c>
    </row>
    <row r="609">
      <c r="A609" s="22" t="n"/>
      <c r="B609" s="14" t="n"/>
      <c r="C609" s="14" t="n"/>
      <c r="D609" s="15" t="n"/>
      <c r="E609" s="14" t="n"/>
      <c r="F609" s="14" t="n"/>
      <c r="G609" s="16">
        <f>IF($B609="","",IFERROR(INDEX(Listas!$E$2:$E$40,MATCH($B609,Listas!$D$2:$D$40,0)),"?"))</f>
        <v/>
      </c>
      <c r="H609" s="16">
        <f>IF($B609="","",IFERROR(INDEX(Listas!$F$2:$F$40,MATCH($B609,Listas!$D$2:$D$40,0)),"Sim"))</f>
        <v/>
      </c>
      <c r="I609" s="17">
        <f>IF(OR($B609="",N($D609)=0),"",IF(G609="Entrada",1,-1)*$D609)</f>
        <v/>
      </c>
    </row>
    <row r="610">
      <c r="A610" s="22" t="n"/>
      <c r="B610" s="14" t="n"/>
      <c r="C610" s="14" t="n"/>
      <c r="D610" s="15" t="n"/>
      <c r="E610" s="14" t="n"/>
      <c r="F610" s="14" t="n"/>
      <c r="G610" s="16">
        <f>IF($B610="","",IFERROR(INDEX(Listas!$E$2:$E$40,MATCH($B610,Listas!$D$2:$D$40,0)),"?"))</f>
        <v/>
      </c>
      <c r="H610" s="16">
        <f>IF($B610="","",IFERROR(INDEX(Listas!$F$2:$F$40,MATCH($B610,Listas!$D$2:$D$40,0)),"Sim"))</f>
        <v/>
      </c>
      <c r="I610" s="17">
        <f>IF(OR($B610="",N($D610)=0),"",IF(G610="Entrada",1,-1)*$D610)</f>
        <v/>
      </c>
    </row>
    <row r="611">
      <c r="A611" s="22" t="n"/>
      <c r="B611" s="14" t="n"/>
      <c r="C611" s="14" t="n"/>
      <c r="D611" s="15" t="n"/>
      <c r="E611" s="14" t="n"/>
      <c r="F611" s="14" t="n"/>
      <c r="G611" s="16">
        <f>IF($B611="","",IFERROR(INDEX(Listas!$E$2:$E$40,MATCH($B611,Listas!$D$2:$D$40,0)),"?"))</f>
        <v/>
      </c>
      <c r="H611" s="16">
        <f>IF($B611="","",IFERROR(INDEX(Listas!$F$2:$F$40,MATCH($B611,Listas!$D$2:$D$40,0)),"Sim"))</f>
        <v/>
      </c>
      <c r="I611" s="17">
        <f>IF(OR($B611="",N($D611)=0),"",IF(G611="Entrada",1,-1)*$D611)</f>
        <v/>
      </c>
    </row>
    <row r="612">
      <c r="A612" s="22" t="n"/>
      <c r="B612" s="14" t="n"/>
      <c r="C612" s="14" t="n"/>
      <c r="D612" s="15" t="n"/>
      <c r="E612" s="14" t="n"/>
      <c r="F612" s="14" t="n"/>
      <c r="G612" s="16">
        <f>IF($B612="","",IFERROR(INDEX(Listas!$E$2:$E$40,MATCH($B612,Listas!$D$2:$D$40,0)),"?"))</f>
        <v/>
      </c>
      <c r="H612" s="16">
        <f>IF($B612="","",IFERROR(INDEX(Listas!$F$2:$F$40,MATCH($B612,Listas!$D$2:$D$40,0)),"Sim"))</f>
        <v/>
      </c>
      <c r="I612" s="17">
        <f>IF(OR($B612="",N($D612)=0),"",IF(G612="Entrada",1,-1)*$D612)</f>
        <v/>
      </c>
    </row>
    <row r="613">
      <c r="A613" s="22" t="n"/>
      <c r="B613" s="14" t="n"/>
      <c r="C613" s="14" t="n"/>
      <c r="D613" s="15" t="n"/>
      <c r="E613" s="14" t="n"/>
      <c r="F613" s="14" t="n"/>
      <c r="G613" s="16">
        <f>IF($B613="","",IFERROR(INDEX(Listas!$E$2:$E$40,MATCH($B613,Listas!$D$2:$D$40,0)),"?"))</f>
        <v/>
      </c>
      <c r="H613" s="16">
        <f>IF($B613="","",IFERROR(INDEX(Listas!$F$2:$F$40,MATCH($B613,Listas!$D$2:$D$40,0)),"Sim"))</f>
        <v/>
      </c>
      <c r="I613" s="17">
        <f>IF(OR($B613="",N($D613)=0),"",IF(G613="Entrada",1,-1)*$D613)</f>
        <v/>
      </c>
    </row>
    <row r="614">
      <c r="A614" s="22" t="n"/>
      <c r="B614" s="14" t="n"/>
      <c r="C614" s="14" t="n"/>
      <c r="D614" s="15" t="n"/>
      <c r="E614" s="14" t="n"/>
      <c r="F614" s="14" t="n"/>
      <c r="G614" s="16">
        <f>IF($B614="","",IFERROR(INDEX(Listas!$E$2:$E$40,MATCH($B614,Listas!$D$2:$D$40,0)),"?"))</f>
        <v/>
      </c>
      <c r="H614" s="16">
        <f>IF($B614="","",IFERROR(INDEX(Listas!$F$2:$F$40,MATCH($B614,Listas!$D$2:$D$40,0)),"Sim"))</f>
        <v/>
      </c>
      <c r="I614" s="17">
        <f>IF(OR($B614="",N($D614)=0),"",IF(G614="Entrada",1,-1)*$D614)</f>
        <v/>
      </c>
    </row>
    <row r="615">
      <c r="A615" s="22" t="n"/>
      <c r="B615" s="14" t="n"/>
      <c r="C615" s="14" t="n"/>
      <c r="D615" s="15" t="n"/>
      <c r="E615" s="14" t="n"/>
      <c r="F615" s="14" t="n"/>
      <c r="G615" s="16">
        <f>IF($B615="","",IFERROR(INDEX(Listas!$E$2:$E$40,MATCH($B615,Listas!$D$2:$D$40,0)),"?"))</f>
        <v/>
      </c>
      <c r="H615" s="16">
        <f>IF($B615="","",IFERROR(INDEX(Listas!$F$2:$F$40,MATCH($B615,Listas!$D$2:$D$40,0)),"Sim"))</f>
        <v/>
      </c>
      <c r="I615" s="17">
        <f>IF(OR($B615="",N($D615)=0),"",IF(G615="Entrada",1,-1)*$D615)</f>
        <v/>
      </c>
    </row>
    <row r="616">
      <c r="A616" s="22" t="n"/>
      <c r="B616" s="14" t="n"/>
      <c r="C616" s="14" t="n"/>
      <c r="D616" s="15" t="n"/>
      <c r="E616" s="14" t="n"/>
      <c r="F616" s="14" t="n"/>
      <c r="G616" s="16">
        <f>IF($B616="","",IFERROR(INDEX(Listas!$E$2:$E$40,MATCH($B616,Listas!$D$2:$D$40,0)),"?"))</f>
        <v/>
      </c>
      <c r="H616" s="16">
        <f>IF($B616="","",IFERROR(INDEX(Listas!$F$2:$F$40,MATCH($B616,Listas!$D$2:$D$40,0)),"Sim"))</f>
        <v/>
      </c>
      <c r="I616" s="17">
        <f>IF(OR($B616="",N($D616)=0),"",IF(G616="Entrada",1,-1)*$D616)</f>
        <v/>
      </c>
    </row>
    <row r="617">
      <c r="A617" s="22" t="n"/>
      <c r="B617" s="14" t="n"/>
      <c r="C617" s="14" t="n"/>
      <c r="D617" s="15" t="n"/>
      <c r="E617" s="14" t="n"/>
      <c r="F617" s="14" t="n"/>
      <c r="G617" s="16">
        <f>IF($B617="","",IFERROR(INDEX(Listas!$E$2:$E$40,MATCH($B617,Listas!$D$2:$D$40,0)),"?"))</f>
        <v/>
      </c>
      <c r="H617" s="16">
        <f>IF($B617="","",IFERROR(INDEX(Listas!$F$2:$F$40,MATCH($B617,Listas!$D$2:$D$40,0)),"Sim"))</f>
        <v/>
      </c>
      <c r="I617" s="17">
        <f>IF(OR($B617="",N($D617)=0),"",IF(G617="Entrada",1,-1)*$D617)</f>
        <v/>
      </c>
    </row>
    <row r="618">
      <c r="A618" s="22" t="n"/>
      <c r="B618" s="14" t="n"/>
      <c r="C618" s="14" t="n"/>
      <c r="D618" s="15" t="n"/>
      <c r="E618" s="14" t="n"/>
      <c r="F618" s="14" t="n"/>
      <c r="G618" s="16">
        <f>IF($B618="","",IFERROR(INDEX(Listas!$E$2:$E$40,MATCH($B618,Listas!$D$2:$D$40,0)),"?"))</f>
        <v/>
      </c>
      <c r="H618" s="16">
        <f>IF($B618="","",IFERROR(INDEX(Listas!$F$2:$F$40,MATCH($B618,Listas!$D$2:$D$40,0)),"Sim"))</f>
        <v/>
      </c>
      <c r="I618" s="17">
        <f>IF(OR($B618="",N($D618)=0),"",IF(G618="Entrada",1,-1)*$D618)</f>
        <v/>
      </c>
    </row>
    <row r="619">
      <c r="A619" s="22" t="n"/>
      <c r="B619" s="14" t="n"/>
      <c r="C619" s="14" t="n"/>
      <c r="D619" s="15" t="n"/>
      <c r="E619" s="14" t="n"/>
      <c r="F619" s="14" t="n"/>
      <c r="G619" s="16">
        <f>IF($B619="","",IFERROR(INDEX(Listas!$E$2:$E$40,MATCH($B619,Listas!$D$2:$D$40,0)),"?"))</f>
        <v/>
      </c>
      <c r="H619" s="16">
        <f>IF($B619="","",IFERROR(INDEX(Listas!$F$2:$F$40,MATCH($B619,Listas!$D$2:$D$40,0)),"Sim"))</f>
        <v/>
      </c>
      <c r="I619" s="17">
        <f>IF(OR($B619="",N($D619)=0),"",IF(G619="Entrada",1,-1)*$D619)</f>
        <v/>
      </c>
    </row>
    <row r="620">
      <c r="A620" s="22" t="n"/>
      <c r="B620" s="14" t="n"/>
      <c r="C620" s="14" t="n"/>
      <c r="D620" s="15" t="n"/>
      <c r="E620" s="14" t="n"/>
      <c r="F620" s="14" t="n"/>
      <c r="G620" s="16">
        <f>IF($B620="","",IFERROR(INDEX(Listas!$E$2:$E$40,MATCH($B620,Listas!$D$2:$D$40,0)),"?"))</f>
        <v/>
      </c>
      <c r="H620" s="16">
        <f>IF($B620="","",IFERROR(INDEX(Listas!$F$2:$F$40,MATCH($B620,Listas!$D$2:$D$40,0)),"Sim"))</f>
        <v/>
      </c>
      <c r="I620" s="17">
        <f>IF(OR($B620="",N($D620)=0),"",IF(G620="Entrada",1,-1)*$D620)</f>
        <v/>
      </c>
    </row>
    <row r="621">
      <c r="A621" s="22" t="n"/>
      <c r="B621" s="14" t="n"/>
      <c r="C621" s="14" t="n"/>
      <c r="D621" s="15" t="n"/>
      <c r="E621" s="14" t="n"/>
      <c r="F621" s="14" t="n"/>
      <c r="G621" s="16">
        <f>IF($B621="","",IFERROR(INDEX(Listas!$E$2:$E$40,MATCH($B621,Listas!$D$2:$D$40,0)),"?"))</f>
        <v/>
      </c>
      <c r="H621" s="16">
        <f>IF($B621="","",IFERROR(INDEX(Listas!$F$2:$F$40,MATCH($B621,Listas!$D$2:$D$40,0)),"Sim"))</f>
        <v/>
      </c>
      <c r="I621" s="17">
        <f>IF(OR($B621="",N($D621)=0),"",IF(G621="Entrada",1,-1)*$D621)</f>
        <v/>
      </c>
    </row>
    <row r="622">
      <c r="A622" s="22" t="n"/>
      <c r="B622" s="14" t="n"/>
      <c r="C622" s="14" t="n"/>
      <c r="D622" s="15" t="n"/>
      <c r="E622" s="14" t="n"/>
      <c r="F622" s="14" t="n"/>
      <c r="G622" s="16">
        <f>IF($B622="","",IFERROR(INDEX(Listas!$E$2:$E$40,MATCH($B622,Listas!$D$2:$D$40,0)),"?"))</f>
        <v/>
      </c>
      <c r="H622" s="16">
        <f>IF($B622="","",IFERROR(INDEX(Listas!$F$2:$F$40,MATCH($B622,Listas!$D$2:$D$40,0)),"Sim"))</f>
        <v/>
      </c>
      <c r="I622" s="17">
        <f>IF(OR($B622="",N($D622)=0),"",IF(G622="Entrada",1,-1)*$D622)</f>
        <v/>
      </c>
    </row>
    <row r="623">
      <c r="A623" s="22" t="n"/>
      <c r="B623" s="14" t="n"/>
      <c r="C623" s="14" t="n"/>
      <c r="D623" s="15" t="n"/>
      <c r="E623" s="14" t="n"/>
      <c r="F623" s="14" t="n"/>
      <c r="G623" s="16">
        <f>IF($B623="","",IFERROR(INDEX(Listas!$E$2:$E$40,MATCH($B623,Listas!$D$2:$D$40,0)),"?"))</f>
        <v/>
      </c>
      <c r="H623" s="16">
        <f>IF($B623="","",IFERROR(INDEX(Listas!$F$2:$F$40,MATCH($B623,Listas!$D$2:$D$40,0)),"Sim"))</f>
        <v/>
      </c>
      <c r="I623" s="17">
        <f>IF(OR($B623="",N($D623)=0),"",IF(G623="Entrada",1,-1)*$D623)</f>
        <v/>
      </c>
    </row>
    <row r="624">
      <c r="A624" s="22" t="n"/>
      <c r="B624" s="14" t="n"/>
      <c r="C624" s="14" t="n"/>
      <c r="D624" s="15" t="n"/>
      <c r="E624" s="14" t="n"/>
      <c r="F624" s="14" t="n"/>
      <c r="G624" s="16">
        <f>IF($B624="","",IFERROR(INDEX(Listas!$E$2:$E$40,MATCH($B624,Listas!$D$2:$D$40,0)),"?"))</f>
        <v/>
      </c>
      <c r="H624" s="16">
        <f>IF($B624="","",IFERROR(INDEX(Listas!$F$2:$F$40,MATCH($B624,Listas!$D$2:$D$40,0)),"Sim"))</f>
        <v/>
      </c>
      <c r="I624" s="17">
        <f>IF(OR($B624="",N($D624)=0),"",IF(G624="Entrada",1,-1)*$D624)</f>
        <v/>
      </c>
    </row>
    <row r="625">
      <c r="A625" s="22" t="n"/>
      <c r="B625" s="14" t="n"/>
      <c r="C625" s="14" t="n"/>
      <c r="D625" s="15" t="n"/>
      <c r="E625" s="14" t="n"/>
      <c r="F625" s="14" t="n"/>
      <c r="G625" s="16">
        <f>IF($B625="","",IFERROR(INDEX(Listas!$E$2:$E$40,MATCH($B625,Listas!$D$2:$D$40,0)),"?"))</f>
        <v/>
      </c>
      <c r="H625" s="16">
        <f>IF($B625="","",IFERROR(INDEX(Listas!$F$2:$F$40,MATCH($B625,Listas!$D$2:$D$40,0)),"Sim"))</f>
        <v/>
      </c>
      <c r="I625" s="17">
        <f>IF(OR($B625="",N($D625)=0),"",IF(G625="Entrada",1,-1)*$D625)</f>
        <v/>
      </c>
    </row>
    <row r="626">
      <c r="A626" s="22" t="n"/>
      <c r="B626" s="14" t="n"/>
      <c r="C626" s="14" t="n"/>
      <c r="D626" s="15" t="n"/>
      <c r="E626" s="14" t="n"/>
      <c r="F626" s="14" t="n"/>
      <c r="G626" s="16">
        <f>IF($B626="","",IFERROR(INDEX(Listas!$E$2:$E$40,MATCH($B626,Listas!$D$2:$D$40,0)),"?"))</f>
        <v/>
      </c>
      <c r="H626" s="16">
        <f>IF($B626="","",IFERROR(INDEX(Listas!$F$2:$F$40,MATCH($B626,Listas!$D$2:$D$40,0)),"Sim"))</f>
        <v/>
      </c>
      <c r="I626" s="17">
        <f>IF(OR($B626="",N($D626)=0),"",IF(G626="Entrada",1,-1)*$D626)</f>
        <v/>
      </c>
    </row>
    <row r="627">
      <c r="A627" s="22" t="n"/>
      <c r="B627" s="14" t="n"/>
      <c r="C627" s="14" t="n"/>
      <c r="D627" s="15" t="n"/>
      <c r="E627" s="14" t="n"/>
      <c r="F627" s="14" t="n"/>
      <c r="G627" s="16">
        <f>IF($B627="","",IFERROR(INDEX(Listas!$E$2:$E$40,MATCH($B627,Listas!$D$2:$D$40,0)),"?"))</f>
        <v/>
      </c>
      <c r="H627" s="16">
        <f>IF($B627="","",IFERROR(INDEX(Listas!$F$2:$F$40,MATCH($B627,Listas!$D$2:$D$40,0)),"Sim"))</f>
        <v/>
      </c>
      <c r="I627" s="17">
        <f>IF(OR($B627="",N($D627)=0),"",IF(G627="Entrada",1,-1)*$D627)</f>
        <v/>
      </c>
    </row>
    <row r="628">
      <c r="A628" s="22" t="n"/>
      <c r="B628" s="14" t="n"/>
      <c r="C628" s="14" t="n"/>
      <c r="D628" s="15" t="n"/>
      <c r="E628" s="14" t="n"/>
      <c r="F628" s="14" t="n"/>
      <c r="G628" s="16">
        <f>IF($B628="","",IFERROR(INDEX(Listas!$E$2:$E$40,MATCH($B628,Listas!$D$2:$D$40,0)),"?"))</f>
        <v/>
      </c>
      <c r="H628" s="16">
        <f>IF($B628="","",IFERROR(INDEX(Listas!$F$2:$F$40,MATCH($B628,Listas!$D$2:$D$40,0)),"Sim"))</f>
        <v/>
      </c>
      <c r="I628" s="17">
        <f>IF(OR($B628="",N($D628)=0),"",IF(G628="Entrada",1,-1)*$D628)</f>
        <v/>
      </c>
    </row>
    <row r="629">
      <c r="A629" s="22" t="n"/>
      <c r="B629" s="14" t="n"/>
      <c r="C629" s="14" t="n"/>
      <c r="D629" s="15" t="n"/>
      <c r="E629" s="14" t="n"/>
      <c r="F629" s="14" t="n"/>
      <c r="G629" s="16">
        <f>IF($B629="","",IFERROR(INDEX(Listas!$E$2:$E$40,MATCH($B629,Listas!$D$2:$D$40,0)),"?"))</f>
        <v/>
      </c>
      <c r="H629" s="16">
        <f>IF($B629="","",IFERROR(INDEX(Listas!$F$2:$F$40,MATCH($B629,Listas!$D$2:$D$40,0)),"Sim"))</f>
        <v/>
      </c>
      <c r="I629" s="17">
        <f>IF(OR($B629="",N($D629)=0),"",IF(G629="Entrada",1,-1)*$D629)</f>
        <v/>
      </c>
    </row>
    <row r="630">
      <c r="A630" s="22" t="n"/>
      <c r="B630" s="14" t="n"/>
      <c r="C630" s="14" t="n"/>
      <c r="D630" s="15" t="n"/>
      <c r="E630" s="14" t="n"/>
      <c r="F630" s="14" t="n"/>
      <c r="G630" s="16">
        <f>IF($B630="","",IFERROR(INDEX(Listas!$E$2:$E$40,MATCH($B630,Listas!$D$2:$D$40,0)),"?"))</f>
        <v/>
      </c>
      <c r="H630" s="16">
        <f>IF($B630="","",IFERROR(INDEX(Listas!$F$2:$F$40,MATCH($B630,Listas!$D$2:$D$40,0)),"Sim"))</f>
        <v/>
      </c>
      <c r="I630" s="17">
        <f>IF(OR($B630="",N($D630)=0),"",IF(G630="Entrada",1,-1)*$D630)</f>
        <v/>
      </c>
    </row>
    <row r="631">
      <c r="A631" s="22" t="n"/>
      <c r="B631" s="14" t="n"/>
      <c r="C631" s="14" t="n"/>
      <c r="D631" s="15" t="n"/>
      <c r="E631" s="14" t="n"/>
      <c r="F631" s="14" t="n"/>
      <c r="G631" s="16">
        <f>IF($B631="","",IFERROR(INDEX(Listas!$E$2:$E$40,MATCH($B631,Listas!$D$2:$D$40,0)),"?"))</f>
        <v/>
      </c>
      <c r="H631" s="16">
        <f>IF($B631="","",IFERROR(INDEX(Listas!$F$2:$F$40,MATCH($B631,Listas!$D$2:$D$40,0)),"Sim"))</f>
        <v/>
      </c>
      <c r="I631" s="17">
        <f>IF(OR($B631="",N($D631)=0),"",IF(G631="Entrada",1,-1)*$D631)</f>
        <v/>
      </c>
    </row>
    <row r="632">
      <c r="A632" s="22" t="n"/>
      <c r="B632" s="14" t="n"/>
      <c r="C632" s="14" t="n"/>
      <c r="D632" s="15" t="n"/>
      <c r="E632" s="14" t="n"/>
      <c r="F632" s="14" t="n"/>
      <c r="G632" s="16">
        <f>IF($B632="","",IFERROR(INDEX(Listas!$E$2:$E$40,MATCH($B632,Listas!$D$2:$D$40,0)),"?"))</f>
        <v/>
      </c>
      <c r="H632" s="16">
        <f>IF($B632="","",IFERROR(INDEX(Listas!$F$2:$F$40,MATCH($B632,Listas!$D$2:$D$40,0)),"Sim"))</f>
        <v/>
      </c>
      <c r="I632" s="17">
        <f>IF(OR($B632="",N($D632)=0),"",IF(G632="Entrada",1,-1)*$D632)</f>
        <v/>
      </c>
    </row>
    <row r="633">
      <c r="A633" s="22" t="n"/>
      <c r="B633" s="14" t="n"/>
      <c r="C633" s="14" t="n"/>
      <c r="D633" s="15" t="n"/>
      <c r="E633" s="14" t="n"/>
      <c r="F633" s="14" t="n"/>
      <c r="G633" s="16">
        <f>IF($B633="","",IFERROR(INDEX(Listas!$E$2:$E$40,MATCH($B633,Listas!$D$2:$D$40,0)),"?"))</f>
        <v/>
      </c>
      <c r="H633" s="16">
        <f>IF($B633="","",IFERROR(INDEX(Listas!$F$2:$F$40,MATCH($B633,Listas!$D$2:$D$40,0)),"Sim"))</f>
        <v/>
      </c>
      <c r="I633" s="17">
        <f>IF(OR($B633="",N($D633)=0),"",IF(G633="Entrada",1,-1)*$D633)</f>
        <v/>
      </c>
    </row>
    <row r="634">
      <c r="A634" s="22" t="n"/>
      <c r="B634" s="14" t="n"/>
      <c r="C634" s="14" t="n"/>
      <c r="D634" s="15" t="n"/>
      <c r="E634" s="14" t="n"/>
      <c r="F634" s="14" t="n"/>
      <c r="G634" s="16">
        <f>IF($B634="","",IFERROR(INDEX(Listas!$E$2:$E$40,MATCH($B634,Listas!$D$2:$D$40,0)),"?"))</f>
        <v/>
      </c>
      <c r="H634" s="16">
        <f>IF($B634="","",IFERROR(INDEX(Listas!$F$2:$F$40,MATCH($B634,Listas!$D$2:$D$40,0)),"Sim"))</f>
        <v/>
      </c>
      <c r="I634" s="17">
        <f>IF(OR($B634="",N($D634)=0),"",IF(G634="Entrada",1,-1)*$D634)</f>
        <v/>
      </c>
    </row>
    <row r="635">
      <c r="A635" s="22" t="n"/>
      <c r="B635" s="14" t="n"/>
      <c r="C635" s="14" t="n"/>
      <c r="D635" s="15" t="n"/>
      <c r="E635" s="14" t="n"/>
      <c r="F635" s="14" t="n"/>
      <c r="G635" s="16">
        <f>IF($B635="","",IFERROR(INDEX(Listas!$E$2:$E$40,MATCH($B635,Listas!$D$2:$D$40,0)),"?"))</f>
        <v/>
      </c>
      <c r="H635" s="16">
        <f>IF($B635="","",IFERROR(INDEX(Listas!$F$2:$F$40,MATCH($B635,Listas!$D$2:$D$40,0)),"Sim"))</f>
        <v/>
      </c>
      <c r="I635" s="17">
        <f>IF(OR($B635="",N($D635)=0),"",IF(G635="Entrada",1,-1)*$D635)</f>
        <v/>
      </c>
    </row>
    <row r="636">
      <c r="A636" s="22" t="n"/>
      <c r="B636" s="14" t="n"/>
      <c r="C636" s="14" t="n"/>
      <c r="D636" s="15" t="n"/>
      <c r="E636" s="14" t="n"/>
      <c r="F636" s="14" t="n"/>
      <c r="G636" s="16">
        <f>IF($B636="","",IFERROR(INDEX(Listas!$E$2:$E$40,MATCH($B636,Listas!$D$2:$D$40,0)),"?"))</f>
        <v/>
      </c>
      <c r="H636" s="16">
        <f>IF($B636="","",IFERROR(INDEX(Listas!$F$2:$F$40,MATCH($B636,Listas!$D$2:$D$40,0)),"Sim"))</f>
        <v/>
      </c>
      <c r="I636" s="17">
        <f>IF(OR($B636="",N($D636)=0),"",IF(G636="Entrada",1,-1)*$D636)</f>
        <v/>
      </c>
    </row>
    <row r="637">
      <c r="A637" s="22" t="n"/>
      <c r="B637" s="14" t="n"/>
      <c r="C637" s="14" t="n"/>
      <c r="D637" s="15" t="n"/>
      <c r="E637" s="14" t="n"/>
      <c r="F637" s="14" t="n"/>
      <c r="G637" s="16">
        <f>IF($B637="","",IFERROR(INDEX(Listas!$E$2:$E$40,MATCH($B637,Listas!$D$2:$D$40,0)),"?"))</f>
        <v/>
      </c>
      <c r="H637" s="16">
        <f>IF($B637="","",IFERROR(INDEX(Listas!$F$2:$F$40,MATCH($B637,Listas!$D$2:$D$40,0)),"Sim"))</f>
        <v/>
      </c>
      <c r="I637" s="17">
        <f>IF(OR($B637="",N($D637)=0),"",IF(G637="Entrada",1,-1)*$D637)</f>
        <v/>
      </c>
    </row>
    <row r="638">
      <c r="A638" s="22" t="n"/>
      <c r="B638" s="14" t="n"/>
      <c r="C638" s="14" t="n"/>
      <c r="D638" s="15" t="n"/>
      <c r="E638" s="14" t="n"/>
      <c r="F638" s="14" t="n"/>
      <c r="G638" s="16">
        <f>IF($B638="","",IFERROR(INDEX(Listas!$E$2:$E$40,MATCH($B638,Listas!$D$2:$D$40,0)),"?"))</f>
        <v/>
      </c>
      <c r="H638" s="16">
        <f>IF($B638="","",IFERROR(INDEX(Listas!$F$2:$F$40,MATCH($B638,Listas!$D$2:$D$40,0)),"Sim"))</f>
        <v/>
      </c>
      <c r="I638" s="17">
        <f>IF(OR($B638="",N($D638)=0),"",IF(G638="Entrada",1,-1)*$D638)</f>
        <v/>
      </c>
    </row>
    <row r="639">
      <c r="A639" s="22" t="n"/>
      <c r="B639" s="14" t="n"/>
      <c r="C639" s="14" t="n"/>
      <c r="D639" s="15" t="n"/>
      <c r="E639" s="14" t="n"/>
      <c r="F639" s="14" t="n"/>
      <c r="G639" s="16">
        <f>IF($B639="","",IFERROR(INDEX(Listas!$E$2:$E$40,MATCH($B639,Listas!$D$2:$D$40,0)),"?"))</f>
        <v/>
      </c>
      <c r="H639" s="16">
        <f>IF($B639="","",IFERROR(INDEX(Listas!$F$2:$F$40,MATCH($B639,Listas!$D$2:$D$40,0)),"Sim"))</f>
        <v/>
      </c>
      <c r="I639" s="17">
        <f>IF(OR($B639="",N($D639)=0),"",IF(G639="Entrada",1,-1)*$D639)</f>
        <v/>
      </c>
    </row>
    <row r="640">
      <c r="A640" s="22" t="n"/>
      <c r="B640" s="14" t="n"/>
      <c r="C640" s="14" t="n"/>
      <c r="D640" s="15" t="n"/>
      <c r="E640" s="14" t="n"/>
      <c r="F640" s="14" t="n"/>
      <c r="G640" s="16">
        <f>IF($B640="","",IFERROR(INDEX(Listas!$E$2:$E$40,MATCH($B640,Listas!$D$2:$D$40,0)),"?"))</f>
        <v/>
      </c>
      <c r="H640" s="16">
        <f>IF($B640="","",IFERROR(INDEX(Listas!$F$2:$F$40,MATCH($B640,Listas!$D$2:$D$40,0)),"Sim"))</f>
        <v/>
      </c>
      <c r="I640" s="17">
        <f>IF(OR($B640="",N($D640)=0),"",IF(G640="Entrada",1,-1)*$D640)</f>
        <v/>
      </c>
    </row>
    <row r="641">
      <c r="A641" s="22" t="n"/>
      <c r="B641" s="14" t="n"/>
      <c r="C641" s="14" t="n"/>
      <c r="D641" s="15" t="n"/>
      <c r="E641" s="14" t="n"/>
      <c r="F641" s="14" t="n"/>
      <c r="G641" s="16">
        <f>IF($B641="","",IFERROR(INDEX(Listas!$E$2:$E$40,MATCH($B641,Listas!$D$2:$D$40,0)),"?"))</f>
        <v/>
      </c>
      <c r="H641" s="16">
        <f>IF($B641="","",IFERROR(INDEX(Listas!$F$2:$F$40,MATCH($B641,Listas!$D$2:$D$40,0)),"Sim"))</f>
        <v/>
      </c>
      <c r="I641" s="17">
        <f>IF(OR($B641="",N($D641)=0),"",IF(G641="Entrada",1,-1)*$D641)</f>
        <v/>
      </c>
    </row>
    <row r="642">
      <c r="A642" s="22" t="n"/>
      <c r="B642" s="14" t="n"/>
      <c r="C642" s="14" t="n"/>
      <c r="D642" s="15" t="n"/>
      <c r="E642" s="14" t="n"/>
      <c r="F642" s="14" t="n"/>
      <c r="G642" s="16">
        <f>IF($B642="","",IFERROR(INDEX(Listas!$E$2:$E$40,MATCH($B642,Listas!$D$2:$D$40,0)),"?"))</f>
        <v/>
      </c>
      <c r="H642" s="16">
        <f>IF($B642="","",IFERROR(INDEX(Listas!$F$2:$F$40,MATCH($B642,Listas!$D$2:$D$40,0)),"Sim"))</f>
        <v/>
      </c>
      <c r="I642" s="17">
        <f>IF(OR($B642="",N($D642)=0),"",IF(G642="Entrada",1,-1)*$D642)</f>
        <v/>
      </c>
    </row>
    <row r="643">
      <c r="A643" s="22" t="n"/>
      <c r="B643" s="14" t="n"/>
      <c r="C643" s="14" t="n"/>
      <c r="D643" s="15" t="n"/>
      <c r="E643" s="14" t="n"/>
      <c r="F643" s="14" t="n"/>
      <c r="G643" s="16">
        <f>IF($B643="","",IFERROR(INDEX(Listas!$E$2:$E$40,MATCH($B643,Listas!$D$2:$D$40,0)),"?"))</f>
        <v/>
      </c>
      <c r="H643" s="16">
        <f>IF($B643="","",IFERROR(INDEX(Listas!$F$2:$F$40,MATCH($B643,Listas!$D$2:$D$40,0)),"Sim"))</f>
        <v/>
      </c>
      <c r="I643" s="17">
        <f>IF(OR($B643="",N($D643)=0),"",IF(G643="Entrada",1,-1)*$D643)</f>
        <v/>
      </c>
    </row>
    <row r="644">
      <c r="A644" s="22" t="n"/>
      <c r="B644" s="14" t="n"/>
      <c r="C644" s="14" t="n"/>
      <c r="D644" s="15" t="n"/>
      <c r="E644" s="14" t="n"/>
      <c r="F644" s="14" t="n"/>
      <c r="G644" s="16">
        <f>IF($B644="","",IFERROR(INDEX(Listas!$E$2:$E$40,MATCH($B644,Listas!$D$2:$D$40,0)),"?"))</f>
        <v/>
      </c>
      <c r="H644" s="16">
        <f>IF($B644="","",IFERROR(INDEX(Listas!$F$2:$F$40,MATCH($B644,Listas!$D$2:$D$40,0)),"Sim"))</f>
        <v/>
      </c>
      <c r="I644" s="17">
        <f>IF(OR($B644="",N($D644)=0),"",IF(G644="Entrada",1,-1)*$D644)</f>
        <v/>
      </c>
    </row>
    <row r="645">
      <c r="A645" s="22" t="n"/>
      <c r="B645" s="14" t="n"/>
      <c r="C645" s="14" t="n"/>
      <c r="D645" s="15" t="n"/>
      <c r="E645" s="14" t="n"/>
      <c r="F645" s="14" t="n"/>
      <c r="G645" s="16">
        <f>IF($B645="","",IFERROR(INDEX(Listas!$E$2:$E$40,MATCH($B645,Listas!$D$2:$D$40,0)),"?"))</f>
        <v/>
      </c>
      <c r="H645" s="16">
        <f>IF($B645="","",IFERROR(INDEX(Listas!$F$2:$F$40,MATCH($B645,Listas!$D$2:$D$40,0)),"Sim"))</f>
        <v/>
      </c>
      <c r="I645" s="17">
        <f>IF(OR($B645="",N($D645)=0),"",IF(G645="Entrada",1,-1)*$D645)</f>
        <v/>
      </c>
    </row>
    <row r="646">
      <c r="A646" s="22" t="n"/>
      <c r="B646" s="14" t="n"/>
      <c r="C646" s="14" t="n"/>
      <c r="D646" s="15" t="n"/>
      <c r="E646" s="14" t="n"/>
      <c r="F646" s="14" t="n"/>
      <c r="G646" s="16">
        <f>IF($B646="","",IFERROR(INDEX(Listas!$E$2:$E$40,MATCH($B646,Listas!$D$2:$D$40,0)),"?"))</f>
        <v/>
      </c>
      <c r="H646" s="16">
        <f>IF($B646="","",IFERROR(INDEX(Listas!$F$2:$F$40,MATCH($B646,Listas!$D$2:$D$40,0)),"Sim"))</f>
        <v/>
      </c>
      <c r="I646" s="17">
        <f>IF(OR($B646="",N($D646)=0),"",IF(G646="Entrada",1,-1)*$D646)</f>
        <v/>
      </c>
    </row>
    <row r="647">
      <c r="A647" s="22" t="n"/>
      <c r="B647" s="14" t="n"/>
      <c r="C647" s="14" t="n"/>
      <c r="D647" s="15" t="n"/>
      <c r="E647" s="14" t="n"/>
      <c r="F647" s="14" t="n"/>
      <c r="G647" s="16">
        <f>IF($B647="","",IFERROR(INDEX(Listas!$E$2:$E$40,MATCH($B647,Listas!$D$2:$D$40,0)),"?"))</f>
        <v/>
      </c>
      <c r="H647" s="16">
        <f>IF($B647="","",IFERROR(INDEX(Listas!$F$2:$F$40,MATCH($B647,Listas!$D$2:$D$40,0)),"Sim"))</f>
        <v/>
      </c>
      <c r="I647" s="17">
        <f>IF(OR($B647="",N($D647)=0),"",IF(G647="Entrada",1,-1)*$D647)</f>
        <v/>
      </c>
    </row>
    <row r="648">
      <c r="A648" s="22" t="n"/>
      <c r="B648" s="14" t="n"/>
      <c r="C648" s="14" t="n"/>
      <c r="D648" s="15" t="n"/>
      <c r="E648" s="14" t="n"/>
      <c r="F648" s="14" t="n"/>
      <c r="G648" s="16">
        <f>IF($B648="","",IFERROR(INDEX(Listas!$E$2:$E$40,MATCH($B648,Listas!$D$2:$D$40,0)),"?"))</f>
        <v/>
      </c>
      <c r="H648" s="16">
        <f>IF($B648="","",IFERROR(INDEX(Listas!$F$2:$F$40,MATCH($B648,Listas!$D$2:$D$40,0)),"Sim"))</f>
        <v/>
      </c>
      <c r="I648" s="17">
        <f>IF(OR($B648="",N($D648)=0),"",IF(G648="Entrada",1,-1)*$D648)</f>
        <v/>
      </c>
    </row>
    <row r="649">
      <c r="A649" s="22" t="n"/>
      <c r="B649" s="14" t="n"/>
      <c r="C649" s="14" t="n"/>
      <c r="D649" s="15" t="n"/>
      <c r="E649" s="14" t="n"/>
      <c r="F649" s="14" t="n"/>
      <c r="G649" s="16">
        <f>IF($B649="","",IFERROR(INDEX(Listas!$E$2:$E$40,MATCH($B649,Listas!$D$2:$D$40,0)),"?"))</f>
        <v/>
      </c>
      <c r="H649" s="16">
        <f>IF($B649="","",IFERROR(INDEX(Listas!$F$2:$F$40,MATCH($B649,Listas!$D$2:$D$40,0)),"Sim"))</f>
        <v/>
      </c>
      <c r="I649" s="17">
        <f>IF(OR($B649="",N($D649)=0),"",IF(G649="Entrada",1,-1)*$D649)</f>
        <v/>
      </c>
    </row>
    <row r="650">
      <c r="A650" s="22" t="n"/>
      <c r="B650" s="14" t="n"/>
      <c r="C650" s="14" t="n"/>
      <c r="D650" s="15" t="n"/>
      <c r="E650" s="14" t="n"/>
      <c r="F650" s="14" t="n"/>
      <c r="G650" s="16">
        <f>IF($B650="","",IFERROR(INDEX(Listas!$E$2:$E$40,MATCH($B650,Listas!$D$2:$D$40,0)),"?"))</f>
        <v/>
      </c>
      <c r="H650" s="16">
        <f>IF($B650="","",IFERROR(INDEX(Listas!$F$2:$F$40,MATCH($B650,Listas!$D$2:$D$40,0)),"Sim"))</f>
        <v/>
      </c>
      <c r="I650" s="17">
        <f>IF(OR($B650="",N($D650)=0),"",IF(G650="Entrada",1,-1)*$D650)</f>
        <v/>
      </c>
    </row>
    <row r="651">
      <c r="A651" s="22" t="n"/>
      <c r="B651" s="14" t="n"/>
      <c r="C651" s="14" t="n"/>
      <c r="D651" s="15" t="n"/>
      <c r="E651" s="14" t="n"/>
      <c r="F651" s="14" t="n"/>
      <c r="G651" s="16">
        <f>IF($B651="","",IFERROR(INDEX(Listas!$E$2:$E$40,MATCH($B651,Listas!$D$2:$D$40,0)),"?"))</f>
        <v/>
      </c>
      <c r="H651" s="16">
        <f>IF($B651="","",IFERROR(INDEX(Listas!$F$2:$F$40,MATCH($B651,Listas!$D$2:$D$40,0)),"Sim"))</f>
        <v/>
      </c>
      <c r="I651" s="17">
        <f>IF(OR($B651="",N($D651)=0),"",IF(G651="Entrada",1,-1)*$D651)</f>
        <v/>
      </c>
    </row>
    <row r="652">
      <c r="A652" s="22" t="n"/>
      <c r="B652" s="14" t="n"/>
      <c r="C652" s="14" t="n"/>
      <c r="D652" s="15" t="n"/>
      <c r="E652" s="14" t="n"/>
      <c r="F652" s="14" t="n"/>
      <c r="G652" s="16">
        <f>IF($B652="","",IFERROR(INDEX(Listas!$E$2:$E$40,MATCH($B652,Listas!$D$2:$D$40,0)),"?"))</f>
        <v/>
      </c>
      <c r="H652" s="16">
        <f>IF($B652="","",IFERROR(INDEX(Listas!$F$2:$F$40,MATCH($B652,Listas!$D$2:$D$40,0)),"Sim"))</f>
        <v/>
      </c>
      <c r="I652" s="17">
        <f>IF(OR($B652="",N($D652)=0),"",IF(G652="Entrada",1,-1)*$D652)</f>
        <v/>
      </c>
    </row>
    <row r="653">
      <c r="A653" s="22" t="n"/>
      <c r="B653" s="14" t="n"/>
      <c r="C653" s="14" t="n"/>
      <c r="D653" s="15" t="n"/>
      <c r="E653" s="14" t="n"/>
      <c r="F653" s="14" t="n"/>
      <c r="G653" s="16">
        <f>IF($B653="","",IFERROR(INDEX(Listas!$E$2:$E$40,MATCH($B653,Listas!$D$2:$D$40,0)),"?"))</f>
        <v/>
      </c>
      <c r="H653" s="16">
        <f>IF($B653="","",IFERROR(INDEX(Listas!$F$2:$F$40,MATCH($B653,Listas!$D$2:$D$40,0)),"Sim"))</f>
        <v/>
      </c>
      <c r="I653" s="17">
        <f>IF(OR($B653="",N($D653)=0),"",IF(G653="Entrada",1,-1)*$D653)</f>
        <v/>
      </c>
    </row>
    <row r="654">
      <c r="A654" s="22" t="n"/>
      <c r="B654" s="14" t="n"/>
      <c r="C654" s="14" t="n"/>
      <c r="D654" s="15" t="n"/>
      <c r="E654" s="14" t="n"/>
      <c r="F654" s="14" t="n"/>
      <c r="G654" s="16">
        <f>IF($B654="","",IFERROR(INDEX(Listas!$E$2:$E$40,MATCH($B654,Listas!$D$2:$D$40,0)),"?"))</f>
        <v/>
      </c>
      <c r="H654" s="16">
        <f>IF($B654="","",IFERROR(INDEX(Listas!$F$2:$F$40,MATCH($B654,Listas!$D$2:$D$40,0)),"Sim"))</f>
        <v/>
      </c>
      <c r="I654" s="17">
        <f>IF(OR($B654="",N($D654)=0),"",IF(G654="Entrada",1,-1)*$D654)</f>
        <v/>
      </c>
    </row>
    <row r="655">
      <c r="A655" s="22" t="n"/>
      <c r="B655" s="14" t="n"/>
      <c r="C655" s="14" t="n"/>
      <c r="D655" s="15" t="n"/>
      <c r="E655" s="14" t="n"/>
      <c r="F655" s="14" t="n"/>
      <c r="G655" s="16">
        <f>IF($B655="","",IFERROR(INDEX(Listas!$E$2:$E$40,MATCH($B655,Listas!$D$2:$D$40,0)),"?"))</f>
        <v/>
      </c>
      <c r="H655" s="16">
        <f>IF($B655="","",IFERROR(INDEX(Listas!$F$2:$F$40,MATCH($B655,Listas!$D$2:$D$40,0)),"Sim"))</f>
        <v/>
      </c>
      <c r="I655" s="17">
        <f>IF(OR($B655="",N($D655)=0),"",IF(G655="Entrada",1,-1)*$D655)</f>
        <v/>
      </c>
    </row>
    <row r="656">
      <c r="A656" s="22" t="n"/>
      <c r="B656" s="14" t="n"/>
      <c r="C656" s="14" t="n"/>
      <c r="D656" s="15" t="n"/>
      <c r="E656" s="14" t="n"/>
      <c r="F656" s="14" t="n"/>
      <c r="G656" s="16">
        <f>IF($B656="","",IFERROR(INDEX(Listas!$E$2:$E$40,MATCH($B656,Listas!$D$2:$D$40,0)),"?"))</f>
        <v/>
      </c>
      <c r="H656" s="16">
        <f>IF($B656="","",IFERROR(INDEX(Listas!$F$2:$F$40,MATCH($B656,Listas!$D$2:$D$40,0)),"Sim"))</f>
        <v/>
      </c>
      <c r="I656" s="17">
        <f>IF(OR($B656="",N($D656)=0),"",IF(G656="Entrada",1,-1)*$D656)</f>
        <v/>
      </c>
    </row>
    <row r="657">
      <c r="A657" s="22" t="n"/>
      <c r="B657" s="14" t="n"/>
      <c r="C657" s="14" t="n"/>
      <c r="D657" s="15" t="n"/>
      <c r="E657" s="14" t="n"/>
      <c r="F657" s="14" t="n"/>
      <c r="G657" s="16">
        <f>IF($B657="","",IFERROR(INDEX(Listas!$E$2:$E$40,MATCH($B657,Listas!$D$2:$D$40,0)),"?"))</f>
        <v/>
      </c>
      <c r="H657" s="16">
        <f>IF($B657="","",IFERROR(INDEX(Listas!$F$2:$F$40,MATCH($B657,Listas!$D$2:$D$40,0)),"Sim"))</f>
        <v/>
      </c>
      <c r="I657" s="17">
        <f>IF(OR($B657="",N($D657)=0),"",IF(G657="Entrada",1,-1)*$D657)</f>
        <v/>
      </c>
    </row>
    <row r="658">
      <c r="A658" s="22" t="n"/>
      <c r="B658" s="14" t="n"/>
      <c r="C658" s="14" t="n"/>
      <c r="D658" s="15" t="n"/>
      <c r="E658" s="14" t="n"/>
      <c r="F658" s="14" t="n"/>
      <c r="G658" s="16">
        <f>IF($B658="","",IFERROR(INDEX(Listas!$E$2:$E$40,MATCH($B658,Listas!$D$2:$D$40,0)),"?"))</f>
        <v/>
      </c>
      <c r="H658" s="16">
        <f>IF($B658="","",IFERROR(INDEX(Listas!$F$2:$F$40,MATCH($B658,Listas!$D$2:$D$40,0)),"Sim"))</f>
        <v/>
      </c>
      <c r="I658" s="17">
        <f>IF(OR($B658="",N($D658)=0),"",IF(G658="Entrada",1,-1)*$D658)</f>
        <v/>
      </c>
    </row>
    <row r="659">
      <c r="A659" s="22" t="n"/>
      <c r="B659" s="14" t="n"/>
      <c r="C659" s="14" t="n"/>
      <c r="D659" s="15" t="n"/>
      <c r="E659" s="14" t="n"/>
      <c r="F659" s="14" t="n"/>
      <c r="G659" s="16">
        <f>IF($B659="","",IFERROR(INDEX(Listas!$E$2:$E$40,MATCH($B659,Listas!$D$2:$D$40,0)),"?"))</f>
        <v/>
      </c>
      <c r="H659" s="16">
        <f>IF($B659="","",IFERROR(INDEX(Listas!$F$2:$F$40,MATCH($B659,Listas!$D$2:$D$40,0)),"Sim"))</f>
        <v/>
      </c>
      <c r="I659" s="17">
        <f>IF(OR($B659="",N($D659)=0),"",IF(G659="Entrada",1,-1)*$D659)</f>
        <v/>
      </c>
    </row>
    <row r="660">
      <c r="A660" s="22" t="n"/>
      <c r="B660" s="14" t="n"/>
      <c r="C660" s="14" t="n"/>
      <c r="D660" s="15" t="n"/>
      <c r="E660" s="14" t="n"/>
      <c r="F660" s="14" t="n"/>
      <c r="G660" s="16">
        <f>IF($B660="","",IFERROR(INDEX(Listas!$E$2:$E$40,MATCH($B660,Listas!$D$2:$D$40,0)),"?"))</f>
        <v/>
      </c>
      <c r="H660" s="16">
        <f>IF($B660="","",IFERROR(INDEX(Listas!$F$2:$F$40,MATCH($B660,Listas!$D$2:$D$40,0)),"Sim"))</f>
        <v/>
      </c>
      <c r="I660" s="17">
        <f>IF(OR($B660="",N($D660)=0),"",IF(G660="Entrada",1,-1)*$D660)</f>
        <v/>
      </c>
    </row>
    <row r="661">
      <c r="A661" s="22" t="n"/>
      <c r="B661" s="14" t="n"/>
      <c r="C661" s="14" t="n"/>
      <c r="D661" s="15" t="n"/>
      <c r="E661" s="14" t="n"/>
      <c r="F661" s="14" t="n"/>
      <c r="G661" s="16">
        <f>IF($B661="","",IFERROR(INDEX(Listas!$E$2:$E$40,MATCH($B661,Listas!$D$2:$D$40,0)),"?"))</f>
        <v/>
      </c>
      <c r="H661" s="16">
        <f>IF($B661="","",IFERROR(INDEX(Listas!$F$2:$F$40,MATCH($B661,Listas!$D$2:$D$40,0)),"Sim"))</f>
        <v/>
      </c>
      <c r="I661" s="17">
        <f>IF(OR($B661="",N($D661)=0),"",IF(G661="Entrada",1,-1)*$D661)</f>
        <v/>
      </c>
    </row>
    <row r="662">
      <c r="A662" s="22" t="n"/>
      <c r="B662" s="14" t="n"/>
      <c r="C662" s="14" t="n"/>
      <c r="D662" s="15" t="n"/>
      <c r="E662" s="14" t="n"/>
      <c r="F662" s="14" t="n"/>
      <c r="G662" s="16">
        <f>IF($B662="","",IFERROR(INDEX(Listas!$E$2:$E$40,MATCH($B662,Listas!$D$2:$D$40,0)),"?"))</f>
        <v/>
      </c>
      <c r="H662" s="16">
        <f>IF($B662="","",IFERROR(INDEX(Listas!$F$2:$F$40,MATCH($B662,Listas!$D$2:$D$40,0)),"Sim"))</f>
        <v/>
      </c>
      <c r="I662" s="17">
        <f>IF(OR($B662="",N($D662)=0),"",IF(G662="Entrada",1,-1)*$D662)</f>
        <v/>
      </c>
    </row>
    <row r="663">
      <c r="A663" s="22" t="n"/>
      <c r="B663" s="14" t="n"/>
      <c r="C663" s="14" t="n"/>
      <c r="D663" s="15" t="n"/>
      <c r="E663" s="14" t="n"/>
      <c r="F663" s="14" t="n"/>
      <c r="G663" s="16">
        <f>IF($B663="","",IFERROR(INDEX(Listas!$E$2:$E$40,MATCH($B663,Listas!$D$2:$D$40,0)),"?"))</f>
        <v/>
      </c>
      <c r="H663" s="16">
        <f>IF($B663="","",IFERROR(INDEX(Listas!$F$2:$F$40,MATCH($B663,Listas!$D$2:$D$40,0)),"Sim"))</f>
        <v/>
      </c>
      <c r="I663" s="17">
        <f>IF(OR($B663="",N($D663)=0),"",IF(G663="Entrada",1,-1)*$D663)</f>
        <v/>
      </c>
    </row>
    <row r="664">
      <c r="A664" s="22" t="n"/>
      <c r="B664" s="14" t="n"/>
      <c r="C664" s="14" t="n"/>
      <c r="D664" s="15" t="n"/>
      <c r="E664" s="14" t="n"/>
      <c r="F664" s="14" t="n"/>
      <c r="G664" s="16">
        <f>IF($B664="","",IFERROR(INDEX(Listas!$E$2:$E$40,MATCH($B664,Listas!$D$2:$D$40,0)),"?"))</f>
        <v/>
      </c>
      <c r="H664" s="16">
        <f>IF($B664="","",IFERROR(INDEX(Listas!$F$2:$F$40,MATCH($B664,Listas!$D$2:$D$40,0)),"Sim"))</f>
        <v/>
      </c>
      <c r="I664" s="17">
        <f>IF(OR($B664="",N($D664)=0),"",IF(G664="Entrada",1,-1)*$D664)</f>
        <v/>
      </c>
    </row>
    <row r="665">
      <c r="A665" s="22" t="n"/>
      <c r="B665" s="14" t="n"/>
      <c r="C665" s="14" t="n"/>
      <c r="D665" s="15" t="n"/>
      <c r="E665" s="14" t="n"/>
      <c r="F665" s="14" t="n"/>
      <c r="G665" s="16">
        <f>IF($B665="","",IFERROR(INDEX(Listas!$E$2:$E$40,MATCH($B665,Listas!$D$2:$D$40,0)),"?"))</f>
        <v/>
      </c>
      <c r="H665" s="16">
        <f>IF($B665="","",IFERROR(INDEX(Listas!$F$2:$F$40,MATCH($B665,Listas!$D$2:$D$40,0)),"Sim"))</f>
        <v/>
      </c>
      <c r="I665" s="17">
        <f>IF(OR($B665="",N($D665)=0),"",IF(G665="Entrada",1,-1)*$D665)</f>
        <v/>
      </c>
    </row>
    <row r="666">
      <c r="A666" s="22" t="n"/>
      <c r="B666" s="14" t="n"/>
      <c r="C666" s="14" t="n"/>
      <c r="D666" s="15" t="n"/>
      <c r="E666" s="14" t="n"/>
      <c r="F666" s="14" t="n"/>
      <c r="G666" s="16">
        <f>IF($B666="","",IFERROR(INDEX(Listas!$E$2:$E$40,MATCH($B666,Listas!$D$2:$D$40,0)),"?"))</f>
        <v/>
      </c>
      <c r="H666" s="16">
        <f>IF($B666="","",IFERROR(INDEX(Listas!$F$2:$F$40,MATCH($B666,Listas!$D$2:$D$40,0)),"Sim"))</f>
        <v/>
      </c>
      <c r="I666" s="17">
        <f>IF(OR($B666="",N($D666)=0),"",IF(G666="Entrada",1,-1)*$D666)</f>
        <v/>
      </c>
    </row>
    <row r="667">
      <c r="A667" s="22" t="n"/>
      <c r="B667" s="14" t="n"/>
      <c r="C667" s="14" t="n"/>
      <c r="D667" s="15" t="n"/>
      <c r="E667" s="14" t="n"/>
      <c r="F667" s="14" t="n"/>
      <c r="G667" s="16">
        <f>IF($B667="","",IFERROR(INDEX(Listas!$E$2:$E$40,MATCH($B667,Listas!$D$2:$D$40,0)),"?"))</f>
        <v/>
      </c>
      <c r="H667" s="16">
        <f>IF($B667="","",IFERROR(INDEX(Listas!$F$2:$F$40,MATCH($B667,Listas!$D$2:$D$40,0)),"Sim"))</f>
        <v/>
      </c>
      <c r="I667" s="17">
        <f>IF(OR($B667="",N($D667)=0),"",IF(G667="Entrada",1,-1)*$D667)</f>
        <v/>
      </c>
    </row>
    <row r="668">
      <c r="A668" s="22" t="n"/>
      <c r="B668" s="14" t="n"/>
      <c r="C668" s="14" t="n"/>
      <c r="D668" s="15" t="n"/>
      <c r="E668" s="14" t="n"/>
      <c r="F668" s="14" t="n"/>
      <c r="G668" s="16">
        <f>IF($B668="","",IFERROR(INDEX(Listas!$E$2:$E$40,MATCH($B668,Listas!$D$2:$D$40,0)),"?"))</f>
        <v/>
      </c>
      <c r="H668" s="16">
        <f>IF($B668="","",IFERROR(INDEX(Listas!$F$2:$F$40,MATCH($B668,Listas!$D$2:$D$40,0)),"Sim"))</f>
        <v/>
      </c>
      <c r="I668" s="17">
        <f>IF(OR($B668="",N($D668)=0),"",IF(G668="Entrada",1,-1)*$D668)</f>
        <v/>
      </c>
    </row>
    <row r="669">
      <c r="A669" s="22" t="n"/>
      <c r="B669" s="14" t="n"/>
      <c r="C669" s="14" t="n"/>
      <c r="D669" s="15" t="n"/>
      <c r="E669" s="14" t="n"/>
      <c r="F669" s="14" t="n"/>
      <c r="G669" s="16">
        <f>IF($B669="","",IFERROR(INDEX(Listas!$E$2:$E$40,MATCH($B669,Listas!$D$2:$D$40,0)),"?"))</f>
        <v/>
      </c>
      <c r="H669" s="16">
        <f>IF($B669="","",IFERROR(INDEX(Listas!$F$2:$F$40,MATCH($B669,Listas!$D$2:$D$40,0)),"Sim"))</f>
        <v/>
      </c>
      <c r="I669" s="17">
        <f>IF(OR($B669="",N($D669)=0),"",IF(G669="Entrada",1,-1)*$D669)</f>
        <v/>
      </c>
    </row>
    <row r="670">
      <c r="A670" s="22" t="n"/>
      <c r="B670" s="14" t="n"/>
      <c r="C670" s="14" t="n"/>
      <c r="D670" s="15" t="n"/>
      <c r="E670" s="14" t="n"/>
      <c r="F670" s="14" t="n"/>
      <c r="G670" s="16">
        <f>IF($B670="","",IFERROR(INDEX(Listas!$E$2:$E$40,MATCH($B670,Listas!$D$2:$D$40,0)),"?"))</f>
        <v/>
      </c>
      <c r="H670" s="16">
        <f>IF($B670="","",IFERROR(INDEX(Listas!$F$2:$F$40,MATCH($B670,Listas!$D$2:$D$40,0)),"Sim"))</f>
        <v/>
      </c>
      <c r="I670" s="17">
        <f>IF(OR($B670="",N($D670)=0),"",IF(G670="Entrada",1,-1)*$D670)</f>
        <v/>
      </c>
    </row>
    <row r="671">
      <c r="A671" s="22" t="n"/>
      <c r="B671" s="14" t="n"/>
      <c r="C671" s="14" t="n"/>
      <c r="D671" s="15" t="n"/>
      <c r="E671" s="14" t="n"/>
      <c r="F671" s="14" t="n"/>
      <c r="G671" s="16">
        <f>IF($B671="","",IFERROR(INDEX(Listas!$E$2:$E$40,MATCH($B671,Listas!$D$2:$D$40,0)),"?"))</f>
        <v/>
      </c>
      <c r="H671" s="16">
        <f>IF($B671="","",IFERROR(INDEX(Listas!$F$2:$F$40,MATCH($B671,Listas!$D$2:$D$40,0)),"Sim"))</f>
        <v/>
      </c>
      <c r="I671" s="17">
        <f>IF(OR($B671="",N($D671)=0),"",IF(G671="Entrada",1,-1)*$D671)</f>
        <v/>
      </c>
    </row>
    <row r="672">
      <c r="A672" s="22" t="n"/>
      <c r="B672" s="14" t="n"/>
      <c r="C672" s="14" t="n"/>
      <c r="D672" s="15" t="n"/>
      <c r="E672" s="14" t="n"/>
      <c r="F672" s="14" t="n"/>
      <c r="G672" s="16">
        <f>IF($B672="","",IFERROR(INDEX(Listas!$E$2:$E$40,MATCH($B672,Listas!$D$2:$D$40,0)),"?"))</f>
        <v/>
      </c>
      <c r="H672" s="16">
        <f>IF($B672="","",IFERROR(INDEX(Listas!$F$2:$F$40,MATCH($B672,Listas!$D$2:$D$40,0)),"Sim"))</f>
        <v/>
      </c>
      <c r="I672" s="17">
        <f>IF(OR($B672="",N($D672)=0),"",IF(G672="Entrada",1,-1)*$D672)</f>
        <v/>
      </c>
    </row>
    <row r="673">
      <c r="A673" s="22" t="n"/>
      <c r="B673" s="14" t="n"/>
      <c r="C673" s="14" t="n"/>
      <c r="D673" s="15" t="n"/>
      <c r="E673" s="14" t="n"/>
      <c r="F673" s="14" t="n"/>
      <c r="G673" s="16">
        <f>IF($B673="","",IFERROR(INDEX(Listas!$E$2:$E$40,MATCH($B673,Listas!$D$2:$D$40,0)),"?"))</f>
        <v/>
      </c>
      <c r="H673" s="16">
        <f>IF($B673="","",IFERROR(INDEX(Listas!$F$2:$F$40,MATCH($B673,Listas!$D$2:$D$40,0)),"Sim"))</f>
        <v/>
      </c>
      <c r="I673" s="17">
        <f>IF(OR($B673="",N($D673)=0),"",IF(G673="Entrada",1,-1)*$D673)</f>
        <v/>
      </c>
    </row>
    <row r="674">
      <c r="A674" s="22" t="n"/>
      <c r="B674" s="14" t="n"/>
      <c r="C674" s="14" t="n"/>
      <c r="D674" s="15" t="n"/>
      <c r="E674" s="14" t="n"/>
      <c r="F674" s="14" t="n"/>
      <c r="G674" s="16">
        <f>IF($B674="","",IFERROR(INDEX(Listas!$E$2:$E$40,MATCH($B674,Listas!$D$2:$D$40,0)),"?"))</f>
        <v/>
      </c>
      <c r="H674" s="16">
        <f>IF($B674="","",IFERROR(INDEX(Listas!$F$2:$F$40,MATCH($B674,Listas!$D$2:$D$40,0)),"Sim"))</f>
        <v/>
      </c>
      <c r="I674" s="17">
        <f>IF(OR($B674="",N($D674)=0),"",IF(G674="Entrada",1,-1)*$D674)</f>
        <v/>
      </c>
    </row>
    <row r="675">
      <c r="A675" s="22" t="n"/>
      <c r="B675" s="14" t="n"/>
      <c r="C675" s="14" t="n"/>
      <c r="D675" s="15" t="n"/>
      <c r="E675" s="14" t="n"/>
      <c r="F675" s="14" t="n"/>
      <c r="G675" s="16">
        <f>IF($B675="","",IFERROR(INDEX(Listas!$E$2:$E$40,MATCH($B675,Listas!$D$2:$D$40,0)),"?"))</f>
        <v/>
      </c>
      <c r="H675" s="16">
        <f>IF($B675="","",IFERROR(INDEX(Listas!$F$2:$F$40,MATCH($B675,Listas!$D$2:$D$40,0)),"Sim"))</f>
        <v/>
      </c>
      <c r="I675" s="17">
        <f>IF(OR($B675="",N($D675)=0),"",IF(G675="Entrada",1,-1)*$D675)</f>
        <v/>
      </c>
    </row>
    <row r="676">
      <c r="A676" s="22" t="n"/>
      <c r="B676" s="14" t="n"/>
      <c r="C676" s="14" t="n"/>
      <c r="D676" s="15" t="n"/>
      <c r="E676" s="14" t="n"/>
      <c r="F676" s="14" t="n"/>
      <c r="G676" s="16">
        <f>IF($B676="","",IFERROR(INDEX(Listas!$E$2:$E$40,MATCH($B676,Listas!$D$2:$D$40,0)),"?"))</f>
        <v/>
      </c>
      <c r="H676" s="16">
        <f>IF($B676="","",IFERROR(INDEX(Listas!$F$2:$F$40,MATCH($B676,Listas!$D$2:$D$40,0)),"Sim"))</f>
        <v/>
      </c>
      <c r="I676" s="17">
        <f>IF(OR($B676="",N($D676)=0),"",IF(G676="Entrada",1,-1)*$D676)</f>
        <v/>
      </c>
    </row>
    <row r="677">
      <c r="A677" s="22" t="n"/>
      <c r="B677" s="14" t="n"/>
      <c r="C677" s="14" t="n"/>
      <c r="D677" s="15" t="n"/>
      <c r="E677" s="14" t="n"/>
      <c r="F677" s="14" t="n"/>
      <c r="G677" s="16">
        <f>IF($B677="","",IFERROR(INDEX(Listas!$E$2:$E$40,MATCH($B677,Listas!$D$2:$D$40,0)),"?"))</f>
        <v/>
      </c>
      <c r="H677" s="16">
        <f>IF($B677="","",IFERROR(INDEX(Listas!$F$2:$F$40,MATCH($B677,Listas!$D$2:$D$40,0)),"Sim"))</f>
        <v/>
      </c>
      <c r="I677" s="17">
        <f>IF(OR($B677="",N($D677)=0),"",IF(G677="Entrada",1,-1)*$D677)</f>
        <v/>
      </c>
    </row>
    <row r="678">
      <c r="A678" s="22" t="n"/>
      <c r="B678" s="14" t="n"/>
      <c r="C678" s="14" t="n"/>
      <c r="D678" s="15" t="n"/>
      <c r="E678" s="14" t="n"/>
      <c r="F678" s="14" t="n"/>
      <c r="G678" s="16">
        <f>IF($B678="","",IFERROR(INDEX(Listas!$E$2:$E$40,MATCH($B678,Listas!$D$2:$D$40,0)),"?"))</f>
        <v/>
      </c>
      <c r="H678" s="16">
        <f>IF($B678="","",IFERROR(INDEX(Listas!$F$2:$F$40,MATCH($B678,Listas!$D$2:$D$40,0)),"Sim"))</f>
        <v/>
      </c>
      <c r="I678" s="17">
        <f>IF(OR($B678="",N($D678)=0),"",IF(G678="Entrada",1,-1)*$D678)</f>
        <v/>
      </c>
    </row>
    <row r="679">
      <c r="A679" s="22" t="n"/>
      <c r="B679" s="14" t="n"/>
      <c r="C679" s="14" t="n"/>
      <c r="D679" s="15" t="n"/>
      <c r="E679" s="14" t="n"/>
      <c r="F679" s="14" t="n"/>
      <c r="G679" s="16">
        <f>IF($B679="","",IFERROR(INDEX(Listas!$E$2:$E$40,MATCH($B679,Listas!$D$2:$D$40,0)),"?"))</f>
        <v/>
      </c>
      <c r="H679" s="16">
        <f>IF($B679="","",IFERROR(INDEX(Listas!$F$2:$F$40,MATCH($B679,Listas!$D$2:$D$40,0)),"Sim"))</f>
        <v/>
      </c>
      <c r="I679" s="17">
        <f>IF(OR($B679="",N($D679)=0),"",IF(G679="Entrada",1,-1)*$D679)</f>
        <v/>
      </c>
    </row>
    <row r="680">
      <c r="A680" s="22" t="n"/>
      <c r="B680" s="14" t="n"/>
      <c r="C680" s="14" t="n"/>
      <c r="D680" s="15" t="n"/>
      <c r="E680" s="14" t="n"/>
      <c r="F680" s="14" t="n"/>
      <c r="G680" s="16">
        <f>IF($B680="","",IFERROR(INDEX(Listas!$E$2:$E$40,MATCH($B680,Listas!$D$2:$D$40,0)),"?"))</f>
        <v/>
      </c>
      <c r="H680" s="16">
        <f>IF($B680="","",IFERROR(INDEX(Listas!$F$2:$F$40,MATCH($B680,Listas!$D$2:$D$40,0)),"Sim"))</f>
        <v/>
      </c>
      <c r="I680" s="17">
        <f>IF(OR($B680="",N($D680)=0),"",IF(G680="Entrada",1,-1)*$D680)</f>
        <v/>
      </c>
    </row>
    <row r="681">
      <c r="A681" s="22" t="n"/>
      <c r="B681" s="14" t="n"/>
      <c r="C681" s="14" t="n"/>
      <c r="D681" s="15" t="n"/>
      <c r="E681" s="14" t="n"/>
      <c r="F681" s="14" t="n"/>
      <c r="G681" s="16">
        <f>IF($B681="","",IFERROR(INDEX(Listas!$E$2:$E$40,MATCH($B681,Listas!$D$2:$D$40,0)),"?"))</f>
        <v/>
      </c>
      <c r="H681" s="16">
        <f>IF($B681="","",IFERROR(INDEX(Listas!$F$2:$F$40,MATCH($B681,Listas!$D$2:$D$40,0)),"Sim"))</f>
        <v/>
      </c>
      <c r="I681" s="17">
        <f>IF(OR($B681="",N($D681)=0),"",IF(G681="Entrada",1,-1)*$D681)</f>
        <v/>
      </c>
    </row>
    <row r="682">
      <c r="A682" s="22" t="n"/>
      <c r="B682" s="14" t="n"/>
      <c r="C682" s="14" t="n"/>
      <c r="D682" s="15" t="n"/>
      <c r="E682" s="14" t="n"/>
      <c r="F682" s="14" t="n"/>
      <c r="G682" s="16">
        <f>IF($B682="","",IFERROR(INDEX(Listas!$E$2:$E$40,MATCH($B682,Listas!$D$2:$D$40,0)),"?"))</f>
        <v/>
      </c>
      <c r="H682" s="16">
        <f>IF($B682="","",IFERROR(INDEX(Listas!$F$2:$F$40,MATCH($B682,Listas!$D$2:$D$40,0)),"Sim"))</f>
        <v/>
      </c>
      <c r="I682" s="17">
        <f>IF(OR($B682="",N($D682)=0),"",IF(G682="Entrada",1,-1)*$D682)</f>
        <v/>
      </c>
    </row>
    <row r="683">
      <c r="A683" s="22" t="n"/>
      <c r="B683" s="14" t="n"/>
      <c r="C683" s="14" t="n"/>
      <c r="D683" s="15" t="n"/>
      <c r="E683" s="14" t="n"/>
      <c r="F683" s="14" t="n"/>
      <c r="G683" s="16">
        <f>IF($B683="","",IFERROR(INDEX(Listas!$E$2:$E$40,MATCH($B683,Listas!$D$2:$D$40,0)),"?"))</f>
        <v/>
      </c>
      <c r="H683" s="16">
        <f>IF($B683="","",IFERROR(INDEX(Listas!$F$2:$F$40,MATCH($B683,Listas!$D$2:$D$40,0)),"Sim"))</f>
        <v/>
      </c>
      <c r="I683" s="17">
        <f>IF(OR($B683="",N($D683)=0),"",IF(G683="Entrada",1,-1)*$D683)</f>
        <v/>
      </c>
    </row>
    <row r="684">
      <c r="A684" s="22" t="n"/>
      <c r="B684" s="14" t="n"/>
      <c r="C684" s="14" t="n"/>
      <c r="D684" s="15" t="n"/>
      <c r="E684" s="14" t="n"/>
      <c r="F684" s="14" t="n"/>
      <c r="G684" s="16">
        <f>IF($B684="","",IFERROR(INDEX(Listas!$E$2:$E$40,MATCH($B684,Listas!$D$2:$D$40,0)),"?"))</f>
        <v/>
      </c>
      <c r="H684" s="16">
        <f>IF($B684="","",IFERROR(INDEX(Listas!$F$2:$F$40,MATCH($B684,Listas!$D$2:$D$40,0)),"Sim"))</f>
        <v/>
      </c>
      <c r="I684" s="17">
        <f>IF(OR($B684="",N($D684)=0),"",IF(G684="Entrada",1,-1)*$D684)</f>
        <v/>
      </c>
    </row>
    <row r="685">
      <c r="A685" s="22" t="n"/>
      <c r="B685" s="14" t="n"/>
      <c r="C685" s="14" t="n"/>
      <c r="D685" s="15" t="n"/>
      <c r="E685" s="14" t="n"/>
      <c r="F685" s="14" t="n"/>
      <c r="G685" s="16">
        <f>IF($B685="","",IFERROR(INDEX(Listas!$E$2:$E$40,MATCH($B685,Listas!$D$2:$D$40,0)),"?"))</f>
        <v/>
      </c>
      <c r="H685" s="16">
        <f>IF($B685="","",IFERROR(INDEX(Listas!$F$2:$F$40,MATCH($B685,Listas!$D$2:$D$40,0)),"Sim"))</f>
        <v/>
      </c>
      <c r="I685" s="17">
        <f>IF(OR($B685="",N($D685)=0),"",IF(G685="Entrada",1,-1)*$D685)</f>
        <v/>
      </c>
    </row>
    <row r="686">
      <c r="A686" s="22" t="n"/>
      <c r="B686" s="14" t="n"/>
      <c r="C686" s="14" t="n"/>
      <c r="D686" s="15" t="n"/>
      <c r="E686" s="14" t="n"/>
      <c r="F686" s="14" t="n"/>
      <c r="G686" s="16">
        <f>IF($B686="","",IFERROR(INDEX(Listas!$E$2:$E$40,MATCH($B686,Listas!$D$2:$D$40,0)),"?"))</f>
        <v/>
      </c>
      <c r="H686" s="16">
        <f>IF($B686="","",IFERROR(INDEX(Listas!$F$2:$F$40,MATCH($B686,Listas!$D$2:$D$40,0)),"Sim"))</f>
        <v/>
      </c>
      <c r="I686" s="17">
        <f>IF(OR($B686="",N($D686)=0),"",IF(G686="Entrada",1,-1)*$D686)</f>
        <v/>
      </c>
    </row>
    <row r="687">
      <c r="A687" s="22" t="n"/>
      <c r="B687" s="14" t="n"/>
      <c r="C687" s="14" t="n"/>
      <c r="D687" s="15" t="n"/>
      <c r="E687" s="14" t="n"/>
      <c r="F687" s="14" t="n"/>
      <c r="G687" s="16">
        <f>IF($B687="","",IFERROR(INDEX(Listas!$E$2:$E$40,MATCH($B687,Listas!$D$2:$D$40,0)),"?"))</f>
        <v/>
      </c>
      <c r="H687" s="16">
        <f>IF($B687="","",IFERROR(INDEX(Listas!$F$2:$F$40,MATCH($B687,Listas!$D$2:$D$40,0)),"Sim"))</f>
        <v/>
      </c>
      <c r="I687" s="17">
        <f>IF(OR($B687="",N($D687)=0),"",IF(G687="Entrada",1,-1)*$D687)</f>
        <v/>
      </c>
    </row>
    <row r="688">
      <c r="A688" s="22" t="n"/>
      <c r="B688" s="14" t="n"/>
      <c r="C688" s="14" t="n"/>
      <c r="D688" s="15" t="n"/>
      <c r="E688" s="14" t="n"/>
      <c r="F688" s="14" t="n"/>
      <c r="G688" s="16">
        <f>IF($B688="","",IFERROR(INDEX(Listas!$E$2:$E$40,MATCH($B688,Listas!$D$2:$D$40,0)),"?"))</f>
        <v/>
      </c>
      <c r="H688" s="16">
        <f>IF($B688="","",IFERROR(INDEX(Listas!$F$2:$F$40,MATCH($B688,Listas!$D$2:$D$40,0)),"Sim"))</f>
        <v/>
      </c>
      <c r="I688" s="17">
        <f>IF(OR($B688="",N($D688)=0),"",IF(G688="Entrada",1,-1)*$D688)</f>
        <v/>
      </c>
    </row>
    <row r="689">
      <c r="A689" s="22" t="n"/>
      <c r="B689" s="14" t="n"/>
      <c r="C689" s="14" t="n"/>
      <c r="D689" s="15" t="n"/>
      <c r="E689" s="14" t="n"/>
      <c r="F689" s="14" t="n"/>
      <c r="G689" s="16">
        <f>IF($B689="","",IFERROR(INDEX(Listas!$E$2:$E$40,MATCH($B689,Listas!$D$2:$D$40,0)),"?"))</f>
        <v/>
      </c>
      <c r="H689" s="16">
        <f>IF($B689="","",IFERROR(INDEX(Listas!$F$2:$F$40,MATCH($B689,Listas!$D$2:$D$40,0)),"Sim"))</f>
        <v/>
      </c>
      <c r="I689" s="17">
        <f>IF(OR($B689="",N($D689)=0),"",IF(G689="Entrada",1,-1)*$D689)</f>
        <v/>
      </c>
    </row>
    <row r="690">
      <c r="A690" s="22" t="n"/>
      <c r="B690" s="14" t="n"/>
      <c r="C690" s="14" t="n"/>
      <c r="D690" s="15" t="n"/>
      <c r="E690" s="14" t="n"/>
      <c r="F690" s="14" t="n"/>
      <c r="G690" s="16">
        <f>IF($B690="","",IFERROR(INDEX(Listas!$E$2:$E$40,MATCH($B690,Listas!$D$2:$D$40,0)),"?"))</f>
        <v/>
      </c>
      <c r="H690" s="16">
        <f>IF($B690="","",IFERROR(INDEX(Listas!$F$2:$F$40,MATCH($B690,Listas!$D$2:$D$40,0)),"Sim"))</f>
        <v/>
      </c>
      <c r="I690" s="17">
        <f>IF(OR($B690="",N($D690)=0),"",IF(G690="Entrada",1,-1)*$D690)</f>
        <v/>
      </c>
    </row>
    <row r="691">
      <c r="A691" s="22" t="n"/>
      <c r="B691" s="14" t="n"/>
      <c r="C691" s="14" t="n"/>
      <c r="D691" s="15" t="n"/>
      <c r="E691" s="14" t="n"/>
      <c r="F691" s="14" t="n"/>
      <c r="G691" s="16">
        <f>IF($B691="","",IFERROR(INDEX(Listas!$E$2:$E$40,MATCH($B691,Listas!$D$2:$D$40,0)),"?"))</f>
        <v/>
      </c>
      <c r="H691" s="16">
        <f>IF($B691="","",IFERROR(INDEX(Listas!$F$2:$F$40,MATCH($B691,Listas!$D$2:$D$40,0)),"Sim"))</f>
        <v/>
      </c>
      <c r="I691" s="17">
        <f>IF(OR($B691="",N($D691)=0),"",IF(G691="Entrada",1,-1)*$D691)</f>
        <v/>
      </c>
    </row>
    <row r="692">
      <c r="A692" s="22" t="n"/>
      <c r="B692" s="14" t="n"/>
      <c r="C692" s="14" t="n"/>
      <c r="D692" s="15" t="n"/>
      <c r="E692" s="14" t="n"/>
      <c r="F692" s="14" t="n"/>
      <c r="G692" s="16">
        <f>IF($B692="","",IFERROR(INDEX(Listas!$E$2:$E$40,MATCH($B692,Listas!$D$2:$D$40,0)),"?"))</f>
        <v/>
      </c>
      <c r="H692" s="16">
        <f>IF($B692="","",IFERROR(INDEX(Listas!$F$2:$F$40,MATCH($B692,Listas!$D$2:$D$40,0)),"Sim"))</f>
        <v/>
      </c>
      <c r="I692" s="17">
        <f>IF(OR($B692="",N($D692)=0),"",IF(G692="Entrada",1,-1)*$D692)</f>
        <v/>
      </c>
    </row>
    <row r="693">
      <c r="A693" s="22" t="n"/>
      <c r="B693" s="14" t="n"/>
      <c r="C693" s="14" t="n"/>
      <c r="D693" s="15" t="n"/>
      <c r="E693" s="14" t="n"/>
      <c r="F693" s="14" t="n"/>
      <c r="G693" s="16">
        <f>IF($B693="","",IFERROR(INDEX(Listas!$E$2:$E$40,MATCH($B693,Listas!$D$2:$D$40,0)),"?"))</f>
        <v/>
      </c>
      <c r="H693" s="16">
        <f>IF($B693="","",IFERROR(INDEX(Listas!$F$2:$F$40,MATCH($B693,Listas!$D$2:$D$40,0)),"Sim"))</f>
        <v/>
      </c>
      <c r="I693" s="17">
        <f>IF(OR($B693="",N($D693)=0),"",IF(G693="Entrada",1,-1)*$D693)</f>
        <v/>
      </c>
    </row>
    <row r="694">
      <c r="A694" s="22" t="n"/>
      <c r="B694" s="14" t="n"/>
      <c r="C694" s="14" t="n"/>
      <c r="D694" s="15" t="n"/>
      <c r="E694" s="14" t="n"/>
      <c r="F694" s="14" t="n"/>
      <c r="G694" s="16">
        <f>IF($B694="","",IFERROR(INDEX(Listas!$E$2:$E$40,MATCH($B694,Listas!$D$2:$D$40,0)),"?"))</f>
        <v/>
      </c>
      <c r="H694" s="16">
        <f>IF($B694="","",IFERROR(INDEX(Listas!$F$2:$F$40,MATCH($B694,Listas!$D$2:$D$40,0)),"Sim"))</f>
        <v/>
      </c>
      <c r="I694" s="17">
        <f>IF(OR($B694="",N($D694)=0),"",IF(G694="Entrada",1,-1)*$D694)</f>
        <v/>
      </c>
    </row>
    <row r="695">
      <c r="A695" s="22" t="n"/>
      <c r="B695" s="14" t="n"/>
      <c r="C695" s="14" t="n"/>
      <c r="D695" s="15" t="n"/>
      <c r="E695" s="14" t="n"/>
      <c r="F695" s="14" t="n"/>
      <c r="G695" s="16">
        <f>IF($B695="","",IFERROR(INDEX(Listas!$E$2:$E$40,MATCH($B695,Listas!$D$2:$D$40,0)),"?"))</f>
        <v/>
      </c>
      <c r="H695" s="16">
        <f>IF($B695="","",IFERROR(INDEX(Listas!$F$2:$F$40,MATCH($B695,Listas!$D$2:$D$40,0)),"Sim"))</f>
        <v/>
      </c>
      <c r="I695" s="17">
        <f>IF(OR($B695="",N($D695)=0),"",IF(G695="Entrada",1,-1)*$D695)</f>
        <v/>
      </c>
    </row>
    <row r="696">
      <c r="A696" s="22" t="n"/>
      <c r="B696" s="14" t="n"/>
      <c r="C696" s="14" t="n"/>
      <c r="D696" s="15" t="n"/>
      <c r="E696" s="14" t="n"/>
      <c r="F696" s="14" t="n"/>
      <c r="G696" s="16">
        <f>IF($B696="","",IFERROR(INDEX(Listas!$E$2:$E$40,MATCH($B696,Listas!$D$2:$D$40,0)),"?"))</f>
        <v/>
      </c>
      <c r="H696" s="16">
        <f>IF($B696="","",IFERROR(INDEX(Listas!$F$2:$F$40,MATCH($B696,Listas!$D$2:$D$40,0)),"Sim"))</f>
        <v/>
      </c>
      <c r="I696" s="17">
        <f>IF(OR($B696="",N($D696)=0),"",IF(G696="Entrada",1,-1)*$D696)</f>
        <v/>
      </c>
    </row>
    <row r="697">
      <c r="A697" s="22" t="n"/>
      <c r="B697" s="14" t="n"/>
      <c r="C697" s="14" t="n"/>
      <c r="D697" s="15" t="n"/>
      <c r="E697" s="14" t="n"/>
      <c r="F697" s="14" t="n"/>
      <c r="G697" s="16">
        <f>IF($B697="","",IFERROR(INDEX(Listas!$E$2:$E$40,MATCH($B697,Listas!$D$2:$D$40,0)),"?"))</f>
        <v/>
      </c>
      <c r="H697" s="16">
        <f>IF($B697="","",IFERROR(INDEX(Listas!$F$2:$F$40,MATCH($B697,Listas!$D$2:$D$40,0)),"Sim"))</f>
        <v/>
      </c>
      <c r="I697" s="17">
        <f>IF(OR($B697="",N($D697)=0),"",IF(G697="Entrada",1,-1)*$D697)</f>
        <v/>
      </c>
    </row>
    <row r="698">
      <c r="A698" s="22" t="n"/>
      <c r="B698" s="14" t="n"/>
      <c r="C698" s="14" t="n"/>
      <c r="D698" s="15" t="n"/>
      <c r="E698" s="14" t="n"/>
      <c r="F698" s="14" t="n"/>
      <c r="G698" s="16">
        <f>IF($B698="","",IFERROR(INDEX(Listas!$E$2:$E$40,MATCH($B698,Listas!$D$2:$D$40,0)),"?"))</f>
        <v/>
      </c>
      <c r="H698" s="16">
        <f>IF($B698="","",IFERROR(INDEX(Listas!$F$2:$F$40,MATCH($B698,Listas!$D$2:$D$40,0)),"Sim"))</f>
        <v/>
      </c>
      <c r="I698" s="17">
        <f>IF(OR($B698="",N($D698)=0),"",IF(G698="Entrada",1,-1)*$D698)</f>
        <v/>
      </c>
    </row>
    <row r="699">
      <c r="A699" s="22" t="n"/>
      <c r="B699" s="14" t="n"/>
      <c r="C699" s="14" t="n"/>
      <c r="D699" s="15" t="n"/>
      <c r="E699" s="14" t="n"/>
      <c r="F699" s="14" t="n"/>
      <c r="G699" s="16">
        <f>IF($B699="","",IFERROR(INDEX(Listas!$E$2:$E$40,MATCH($B699,Listas!$D$2:$D$40,0)),"?"))</f>
        <v/>
      </c>
      <c r="H699" s="16">
        <f>IF($B699="","",IFERROR(INDEX(Listas!$F$2:$F$40,MATCH($B699,Listas!$D$2:$D$40,0)),"Sim"))</f>
        <v/>
      </c>
      <c r="I699" s="17">
        <f>IF(OR($B699="",N($D699)=0),"",IF(G699="Entrada",1,-1)*$D699)</f>
        <v/>
      </c>
    </row>
    <row r="700">
      <c r="A700" s="22" t="n"/>
      <c r="B700" s="14" t="n"/>
      <c r="C700" s="14" t="n"/>
      <c r="D700" s="15" t="n"/>
      <c r="E700" s="14" t="n"/>
      <c r="F700" s="14" t="n"/>
      <c r="G700" s="16">
        <f>IF($B700="","",IFERROR(INDEX(Listas!$E$2:$E$40,MATCH($B700,Listas!$D$2:$D$40,0)),"?"))</f>
        <v/>
      </c>
      <c r="H700" s="16">
        <f>IF($B700="","",IFERROR(INDEX(Listas!$F$2:$F$40,MATCH($B700,Listas!$D$2:$D$40,0)),"Sim"))</f>
        <v/>
      </c>
      <c r="I700" s="17">
        <f>IF(OR($B700="",N($D700)=0),"",IF(G700="Entrada",1,-1)*$D700)</f>
        <v/>
      </c>
    </row>
    <row r="701">
      <c r="A701" s="22" t="n"/>
      <c r="B701" s="14" t="n"/>
      <c r="C701" s="14" t="n"/>
      <c r="D701" s="15" t="n"/>
      <c r="E701" s="14" t="n"/>
      <c r="F701" s="14" t="n"/>
      <c r="G701" s="16">
        <f>IF($B701="","",IFERROR(INDEX(Listas!$E$2:$E$40,MATCH($B701,Listas!$D$2:$D$40,0)),"?"))</f>
        <v/>
      </c>
      <c r="H701" s="16">
        <f>IF($B701="","",IFERROR(INDEX(Listas!$F$2:$F$40,MATCH($B701,Listas!$D$2:$D$40,0)),"Sim"))</f>
        <v/>
      </c>
      <c r="I701" s="17">
        <f>IF(OR($B701="",N($D701)=0),"",IF(G701="Entrada",1,-1)*$D701)</f>
        <v/>
      </c>
    </row>
    <row r="702">
      <c r="A702" s="22" t="n"/>
      <c r="B702" s="14" t="n"/>
      <c r="C702" s="14" t="n"/>
      <c r="D702" s="15" t="n"/>
      <c r="E702" s="14" t="n"/>
      <c r="F702" s="14" t="n"/>
      <c r="G702" s="16">
        <f>IF($B702="","",IFERROR(INDEX(Listas!$E$2:$E$40,MATCH($B702,Listas!$D$2:$D$40,0)),"?"))</f>
        <v/>
      </c>
      <c r="H702" s="16">
        <f>IF($B702="","",IFERROR(INDEX(Listas!$F$2:$F$40,MATCH($B702,Listas!$D$2:$D$40,0)),"Sim"))</f>
        <v/>
      </c>
      <c r="I702" s="17">
        <f>IF(OR($B702="",N($D702)=0),"",IF(G702="Entrada",1,-1)*$D702)</f>
        <v/>
      </c>
    </row>
    <row r="703">
      <c r="A703" s="22" t="n"/>
      <c r="B703" s="14" t="n"/>
      <c r="C703" s="14" t="n"/>
      <c r="D703" s="15" t="n"/>
      <c r="E703" s="14" t="n"/>
      <c r="F703" s="14" t="n"/>
      <c r="G703" s="16">
        <f>IF($B703="","",IFERROR(INDEX(Listas!$E$2:$E$40,MATCH($B703,Listas!$D$2:$D$40,0)),"?"))</f>
        <v/>
      </c>
      <c r="H703" s="16">
        <f>IF($B703="","",IFERROR(INDEX(Listas!$F$2:$F$40,MATCH($B703,Listas!$D$2:$D$40,0)),"Sim"))</f>
        <v/>
      </c>
      <c r="I703" s="17">
        <f>IF(OR($B703="",N($D703)=0),"",IF(G703="Entrada",1,-1)*$D703)</f>
        <v/>
      </c>
    </row>
    <row r="704">
      <c r="A704" s="22" t="n"/>
      <c r="B704" s="14" t="n"/>
      <c r="C704" s="14" t="n"/>
      <c r="D704" s="15" t="n"/>
      <c r="E704" s="14" t="n"/>
      <c r="F704" s="14" t="n"/>
      <c r="G704" s="16">
        <f>IF($B704="","",IFERROR(INDEX(Listas!$E$2:$E$40,MATCH($B704,Listas!$D$2:$D$40,0)),"?"))</f>
        <v/>
      </c>
      <c r="H704" s="16">
        <f>IF($B704="","",IFERROR(INDEX(Listas!$F$2:$F$40,MATCH($B704,Listas!$D$2:$D$40,0)),"Sim"))</f>
        <v/>
      </c>
      <c r="I704" s="17">
        <f>IF(OR($B704="",N($D704)=0),"",IF(G704="Entrada",1,-1)*$D704)</f>
        <v/>
      </c>
    </row>
    <row r="705">
      <c r="A705" s="22" t="n"/>
      <c r="B705" s="14" t="n"/>
      <c r="C705" s="14" t="n"/>
      <c r="D705" s="15" t="n"/>
      <c r="E705" s="14" t="n"/>
      <c r="F705" s="14" t="n"/>
      <c r="G705" s="16">
        <f>IF($B705="","",IFERROR(INDEX(Listas!$E$2:$E$40,MATCH($B705,Listas!$D$2:$D$40,0)),"?"))</f>
        <v/>
      </c>
      <c r="H705" s="16">
        <f>IF($B705="","",IFERROR(INDEX(Listas!$F$2:$F$40,MATCH($B705,Listas!$D$2:$D$40,0)),"Sim"))</f>
        <v/>
      </c>
      <c r="I705" s="17">
        <f>IF(OR($B705="",N($D705)=0),"",IF(G705="Entrada",1,-1)*$D705)</f>
        <v/>
      </c>
    </row>
    <row r="706">
      <c r="A706" s="22" t="n"/>
      <c r="B706" s="14" t="n"/>
      <c r="C706" s="14" t="n"/>
      <c r="D706" s="15" t="n"/>
      <c r="E706" s="14" t="n"/>
      <c r="F706" s="14" t="n"/>
      <c r="G706" s="16">
        <f>IF($B706="","",IFERROR(INDEX(Listas!$E$2:$E$40,MATCH($B706,Listas!$D$2:$D$40,0)),"?"))</f>
        <v/>
      </c>
      <c r="H706" s="16">
        <f>IF($B706="","",IFERROR(INDEX(Listas!$F$2:$F$40,MATCH($B706,Listas!$D$2:$D$40,0)),"Sim"))</f>
        <v/>
      </c>
      <c r="I706" s="17">
        <f>IF(OR($B706="",N($D706)=0),"",IF(G706="Entrada",1,-1)*$D706)</f>
        <v/>
      </c>
    </row>
    <row r="707">
      <c r="A707" s="22" t="n"/>
      <c r="B707" s="14" t="n"/>
      <c r="C707" s="14" t="n"/>
      <c r="D707" s="15" t="n"/>
      <c r="E707" s="14" t="n"/>
      <c r="F707" s="14" t="n"/>
      <c r="G707" s="16">
        <f>IF($B707="","",IFERROR(INDEX(Listas!$E$2:$E$40,MATCH($B707,Listas!$D$2:$D$40,0)),"?"))</f>
        <v/>
      </c>
      <c r="H707" s="16">
        <f>IF($B707="","",IFERROR(INDEX(Listas!$F$2:$F$40,MATCH($B707,Listas!$D$2:$D$40,0)),"Sim"))</f>
        <v/>
      </c>
      <c r="I707" s="17">
        <f>IF(OR($B707="",N($D707)=0),"",IF(G707="Entrada",1,-1)*$D707)</f>
        <v/>
      </c>
    </row>
    <row r="708">
      <c r="A708" s="22" t="n"/>
      <c r="B708" s="14" t="n"/>
      <c r="C708" s="14" t="n"/>
      <c r="D708" s="15" t="n"/>
      <c r="E708" s="14" t="n"/>
      <c r="F708" s="14" t="n"/>
      <c r="G708" s="16">
        <f>IF($B708="","",IFERROR(INDEX(Listas!$E$2:$E$40,MATCH($B708,Listas!$D$2:$D$40,0)),"?"))</f>
        <v/>
      </c>
      <c r="H708" s="16">
        <f>IF($B708="","",IFERROR(INDEX(Listas!$F$2:$F$40,MATCH($B708,Listas!$D$2:$D$40,0)),"Sim"))</f>
        <v/>
      </c>
      <c r="I708" s="17">
        <f>IF(OR($B708="",N($D708)=0),"",IF(G708="Entrada",1,-1)*$D708)</f>
        <v/>
      </c>
    </row>
    <row r="709">
      <c r="A709" s="22" t="n"/>
      <c r="B709" s="14" t="n"/>
      <c r="C709" s="14" t="n"/>
      <c r="D709" s="15" t="n"/>
      <c r="E709" s="14" t="n"/>
      <c r="F709" s="14" t="n"/>
      <c r="G709" s="16">
        <f>IF($B709="","",IFERROR(INDEX(Listas!$E$2:$E$40,MATCH($B709,Listas!$D$2:$D$40,0)),"?"))</f>
        <v/>
      </c>
      <c r="H709" s="16">
        <f>IF($B709="","",IFERROR(INDEX(Listas!$F$2:$F$40,MATCH($B709,Listas!$D$2:$D$40,0)),"Sim"))</f>
        <v/>
      </c>
      <c r="I709" s="17">
        <f>IF(OR($B709="",N($D709)=0),"",IF(G709="Entrada",1,-1)*$D709)</f>
        <v/>
      </c>
    </row>
    <row r="710">
      <c r="A710" s="22" t="n"/>
      <c r="B710" s="14" t="n"/>
      <c r="C710" s="14" t="n"/>
      <c r="D710" s="15" t="n"/>
      <c r="E710" s="14" t="n"/>
      <c r="F710" s="14" t="n"/>
      <c r="G710" s="16">
        <f>IF($B710="","",IFERROR(INDEX(Listas!$E$2:$E$40,MATCH($B710,Listas!$D$2:$D$40,0)),"?"))</f>
        <v/>
      </c>
      <c r="H710" s="16">
        <f>IF($B710="","",IFERROR(INDEX(Listas!$F$2:$F$40,MATCH($B710,Listas!$D$2:$D$40,0)),"Sim"))</f>
        <v/>
      </c>
      <c r="I710" s="17">
        <f>IF(OR($B710="",N($D710)=0),"",IF(G710="Entrada",1,-1)*$D710)</f>
        <v/>
      </c>
    </row>
    <row r="711">
      <c r="A711" s="22" t="n"/>
      <c r="B711" s="14" t="n"/>
      <c r="C711" s="14" t="n"/>
      <c r="D711" s="15" t="n"/>
      <c r="E711" s="14" t="n"/>
      <c r="F711" s="14" t="n"/>
      <c r="G711" s="16">
        <f>IF($B711="","",IFERROR(INDEX(Listas!$E$2:$E$40,MATCH($B711,Listas!$D$2:$D$40,0)),"?"))</f>
        <v/>
      </c>
      <c r="H711" s="16">
        <f>IF($B711="","",IFERROR(INDEX(Listas!$F$2:$F$40,MATCH($B711,Listas!$D$2:$D$40,0)),"Sim"))</f>
        <v/>
      </c>
      <c r="I711" s="17">
        <f>IF(OR($B711="",N($D711)=0),"",IF(G711="Entrada",1,-1)*$D711)</f>
        <v/>
      </c>
    </row>
    <row r="712">
      <c r="A712" s="22" t="n"/>
      <c r="B712" s="14" t="n"/>
      <c r="C712" s="14" t="n"/>
      <c r="D712" s="15" t="n"/>
      <c r="E712" s="14" t="n"/>
      <c r="F712" s="14" t="n"/>
      <c r="G712" s="16">
        <f>IF($B712="","",IFERROR(INDEX(Listas!$E$2:$E$40,MATCH($B712,Listas!$D$2:$D$40,0)),"?"))</f>
        <v/>
      </c>
      <c r="H712" s="16">
        <f>IF($B712="","",IFERROR(INDEX(Listas!$F$2:$F$40,MATCH($B712,Listas!$D$2:$D$40,0)),"Sim"))</f>
        <v/>
      </c>
      <c r="I712" s="17">
        <f>IF(OR($B712="",N($D712)=0),"",IF(G712="Entrada",1,-1)*$D712)</f>
        <v/>
      </c>
    </row>
    <row r="713">
      <c r="A713" s="22" t="n"/>
      <c r="B713" s="14" t="n"/>
      <c r="C713" s="14" t="n"/>
      <c r="D713" s="15" t="n"/>
      <c r="E713" s="14" t="n"/>
      <c r="F713" s="14" t="n"/>
      <c r="G713" s="16">
        <f>IF($B713="","",IFERROR(INDEX(Listas!$E$2:$E$40,MATCH($B713,Listas!$D$2:$D$40,0)),"?"))</f>
        <v/>
      </c>
      <c r="H713" s="16">
        <f>IF($B713="","",IFERROR(INDEX(Listas!$F$2:$F$40,MATCH($B713,Listas!$D$2:$D$40,0)),"Sim"))</f>
        <v/>
      </c>
      <c r="I713" s="17">
        <f>IF(OR($B713="",N($D713)=0),"",IF(G713="Entrada",1,-1)*$D713)</f>
        <v/>
      </c>
    </row>
    <row r="714">
      <c r="A714" s="22" t="n"/>
      <c r="B714" s="14" t="n"/>
      <c r="C714" s="14" t="n"/>
      <c r="D714" s="15" t="n"/>
      <c r="E714" s="14" t="n"/>
      <c r="F714" s="14" t="n"/>
      <c r="G714" s="16">
        <f>IF($B714="","",IFERROR(INDEX(Listas!$E$2:$E$40,MATCH($B714,Listas!$D$2:$D$40,0)),"?"))</f>
        <v/>
      </c>
      <c r="H714" s="16">
        <f>IF($B714="","",IFERROR(INDEX(Listas!$F$2:$F$40,MATCH($B714,Listas!$D$2:$D$40,0)),"Sim"))</f>
        <v/>
      </c>
      <c r="I714" s="17">
        <f>IF(OR($B714="",N($D714)=0),"",IF(G714="Entrada",1,-1)*$D714)</f>
        <v/>
      </c>
    </row>
    <row r="715">
      <c r="A715" s="22" t="n"/>
      <c r="B715" s="14" t="n"/>
      <c r="C715" s="14" t="n"/>
      <c r="D715" s="15" t="n"/>
      <c r="E715" s="14" t="n"/>
      <c r="F715" s="14" t="n"/>
      <c r="G715" s="16">
        <f>IF($B715="","",IFERROR(INDEX(Listas!$E$2:$E$40,MATCH($B715,Listas!$D$2:$D$40,0)),"?"))</f>
        <v/>
      </c>
      <c r="H715" s="16">
        <f>IF($B715="","",IFERROR(INDEX(Listas!$F$2:$F$40,MATCH($B715,Listas!$D$2:$D$40,0)),"Sim"))</f>
        <v/>
      </c>
      <c r="I715" s="17">
        <f>IF(OR($B715="",N($D715)=0),"",IF(G715="Entrada",1,-1)*$D715)</f>
        <v/>
      </c>
    </row>
    <row r="716">
      <c r="A716" s="22" t="n"/>
      <c r="B716" s="14" t="n"/>
      <c r="C716" s="14" t="n"/>
      <c r="D716" s="15" t="n"/>
      <c r="E716" s="14" t="n"/>
      <c r="F716" s="14" t="n"/>
      <c r="G716" s="16">
        <f>IF($B716="","",IFERROR(INDEX(Listas!$E$2:$E$40,MATCH($B716,Listas!$D$2:$D$40,0)),"?"))</f>
        <v/>
      </c>
      <c r="H716" s="16">
        <f>IF($B716="","",IFERROR(INDEX(Listas!$F$2:$F$40,MATCH($B716,Listas!$D$2:$D$40,0)),"Sim"))</f>
        <v/>
      </c>
      <c r="I716" s="17">
        <f>IF(OR($B716="",N($D716)=0),"",IF(G716="Entrada",1,-1)*$D716)</f>
        <v/>
      </c>
    </row>
    <row r="717">
      <c r="A717" s="22" t="n"/>
      <c r="B717" s="14" t="n"/>
      <c r="C717" s="14" t="n"/>
      <c r="D717" s="15" t="n"/>
      <c r="E717" s="14" t="n"/>
      <c r="F717" s="14" t="n"/>
      <c r="G717" s="16">
        <f>IF($B717="","",IFERROR(INDEX(Listas!$E$2:$E$40,MATCH($B717,Listas!$D$2:$D$40,0)),"?"))</f>
        <v/>
      </c>
      <c r="H717" s="16">
        <f>IF($B717="","",IFERROR(INDEX(Listas!$F$2:$F$40,MATCH($B717,Listas!$D$2:$D$40,0)),"Sim"))</f>
        <v/>
      </c>
      <c r="I717" s="17">
        <f>IF(OR($B717="",N($D717)=0),"",IF(G717="Entrada",1,-1)*$D717)</f>
        <v/>
      </c>
    </row>
    <row r="718">
      <c r="A718" s="22" t="n"/>
      <c r="B718" s="14" t="n"/>
      <c r="C718" s="14" t="n"/>
      <c r="D718" s="15" t="n"/>
      <c r="E718" s="14" t="n"/>
      <c r="F718" s="14" t="n"/>
      <c r="G718" s="16">
        <f>IF($B718="","",IFERROR(INDEX(Listas!$E$2:$E$40,MATCH($B718,Listas!$D$2:$D$40,0)),"?"))</f>
        <v/>
      </c>
      <c r="H718" s="16">
        <f>IF($B718="","",IFERROR(INDEX(Listas!$F$2:$F$40,MATCH($B718,Listas!$D$2:$D$40,0)),"Sim"))</f>
        <v/>
      </c>
      <c r="I718" s="17">
        <f>IF(OR($B718="",N($D718)=0),"",IF(G718="Entrada",1,-1)*$D718)</f>
        <v/>
      </c>
    </row>
    <row r="719">
      <c r="A719" s="22" t="n"/>
      <c r="B719" s="14" t="n"/>
      <c r="C719" s="14" t="n"/>
      <c r="D719" s="15" t="n"/>
      <c r="E719" s="14" t="n"/>
      <c r="F719" s="14" t="n"/>
      <c r="G719" s="16">
        <f>IF($B719="","",IFERROR(INDEX(Listas!$E$2:$E$40,MATCH($B719,Listas!$D$2:$D$40,0)),"?"))</f>
        <v/>
      </c>
      <c r="H719" s="16">
        <f>IF($B719="","",IFERROR(INDEX(Listas!$F$2:$F$40,MATCH($B719,Listas!$D$2:$D$40,0)),"Sim"))</f>
        <v/>
      </c>
      <c r="I719" s="17">
        <f>IF(OR($B719="",N($D719)=0),"",IF(G719="Entrada",1,-1)*$D719)</f>
        <v/>
      </c>
    </row>
    <row r="720">
      <c r="A720" s="22" t="n"/>
      <c r="B720" s="14" t="n"/>
      <c r="C720" s="14" t="n"/>
      <c r="D720" s="15" t="n"/>
      <c r="E720" s="14" t="n"/>
      <c r="F720" s="14" t="n"/>
      <c r="G720" s="16">
        <f>IF($B720="","",IFERROR(INDEX(Listas!$E$2:$E$40,MATCH($B720,Listas!$D$2:$D$40,0)),"?"))</f>
        <v/>
      </c>
      <c r="H720" s="16">
        <f>IF($B720="","",IFERROR(INDEX(Listas!$F$2:$F$40,MATCH($B720,Listas!$D$2:$D$40,0)),"Sim"))</f>
        <v/>
      </c>
      <c r="I720" s="17">
        <f>IF(OR($B720="",N($D720)=0),"",IF(G720="Entrada",1,-1)*$D720)</f>
        <v/>
      </c>
    </row>
    <row r="721">
      <c r="A721" s="22" t="n"/>
      <c r="B721" s="14" t="n"/>
      <c r="C721" s="14" t="n"/>
      <c r="D721" s="15" t="n"/>
      <c r="E721" s="14" t="n"/>
      <c r="F721" s="14" t="n"/>
      <c r="G721" s="16">
        <f>IF($B721="","",IFERROR(INDEX(Listas!$E$2:$E$40,MATCH($B721,Listas!$D$2:$D$40,0)),"?"))</f>
        <v/>
      </c>
      <c r="H721" s="16">
        <f>IF($B721="","",IFERROR(INDEX(Listas!$F$2:$F$40,MATCH($B721,Listas!$D$2:$D$40,0)),"Sim"))</f>
        <v/>
      </c>
      <c r="I721" s="17">
        <f>IF(OR($B721="",N($D721)=0),"",IF(G721="Entrada",1,-1)*$D721)</f>
        <v/>
      </c>
    </row>
    <row r="722">
      <c r="A722" s="22" t="n"/>
      <c r="B722" s="14" t="n"/>
      <c r="C722" s="14" t="n"/>
      <c r="D722" s="15" t="n"/>
      <c r="E722" s="14" t="n"/>
      <c r="F722" s="14" t="n"/>
      <c r="G722" s="16">
        <f>IF($B722="","",IFERROR(INDEX(Listas!$E$2:$E$40,MATCH($B722,Listas!$D$2:$D$40,0)),"?"))</f>
        <v/>
      </c>
      <c r="H722" s="16">
        <f>IF($B722="","",IFERROR(INDEX(Listas!$F$2:$F$40,MATCH($B722,Listas!$D$2:$D$40,0)),"Sim"))</f>
        <v/>
      </c>
      <c r="I722" s="17">
        <f>IF(OR($B722="",N($D722)=0),"",IF(G722="Entrada",1,-1)*$D722)</f>
        <v/>
      </c>
    </row>
    <row r="723">
      <c r="A723" s="22" t="n"/>
      <c r="B723" s="14" t="n"/>
      <c r="C723" s="14" t="n"/>
      <c r="D723" s="15" t="n"/>
      <c r="E723" s="14" t="n"/>
      <c r="F723" s="14" t="n"/>
      <c r="G723" s="16">
        <f>IF($B723="","",IFERROR(INDEX(Listas!$E$2:$E$40,MATCH($B723,Listas!$D$2:$D$40,0)),"?"))</f>
        <v/>
      </c>
      <c r="H723" s="16">
        <f>IF($B723="","",IFERROR(INDEX(Listas!$F$2:$F$40,MATCH($B723,Listas!$D$2:$D$40,0)),"Sim"))</f>
        <v/>
      </c>
      <c r="I723" s="17">
        <f>IF(OR($B723="",N($D723)=0),"",IF(G723="Entrada",1,-1)*$D723)</f>
        <v/>
      </c>
    </row>
    <row r="724">
      <c r="A724" s="22" t="n"/>
      <c r="B724" s="14" t="n"/>
      <c r="C724" s="14" t="n"/>
      <c r="D724" s="15" t="n"/>
      <c r="E724" s="14" t="n"/>
      <c r="F724" s="14" t="n"/>
      <c r="G724" s="16">
        <f>IF($B724="","",IFERROR(INDEX(Listas!$E$2:$E$40,MATCH($B724,Listas!$D$2:$D$40,0)),"?"))</f>
        <v/>
      </c>
      <c r="H724" s="16">
        <f>IF($B724="","",IFERROR(INDEX(Listas!$F$2:$F$40,MATCH($B724,Listas!$D$2:$D$40,0)),"Sim"))</f>
        <v/>
      </c>
      <c r="I724" s="17">
        <f>IF(OR($B724="",N($D724)=0),"",IF(G724="Entrada",1,-1)*$D724)</f>
        <v/>
      </c>
    </row>
    <row r="725">
      <c r="A725" s="22" t="n"/>
      <c r="B725" s="14" t="n"/>
      <c r="C725" s="14" t="n"/>
      <c r="D725" s="15" t="n"/>
      <c r="E725" s="14" t="n"/>
      <c r="F725" s="14" t="n"/>
      <c r="G725" s="16">
        <f>IF($B725="","",IFERROR(INDEX(Listas!$E$2:$E$40,MATCH($B725,Listas!$D$2:$D$40,0)),"?"))</f>
        <v/>
      </c>
      <c r="H725" s="16">
        <f>IF($B725="","",IFERROR(INDEX(Listas!$F$2:$F$40,MATCH($B725,Listas!$D$2:$D$40,0)),"Sim"))</f>
        <v/>
      </c>
      <c r="I725" s="17">
        <f>IF(OR($B725="",N($D725)=0),"",IF(G725="Entrada",1,-1)*$D725)</f>
        <v/>
      </c>
    </row>
    <row r="726">
      <c r="A726" s="22" t="n"/>
      <c r="B726" s="14" t="n"/>
      <c r="C726" s="14" t="n"/>
      <c r="D726" s="15" t="n"/>
      <c r="E726" s="14" t="n"/>
      <c r="F726" s="14" t="n"/>
      <c r="G726" s="16">
        <f>IF($B726="","",IFERROR(INDEX(Listas!$E$2:$E$40,MATCH($B726,Listas!$D$2:$D$40,0)),"?"))</f>
        <v/>
      </c>
      <c r="H726" s="16">
        <f>IF($B726="","",IFERROR(INDEX(Listas!$F$2:$F$40,MATCH($B726,Listas!$D$2:$D$40,0)),"Sim"))</f>
        <v/>
      </c>
      <c r="I726" s="17">
        <f>IF(OR($B726="",N($D726)=0),"",IF(G726="Entrada",1,-1)*$D726)</f>
        <v/>
      </c>
    </row>
    <row r="727">
      <c r="A727" s="22" t="n"/>
      <c r="B727" s="14" t="n"/>
      <c r="C727" s="14" t="n"/>
      <c r="D727" s="15" t="n"/>
      <c r="E727" s="14" t="n"/>
      <c r="F727" s="14" t="n"/>
      <c r="G727" s="16">
        <f>IF($B727="","",IFERROR(INDEX(Listas!$E$2:$E$40,MATCH($B727,Listas!$D$2:$D$40,0)),"?"))</f>
        <v/>
      </c>
      <c r="H727" s="16">
        <f>IF($B727="","",IFERROR(INDEX(Listas!$F$2:$F$40,MATCH($B727,Listas!$D$2:$D$40,0)),"Sim"))</f>
        <v/>
      </c>
      <c r="I727" s="17">
        <f>IF(OR($B727="",N($D727)=0),"",IF(G727="Entrada",1,-1)*$D727)</f>
        <v/>
      </c>
    </row>
    <row r="728">
      <c r="A728" s="22" t="n"/>
      <c r="B728" s="14" t="n"/>
      <c r="C728" s="14" t="n"/>
      <c r="D728" s="15" t="n"/>
      <c r="E728" s="14" t="n"/>
      <c r="F728" s="14" t="n"/>
      <c r="G728" s="16">
        <f>IF($B728="","",IFERROR(INDEX(Listas!$E$2:$E$40,MATCH($B728,Listas!$D$2:$D$40,0)),"?"))</f>
        <v/>
      </c>
      <c r="H728" s="16">
        <f>IF($B728="","",IFERROR(INDEX(Listas!$F$2:$F$40,MATCH($B728,Listas!$D$2:$D$40,0)),"Sim"))</f>
        <v/>
      </c>
      <c r="I728" s="17">
        <f>IF(OR($B728="",N($D728)=0),"",IF(G728="Entrada",1,-1)*$D728)</f>
        <v/>
      </c>
    </row>
    <row r="729">
      <c r="A729" s="22" t="n"/>
      <c r="B729" s="14" t="n"/>
      <c r="C729" s="14" t="n"/>
      <c r="D729" s="15" t="n"/>
      <c r="E729" s="14" t="n"/>
      <c r="F729" s="14" t="n"/>
      <c r="G729" s="16">
        <f>IF($B729="","",IFERROR(INDEX(Listas!$E$2:$E$40,MATCH($B729,Listas!$D$2:$D$40,0)),"?"))</f>
        <v/>
      </c>
      <c r="H729" s="16">
        <f>IF($B729="","",IFERROR(INDEX(Listas!$F$2:$F$40,MATCH($B729,Listas!$D$2:$D$40,0)),"Sim"))</f>
        <v/>
      </c>
      <c r="I729" s="17">
        <f>IF(OR($B729="",N($D729)=0),"",IF(G729="Entrada",1,-1)*$D729)</f>
        <v/>
      </c>
    </row>
    <row r="730">
      <c r="A730" s="22" t="n"/>
      <c r="B730" s="14" t="n"/>
      <c r="C730" s="14" t="n"/>
      <c r="D730" s="15" t="n"/>
      <c r="E730" s="14" t="n"/>
      <c r="F730" s="14" t="n"/>
      <c r="G730" s="16">
        <f>IF($B730="","",IFERROR(INDEX(Listas!$E$2:$E$40,MATCH($B730,Listas!$D$2:$D$40,0)),"?"))</f>
        <v/>
      </c>
      <c r="H730" s="16">
        <f>IF($B730="","",IFERROR(INDEX(Listas!$F$2:$F$40,MATCH($B730,Listas!$D$2:$D$40,0)),"Sim"))</f>
        <v/>
      </c>
      <c r="I730" s="17">
        <f>IF(OR($B730="",N($D730)=0),"",IF(G730="Entrada",1,-1)*$D730)</f>
        <v/>
      </c>
    </row>
    <row r="731">
      <c r="A731" s="22" t="n"/>
      <c r="B731" s="14" t="n"/>
      <c r="C731" s="14" t="n"/>
      <c r="D731" s="15" t="n"/>
      <c r="E731" s="14" t="n"/>
      <c r="F731" s="14" t="n"/>
      <c r="G731" s="16">
        <f>IF($B731="","",IFERROR(INDEX(Listas!$E$2:$E$40,MATCH($B731,Listas!$D$2:$D$40,0)),"?"))</f>
        <v/>
      </c>
      <c r="H731" s="16">
        <f>IF($B731="","",IFERROR(INDEX(Listas!$F$2:$F$40,MATCH($B731,Listas!$D$2:$D$40,0)),"Sim"))</f>
        <v/>
      </c>
      <c r="I731" s="17">
        <f>IF(OR($B731="",N($D731)=0),"",IF(G731="Entrada",1,-1)*$D731)</f>
        <v/>
      </c>
    </row>
    <row r="732">
      <c r="A732" s="22" t="n"/>
      <c r="B732" s="14" t="n"/>
      <c r="C732" s="14" t="n"/>
      <c r="D732" s="15" t="n"/>
      <c r="E732" s="14" t="n"/>
      <c r="F732" s="14" t="n"/>
      <c r="G732" s="16">
        <f>IF($B732="","",IFERROR(INDEX(Listas!$E$2:$E$40,MATCH($B732,Listas!$D$2:$D$40,0)),"?"))</f>
        <v/>
      </c>
      <c r="H732" s="16">
        <f>IF($B732="","",IFERROR(INDEX(Listas!$F$2:$F$40,MATCH($B732,Listas!$D$2:$D$40,0)),"Sim"))</f>
        <v/>
      </c>
      <c r="I732" s="17">
        <f>IF(OR($B732="",N($D732)=0),"",IF(G732="Entrada",1,-1)*$D732)</f>
        <v/>
      </c>
    </row>
    <row r="733">
      <c r="A733" s="22" t="n"/>
      <c r="B733" s="14" t="n"/>
      <c r="C733" s="14" t="n"/>
      <c r="D733" s="15" t="n"/>
      <c r="E733" s="14" t="n"/>
      <c r="F733" s="14" t="n"/>
      <c r="G733" s="16">
        <f>IF($B733="","",IFERROR(INDEX(Listas!$E$2:$E$40,MATCH($B733,Listas!$D$2:$D$40,0)),"?"))</f>
        <v/>
      </c>
      <c r="H733" s="16">
        <f>IF($B733="","",IFERROR(INDEX(Listas!$F$2:$F$40,MATCH($B733,Listas!$D$2:$D$40,0)),"Sim"))</f>
        <v/>
      </c>
      <c r="I733" s="17">
        <f>IF(OR($B733="",N($D733)=0),"",IF(G733="Entrada",1,-1)*$D733)</f>
        <v/>
      </c>
    </row>
    <row r="734">
      <c r="A734" s="22" t="n"/>
      <c r="B734" s="14" t="n"/>
      <c r="C734" s="14" t="n"/>
      <c r="D734" s="15" t="n"/>
      <c r="E734" s="14" t="n"/>
      <c r="F734" s="14" t="n"/>
      <c r="G734" s="16">
        <f>IF($B734="","",IFERROR(INDEX(Listas!$E$2:$E$40,MATCH($B734,Listas!$D$2:$D$40,0)),"?"))</f>
        <v/>
      </c>
      <c r="H734" s="16">
        <f>IF($B734="","",IFERROR(INDEX(Listas!$F$2:$F$40,MATCH($B734,Listas!$D$2:$D$40,0)),"Sim"))</f>
        <v/>
      </c>
      <c r="I734" s="17">
        <f>IF(OR($B734="",N($D734)=0),"",IF(G734="Entrada",1,-1)*$D734)</f>
        <v/>
      </c>
    </row>
    <row r="735">
      <c r="A735" s="22" t="n"/>
      <c r="B735" s="14" t="n"/>
      <c r="C735" s="14" t="n"/>
      <c r="D735" s="15" t="n"/>
      <c r="E735" s="14" t="n"/>
      <c r="F735" s="14" t="n"/>
      <c r="G735" s="16">
        <f>IF($B735="","",IFERROR(INDEX(Listas!$E$2:$E$40,MATCH($B735,Listas!$D$2:$D$40,0)),"?"))</f>
        <v/>
      </c>
      <c r="H735" s="16">
        <f>IF($B735="","",IFERROR(INDEX(Listas!$F$2:$F$40,MATCH($B735,Listas!$D$2:$D$40,0)),"Sim"))</f>
        <v/>
      </c>
      <c r="I735" s="17">
        <f>IF(OR($B735="",N($D735)=0),"",IF(G735="Entrada",1,-1)*$D735)</f>
        <v/>
      </c>
    </row>
    <row r="736">
      <c r="A736" s="22" t="n"/>
      <c r="B736" s="14" t="n"/>
      <c r="C736" s="14" t="n"/>
      <c r="D736" s="15" t="n"/>
      <c r="E736" s="14" t="n"/>
      <c r="F736" s="14" t="n"/>
      <c r="G736" s="16">
        <f>IF($B736="","",IFERROR(INDEX(Listas!$E$2:$E$40,MATCH($B736,Listas!$D$2:$D$40,0)),"?"))</f>
        <v/>
      </c>
      <c r="H736" s="16">
        <f>IF($B736="","",IFERROR(INDEX(Listas!$F$2:$F$40,MATCH($B736,Listas!$D$2:$D$40,0)),"Sim"))</f>
        <v/>
      </c>
      <c r="I736" s="17">
        <f>IF(OR($B736="",N($D736)=0),"",IF(G736="Entrada",1,-1)*$D736)</f>
        <v/>
      </c>
    </row>
    <row r="737">
      <c r="A737" s="22" t="n"/>
      <c r="B737" s="14" t="n"/>
      <c r="C737" s="14" t="n"/>
      <c r="D737" s="15" t="n"/>
      <c r="E737" s="14" t="n"/>
      <c r="F737" s="14" t="n"/>
      <c r="G737" s="16">
        <f>IF($B737="","",IFERROR(INDEX(Listas!$E$2:$E$40,MATCH($B737,Listas!$D$2:$D$40,0)),"?"))</f>
        <v/>
      </c>
      <c r="H737" s="16">
        <f>IF($B737="","",IFERROR(INDEX(Listas!$F$2:$F$40,MATCH($B737,Listas!$D$2:$D$40,0)),"Sim"))</f>
        <v/>
      </c>
      <c r="I737" s="17">
        <f>IF(OR($B737="",N($D737)=0),"",IF(G737="Entrada",1,-1)*$D737)</f>
        <v/>
      </c>
    </row>
    <row r="738">
      <c r="A738" s="22" t="n"/>
      <c r="B738" s="14" t="n"/>
      <c r="C738" s="14" t="n"/>
      <c r="D738" s="15" t="n"/>
      <c r="E738" s="14" t="n"/>
      <c r="F738" s="14" t="n"/>
      <c r="G738" s="16">
        <f>IF($B738="","",IFERROR(INDEX(Listas!$E$2:$E$40,MATCH($B738,Listas!$D$2:$D$40,0)),"?"))</f>
        <v/>
      </c>
      <c r="H738" s="16">
        <f>IF($B738="","",IFERROR(INDEX(Listas!$F$2:$F$40,MATCH($B738,Listas!$D$2:$D$40,0)),"Sim"))</f>
        <v/>
      </c>
      <c r="I738" s="17">
        <f>IF(OR($B738="",N($D738)=0),"",IF(G738="Entrada",1,-1)*$D738)</f>
        <v/>
      </c>
    </row>
    <row r="739">
      <c r="A739" s="22" t="n"/>
      <c r="B739" s="14" t="n"/>
      <c r="C739" s="14" t="n"/>
      <c r="D739" s="15" t="n"/>
      <c r="E739" s="14" t="n"/>
      <c r="F739" s="14" t="n"/>
      <c r="G739" s="16">
        <f>IF($B739="","",IFERROR(INDEX(Listas!$E$2:$E$40,MATCH($B739,Listas!$D$2:$D$40,0)),"?"))</f>
        <v/>
      </c>
      <c r="H739" s="16">
        <f>IF($B739="","",IFERROR(INDEX(Listas!$F$2:$F$40,MATCH($B739,Listas!$D$2:$D$40,0)),"Sim"))</f>
        <v/>
      </c>
      <c r="I739" s="17">
        <f>IF(OR($B739="",N($D739)=0),"",IF(G739="Entrada",1,-1)*$D739)</f>
        <v/>
      </c>
    </row>
    <row r="740">
      <c r="A740" s="22" t="n"/>
      <c r="B740" s="14" t="n"/>
      <c r="C740" s="14" t="n"/>
      <c r="D740" s="15" t="n"/>
      <c r="E740" s="14" t="n"/>
      <c r="F740" s="14" t="n"/>
      <c r="G740" s="16">
        <f>IF($B740="","",IFERROR(INDEX(Listas!$E$2:$E$40,MATCH($B740,Listas!$D$2:$D$40,0)),"?"))</f>
        <v/>
      </c>
      <c r="H740" s="16">
        <f>IF($B740="","",IFERROR(INDEX(Listas!$F$2:$F$40,MATCH($B740,Listas!$D$2:$D$40,0)),"Sim"))</f>
        <v/>
      </c>
      <c r="I740" s="17">
        <f>IF(OR($B740="",N($D740)=0),"",IF(G740="Entrada",1,-1)*$D740)</f>
        <v/>
      </c>
    </row>
    <row r="741">
      <c r="A741" s="22" t="n"/>
      <c r="B741" s="14" t="n"/>
      <c r="C741" s="14" t="n"/>
      <c r="D741" s="15" t="n"/>
      <c r="E741" s="14" t="n"/>
      <c r="F741" s="14" t="n"/>
      <c r="G741" s="16">
        <f>IF($B741="","",IFERROR(INDEX(Listas!$E$2:$E$40,MATCH($B741,Listas!$D$2:$D$40,0)),"?"))</f>
        <v/>
      </c>
      <c r="H741" s="16">
        <f>IF($B741="","",IFERROR(INDEX(Listas!$F$2:$F$40,MATCH($B741,Listas!$D$2:$D$40,0)),"Sim"))</f>
        <v/>
      </c>
      <c r="I741" s="17">
        <f>IF(OR($B741="",N($D741)=0),"",IF(G741="Entrada",1,-1)*$D741)</f>
        <v/>
      </c>
    </row>
    <row r="742">
      <c r="A742" s="22" t="n"/>
      <c r="B742" s="14" t="n"/>
      <c r="C742" s="14" t="n"/>
      <c r="D742" s="15" t="n"/>
      <c r="E742" s="14" t="n"/>
      <c r="F742" s="14" t="n"/>
      <c r="G742" s="16">
        <f>IF($B742="","",IFERROR(INDEX(Listas!$E$2:$E$40,MATCH($B742,Listas!$D$2:$D$40,0)),"?"))</f>
        <v/>
      </c>
      <c r="H742" s="16">
        <f>IF($B742="","",IFERROR(INDEX(Listas!$F$2:$F$40,MATCH($B742,Listas!$D$2:$D$40,0)),"Sim"))</f>
        <v/>
      </c>
      <c r="I742" s="17">
        <f>IF(OR($B742="",N($D742)=0),"",IF(G742="Entrada",1,-1)*$D742)</f>
        <v/>
      </c>
    </row>
    <row r="743">
      <c r="A743" s="22" t="n"/>
      <c r="B743" s="14" t="n"/>
      <c r="C743" s="14" t="n"/>
      <c r="D743" s="15" t="n"/>
      <c r="E743" s="14" t="n"/>
      <c r="F743" s="14" t="n"/>
      <c r="G743" s="16">
        <f>IF($B743="","",IFERROR(INDEX(Listas!$E$2:$E$40,MATCH($B743,Listas!$D$2:$D$40,0)),"?"))</f>
        <v/>
      </c>
      <c r="H743" s="16">
        <f>IF($B743="","",IFERROR(INDEX(Listas!$F$2:$F$40,MATCH($B743,Listas!$D$2:$D$40,0)),"Sim"))</f>
        <v/>
      </c>
      <c r="I743" s="17">
        <f>IF(OR($B743="",N($D743)=0),"",IF(G743="Entrada",1,-1)*$D743)</f>
        <v/>
      </c>
    </row>
    <row r="744">
      <c r="A744" s="22" t="n"/>
      <c r="B744" s="14" t="n"/>
      <c r="C744" s="14" t="n"/>
      <c r="D744" s="15" t="n"/>
      <c r="E744" s="14" t="n"/>
      <c r="F744" s="14" t="n"/>
      <c r="G744" s="16">
        <f>IF($B744="","",IFERROR(INDEX(Listas!$E$2:$E$40,MATCH($B744,Listas!$D$2:$D$40,0)),"?"))</f>
        <v/>
      </c>
      <c r="H744" s="16">
        <f>IF($B744="","",IFERROR(INDEX(Listas!$F$2:$F$40,MATCH($B744,Listas!$D$2:$D$40,0)),"Sim"))</f>
        <v/>
      </c>
      <c r="I744" s="17">
        <f>IF(OR($B744="",N($D744)=0),"",IF(G744="Entrada",1,-1)*$D744)</f>
        <v/>
      </c>
    </row>
    <row r="745">
      <c r="A745" s="22" t="n"/>
      <c r="B745" s="14" t="n"/>
      <c r="C745" s="14" t="n"/>
      <c r="D745" s="15" t="n"/>
      <c r="E745" s="14" t="n"/>
      <c r="F745" s="14" t="n"/>
      <c r="G745" s="16">
        <f>IF($B745="","",IFERROR(INDEX(Listas!$E$2:$E$40,MATCH($B745,Listas!$D$2:$D$40,0)),"?"))</f>
        <v/>
      </c>
      <c r="H745" s="16">
        <f>IF($B745="","",IFERROR(INDEX(Listas!$F$2:$F$40,MATCH($B745,Listas!$D$2:$D$40,0)),"Sim"))</f>
        <v/>
      </c>
      <c r="I745" s="17">
        <f>IF(OR($B745="",N($D745)=0),"",IF(G745="Entrada",1,-1)*$D745)</f>
        <v/>
      </c>
    </row>
    <row r="746">
      <c r="A746" s="22" t="n"/>
      <c r="B746" s="14" t="n"/>
      <c r="C746" s="14" t="n"/>
      <c r="D746" s="15" t="n"/>
      <c r="E746" s="14" t="n"/>
      <c r="F746" s="14" t="n"/>
      <c r="G746" s="16">
        <f>IF($B746="","",IFERROR(INDEX(Listas!$E$2:$E$40,MATCH($B746,Listas!$D$2:$D$40,0)),"?"))</f>
        <v/>
      </c>
      <c r="H746" s="16">
        <f>IF($B746="","",IFERROR(INDEX(Listas!$F$2:$F$40,MATCH($B746,Listas!$D$2:$D$40,0)),"Sim"))</f>
        <v/>
      </c>
      <c r="I746" s="17">
        <f>IF(OR($B746="",N($D746)=0),"",IF(G746="Entrada",1,-1)*$D746)</f>
        <v/>
      </c>
    </row>
    <row r="747">
      <c r="A747" s="22" t="n"/>
      <c r="B747" s="14" t="n"/>
      <c r="C747" s="14" t="n"/>
      <c r="D747" s="15" t="n"/>
      <c r="E747" s="14" t="n"/>
      <c r="F747" s="14" t="n"/>
      <c r="G747" s="16">
        <f>IF($B747="","",IFERROR(INDEX(Listas!$E$2:$E$40,MATCH($B747,Listas!$D$2:$D$40,0)),"?"))</f>
        <v/>
      </c>
      <c r="H747" s="16">
        <f>IF($B747="","",IFERROR(INDEX(Listas!$F$2:$F$40,MATCH($B747,Listas!$D$2:$D$40,0)),"Sim"))</f>
        <v/>
      </c>
      <c r="I747" s="17">
        <f>IF(OR($B747="",N($D747)=0),"",IF(G747="Entrada",1,-1)*$D747)</f>
        <v/>
      </c>
    </row>
    <row r="748">
      <c r="A748" s="22" t="n"/>
      <c r="B748" s="14" t="n"/>
      <c r="C748" s="14" t="n"/>
      <c r="D748" s="15" t="n"/>
      <c r="E748" s="14" t="n"/>
      <c r="F748" s="14" t="n"/>
      <c r="G748" s="16">
        <f>IF($B748="","",IFERROR(INDEX(Listas!$E$2:$E$40,MATCH($B748,Listas!$D$2:$D$40,0)),"?"))</f>
        <v/>
      </c>
      <c r="H748" s="16">
        <f>IF($B748="","",IFERROR(INDEX(Listas!$F$2:$F$40,MATCH($B748,Listas!$D$2:$D$40,0)),"Sim"))</f>
        <v/>
      </c>
      <c r="I748" s="17">
        <f>IF(OR($B748="",N($D748)=0),"",IF(G748="Entrada",1,-1)*$D748)</f>
        <v/>
      </c>
    </row>
    <row r="749">
      <c r="A749" s="22" t="n"/>
      <c r="B749" s="14" t="n"/>
      <c r="C749" s="14" t="n"/>
      <c r="D749" s="15" t="n"/>
      <c r="E749" s="14" t="n"/>
      <c r="F749" s="14" t="n"/>
      <c r="G749" s="16">
        <f>IF($B749="","",IFERROR(INDEX(Listas!$E$2:$E$40,MATCH($B749,Listas!$D$2:$D$40,0)),"?"))</f>
        <v/>
      </c>
      <c r="H749" s="16">
        <f>IF($B749="","",IFERROR(INDEX(Listas!$F$2:$F$40,MATCH($B749,Listas!$D$2:$D$40,0)),"Sim"))</f>
        <v/>
      </c>
      <c r="I749" s="17">
        <f>IF(OR($B749="",N($D749)=0),"",IF(G749="Entrada",1,-1)*$D749)</f>
        <v/>
      </c>
    </row>
    <row r="750">
      <c r="A750" s="22" t="n"/>
      <c r="B750" s="14" t="n"/>
      <c r="C750" s="14" t="n"/>
      <c r="D750" s="15" t="n"/>
      <c r="E750" s="14" t="n"/>
      <c r="F750" s="14" t="n"/>
      <c r="G750" s="16">
        <f>IF($B750="","",IFERROR(INDEX(Listas!$E$2:$E$40,MATCH($B750,Listas!$D$2:$D$40,0)),"?"))</f>
        <v/>
      </c>
      <c r="H750" s="16">
        <f>IF($B750="","",IFERROR(INDEX(Listas!$F$2:$F$40,MATCH($B750,Listas!$D$2:$D$40,0)),"Sim"))</f>
        <v/>
      </c>
      <c r="I750" s="17">
        <f>IF(OR($B750="",N($D750)=0),"",IF(G750="Entrada",1,-1)*$D750)</f>
        <v/>
      </c>
    </row>
    <row r="751">
      <c r="A751" s="22" t="n"/>
      <c r="B751" s="14" t="n"/>
      <c r="C751" s="14" t="n"/>
      <c r="D751" s="15" t="n"/>
      <c r="E751" s="14" t="n"/>
      <c r="F751" s="14" t="n"/>
      <c r="G751" s="16">
        <f>IF($B751="","",IFERROR(INDEX(Listas!$E$2:$E$40,MATCH($B751,Listas!$D$2:$D$40,0)),"?"))</f>
        <v/>
      </c>
      <c r="H751" s="16">
        <f>IF($B751="","",IFERROR(INDEX(Listas!$F$2:$F$40,MATCH($B751,Listas!$D$2:$D$40,0)),"Sim"))</f>
        <v/>
      </c>
      <c r="I751" s="17">
        <f>IF(OR($B751="",N($D751)=0),"",IF(G751="Entrada",1,-1)*$D751)</f>
        <v/>
      </c>
    </row>
    <row r="752">
      <c r="A752" s="22" t="n"/>
      <c r="B752" s="14" t="n"/>
      <c r="C752" s="14" t="n"/>
      <c r="D752" s="15" t="n"/>
      <c r="E752" s="14" t="n"/>
      <c r="F752" s="14" t="n"/>
      <c r="G752" s="16">
        <f>IF($B752="","",IFERROR(INDEX(Listas!$E$2:$E$40,MATCH($B752,Listas!$D$2:$D$40,0)),"?"))</f>
        <v/>
      </c>
      <c r="H752" s="16">
        <f>IF($B752="","",IFERROR(INDEX(Listas!$F$2:$F$40,MATCH($B752,Listas!$D$2:$D$40,0)),"Sim"))</f>
        <v/>
      </c>
      <c r="I752" s="17">
        <f>IF(OR($B752="",N($D752)=0),"",IF(G752="Entrada",1,-1)*$D752)</f>
        <v/>
      </c>
    </row>
    <row r="753">
      <c r="A753" s="22" t="n"/>
      <c r="B753" s="14" t="n"/>
      <c r="C753" s="14" t="n"/>
      <c r="D753" s="15" t="n"/>
      <c r="E753" s="14" t="n"/>
      <c r="F753" s="14" t="n"/>
      <c r="G753" s="16">
        <f>IF($B753="","",IFERROR(INDEX(Listas!$E$2:$E$40,MATCH($B753,Listas!$D$2:$D$40,0)),"?"))</f>
        <v/>
      </c>
      <c r="H753" s="16">
        <f>IF($B753="","",IFERROR(INDEX(Listas!$F$2:$F$40,MATCH($B753,Listas!$D$2:$D$40,0)),"Sim"))</f>
        <v/>
      </c>
      <c r="I753" s="17">
        <f>IF(OR($B753="",N($D753)=0),"",IF(G753="Entrada",1,-1)*$D753)</f>
        <v/>
      </c>
    </row>
    <row r="754">
      <c r="A754" s="22" t="n"/>
      <c r="B754" s="14" t="n"/>
      <c r="C754" s="14" t="n"/>
      <c r="D754" s="15" t="n"/>
      <c r="E754" s="14" t="n"/>
      <c r="F754" s="14" t="n"/>
      <c r="G754" s="16">
        <f>IF($B754="","",IFERROR(INDEX(Listas!$E$2:$E$40,MATCH($B754,Listas!$D$2:$D$40,0)),"?"))</f>
        <v/>
      </c>
      <c r="H754" s="16">
        <f>IF($B754="","",IFERROR(INDEX(Listas!$F$2:$F$40,MATCH($B754,Listas!$D$2:$D$40,0)),"Sim"))</f>
        <v/>
      </c>
      <c r="I754" s="17">
        <f>IF(OR($B754="",N($D754)=0),"",IF(G754="Entrada",1,-1)*$D754)</f>
        <v/>
      </c>
    </row>
    <row r="755">
      <c r="A755" s="22" t="n"/>
      <c r="B755" s="14" t="n"/>
      <c r="C755" s="14" t="n"/>
      <c r="D755" s="15" t="n"/>
      <c r="E755" s="14" t="n"/>
      <c r="F755" s="14" t="n"/>
      <c r="G755" s="16">
        <f>IF($B755="","",IFERROR(INDEX(Listas!$E$2:$E$40,MATCH($B755,Listas!$D$2:$D$40,0)),"?"))</f>
        <v/>
      </c>
      <c r="H755" s="16">
        <f>IF($B755="","",IFERROR(INDEX(Listas!$F$2:$F$40,MATCH($B755,Listas!$D$2:$D$40,0)),"Sim"))</f>
        <v/>
      </c>
      <c r="I755" s="17">
        <f>IF(OR($B755="",N($D755)=0),"",IF(G755="Entrada",1,-1)*$D755)</f>
        <v/>
      </c>
    </row>
    <row r="756">
      <c r="A756" s="22" t="n"/>
      <c r="B756" s="14" t="n"/>
      <c r="C756" s="14" t="n"/>
      <c r="D756" s="15" t="n"/>
      <c r="E756" s="14" t="n"/>
      <c r="F756" s="14" t="n"/>
      <c r="G756" s="16">
        <f>IF($B756="","",IFERROR(INDEX(Listas!$E$2:$E$40,MATCH($B756,Listas!$D$2:$D$40,0)),"?"))</f>
        <v/>
      </c>
      <c r="H756" s="16">
        <f>IF($B756="","",IFERROR(INDEX(Listas!$F$2:$F$40,MATCH($B756,Listas!$D$2:$D$40,0)),"Sim"))</f>
        <v/>
      </c>
      <c r="I756" s="17">
        <f>IF(OR($B756="",N($D756)=0),"",IF(G756="Entrada",1,-1)*$D756)</f>
        <v/>
      </c>
    </row>
    <row r="757">
      <c r="A757" s="22" t="n"/>
      <c r="B757" s="14" t="n"/>
      <c r="C757" s="14" t="n"/>
      <c r="D757" s="15" t="n"/>
      <c r="E757" s="14" t="n"/>
      <c r="F757" s="14" t="n"/>
      <c r="G757" s="16">
        <f>IF($B757="","",IFERROR(INDEX(Listas!$E$2:$E$40,MATCH($B757,Listas!$D$2:$D$40,0)),"?"))</f>
        <v/>
      </c>
      <c r="H757" s="16">
        <f>IF($B757="","",IFERROR(INDEX(Listas!$F$2:$F$40,MATCH($B757,Listas!$D$2:$D$40,0)),"Sim"))</f>
        <v/>
      </c>
      <c r="I757" s="17">
        <f>IF(OR($B757="",N($D757)=0),"",IF(G757="Entrada",1,-1)*$D757)</f>
        <v/>
      </c>
    </row>
    <row r="758">
      <c r="A758" s="22" t="n"/>
      <c r="B758" s="14" t="n"/>
      <c r="C758" s="14" t="n"/>
      <c r="D758" s="15" t="n"/>
      <c r="E758" s="14" t="n"/>
      <c r="F758" s="14" t="n"/>
      <c r="G758" s="16">
        <f>IF($B758="","",IFERROR(INDEX(Listas!$E$2:$E$40,MATCH($B758,Listas!$D$2:$D$40,0)),"?"))</f>
        <v/>
      </c>
      <c r="H758" s="16">
        <f>IF($B758="","",IFERROR(INDEX(Listas!$F$2:$F$40,MATCH($B758,Listas!$D$2:$D$40,0)),"Sim"))</f>
        <v/>
      </c>
      <c r="I758" s="17">
        <f>IF(OR($B758="",N($D758)=0),"",IF(G758="Entrada",1,-1)*$D758)</f>
        <v/>
      </c>
    </row>
    <row r="759">
      <c r="A759" s="22" t="n"/>
      <c r="B759" s="14" t="n"/>
      <c r="C759" s="14" t="n"/>
      <c r="D759" s="15" t="n"/>
      <c r="E759" s="14" t="n"/>
      <c r="F759" s="14" t="n"/>
      <c r="G759" s="16">
        <f>IF($B759="","",IFERROR(INDEX(Listas!$E$2:$E$40,MATCH($B759,Listas!$D$2:$D$40,0)),"?"))</f>
        <v/>
      </c>
      <c r="H759" s="16">
        <f>IF($B759="","",IFERROR(INDEX(Listas!$F$2:$F$40,MATCH($B759,Listas!$D$2:$D$40,0)),"Sim"))</f>
        <v/>
      </c>
      <c r="I759" s="17">
        <f>IF(OR($B759="",N($D759)=0),"",IF(G759="Entrada",1,-1)*$D759)</f>
        <v/>
      </c>
    </row>
    <row r="760">
      <c r="A760" s="22" t="n"/>
      <c r="B760" s="14" t="n"/>
      <c r="C760" s="14" t="n"/>
      <c r="D760" s="15" t="n"/>
      <c r="E760" s="14" t="n"/>
      <c r="F760" s="14" t="n"/>
      <c r="G760" s="16">
        <f>IF($B760="","",IFERROR(INDEX(Listas!$E$2:$E$40,MATCH($B760,Listas!$D$2:$D$40,0)),"?"))</f>
        <v/>
      </c>
      <c r="H760" s="16">
        <f>IF($B760="","",IFERROR(INDEX(Listas!$F$2:$F$40,MATCH($B760,Listas!$D$2:$D$40,0)),"Sim"))</f>
        <v/>
      </c>
      <c r="I760" s="17">
        <f>IF(OR($B760="",N($D760)=0),"",IF(G760="Entrada",1,-1)*$D760)</f>
        <v/>
      </c>
    </row>
    <row r="761">
      <c r="A761" s="22" t="n"/>
      <c r="B761" s="14" t="n"/>
      <c r="C761" s="14" t="n"/>
      <c r="D761" s="15" t="n"/>
      <c r="E761" s="14" t="n"/>
      <c r="F761" s="14" t="n"/>
      <c r="G761" s="16">
        <f>IF($B761="","",IFERROR(INDEX(Listas!$E$2:$E$40,MATCH($B761,Listas!$D$2:$D$40,0)),"?"))</f>
        <v/>
      </c>
      <c r="H761" s="16">
        <f>IF($B761="","",IFERROR(INDEX(Listas!$F$2:$F$40,MATCH($B761,Listas!$D$2:$D$40,0)),"Sim"))</f>
        <v/>
      </c>
      <c r="I761" s="17">
        <f>IF(OR($B761="",N($D761)=0),"",IF(G761="Entrada",1,-1)*$D761)</f>
        <v/>
      </c>
    </row>
    <row r="762">
      <c r="A762" s="22" t="n"/>
      <c r="B762" s="14" t="n"/>
      <c r="C762" s="14" t="n"/>
      <c r="D762" s="15" t="n"/>
      <c r="E762" s="14" t="n"/>
      <c r="F762" s="14" t="n"/>
      <c r="G762" s="16">
        <f>IF($B762="","",IFERROR(INDEX(Listas!$E$2:$E$40,MATCH($B762,Listas!$D$2:$D$40,0)),"?"))</f>
        <v/>
      </c>
      <c r="H762" s="16">
        <f>IF($B762="","",IFERROR(INDEX(Listas!$F$2:$F$40,MATCH($B762,Listas!$D$2:$D$40,0)),"Sim"))</f>
        <v/>
      </c>
      <c r="I762" s="17">
        <f>IF(OR($B762="",N($D762)=0),"",IF(G762="Entrada",1,-1)*$D762)</f>
        <v/>
      </c>
    </row>
    <row r="763">
      <c r="A763" s="22" t="n"/>
      <c r="B763" s="14" t="n"/>
      <c r="C763" s="14" t="n"/>
      <c r="D763" s="15" t="n"/>
      <c r="E763" s="14" t="n"/>
      <c r="F763" s="14" t="n"/>
      <c r="G763" s="16">
        <f>IF($B763="","",IFERROR(INDEX(Listas!$E$2:$E$40,MATCH($B763,Listas!$D$2:$D$40,0)),"?"))</f>
        <v/>
      </c>
      <c r="H763" s="16">
        <f>IF($B763="","",IFERROR(INDEX(Listas!$F$2:$F$40,MATCH($B763,Listas!$D$2:$D$40,0)),"Sim"))</f>
        <v/>
      </c>
      <c r="I763" s="17">
        <f>IF(OR($B763="",N($D763)=0),"",IF(G763="Entrada",1,-1)*$D763)</f>
        <v/>
      </c>
    </row>
    <row r="764">
      <c r="A764" s="22" t="n"/>
      <c r="B764" s="14" t="n"/>
      <c r="C764" s="14" t="n"/>
      <c r="D764" s="15" t="n"/>
      <c r="E764" s="14" t="n"/>
      <c r="F764" s="14" t="n"/>
      <c r="G764" s="16">
        <f>IF($B764="","",IFERROR(INDEX(Listas!$E$2:$E$40,MATCH($B764,Listas!$D$2:$D$40,0)),"?"))</f>
        <v/>
      </c>
      <c r="H764" s="16">
        <f>IF($B764="","",IFERROR(INDEX(Listas!$F$2:$F$40,MATCH($B764,Listas!$D$2:$D$40,0)),"Sim"))</f>
        <v/>
      </c>
      <c r="I764" s="17">
        <f>IF(OR($B764="",N($D764)=0),"",IF(G764="Entrada",1,-1)*$D764)</f>
        <v/>
      </c>
    </row>
    <row r="765">
      <c r="A765" s="22" t="n"/>
      <c r="B765" s="14" t="n"/>
      <c r="C765" s="14" t="n"/>
      <c r="D765" s="15" t="n"/>
      <c r="E765" s="14" t="n"/>
      <c r="F765" s="14" t="n"/>
      <c r="G765" s="16">
        <f>IF($B765="","",IFERROR(INDEX(Listas!$E$2:$E$40,MATCH($B765,Listas!$D$2:$D$40,0)),"?"))</f>
        <v/>
      </c>
      <c r="H765" s="16">
        <f>IF($B765="","",IFERROR(INDEX(Listas!$F$2:$F$40,MATCH($B765,Listas!$D$2:$D$40,0)),"Sim"))</f>
        <v/>
      </c>
      <c r="I765" s="17">
        <f>IF(OR($B765="",N($D765)=0),"",IF(G765="Entrada",1,-1)*$D765)</f>
        <v/>
      </c>
    </row>
    <row r="766">
      <c r="A766" s="22" t="n"/>
      <c r="B766" s="14" t="n"/>
      <c r="C766" s="14" t="n"/>
      <c r="D766" s="15" t="n"/>
      <c r="E766" s="14" t="n"/>
      <c r="F766" s="14" t="n"/>
      <c r="G766" s="16">
        <f>IF($B766="","",IFERROR(INDEX(Listas!$E$2:$E$40,MATCH($B766,Listas!$D$2:$D$40,0)),"?"))</f>
        <v/>
      </c>
      <c r="H766" s="16">
        <f>IF($B766="","",IFERROR(INDEX(Listas!$F$2:$F$40,MATCH($B766,Listas!$D$2:$D$40,0)),"Sim"))</f>
        <v/>
      </c>
      <c r="I766" s="17">
        <f>IF(OR($B766="",N($D766)=0),"",IF(G766="Entrada",1,-1)*$D766)</f>
        <v/>
      </c>
    </row>
    <row r="767">
      <c r="A767" s="22" t="n"/>
      <c r="B767" s="14" t="n"/>
      <c r="C767" s="14" t="n"/>
      <c r="D767" s="15" t="n"/>
      <c r="E767" s="14" t="n"/>
      <c r="F767" s="14" t="n"/>
      <c r="G767" s="16">
        <f>IF($B767="","",IFERROR(INDEX(Listas!$E$2:$E$40,MATCH($B767,Listas!$D$2:$D$40,0)),"?"))</f>
        <v/>
      </c>
      <c r="H767" s="16">
        <f>IF($B767="","",IFERROR(INDEX(Listas!$F$2:$F$40,MATCH($B767,Listas!$D$2:$D$40,0)),"Sim"))</f>
        <v/>
      </c>
      <c r="I767" s="17">
        <f>IF(OR($B767="",N($D767)=0),"",IF(G767="Entrada",1,-1)*$D767)</f>
        <v/>
      </c>
    </row>
    <row r="768">
      <c r="A768" s="22" t="n"/>
      <c r="B768" s="14" t="n"/>
      <c r="C768" s="14" t="n"/>
      <c r="D768" s="15" t="n"/>
      <c r="E768" s="14" t="n"/>
      <c r="F768" s="14" t="n"/>
      <c r="G768" s="16">
        <f>IF($B768="","",IFERROR(INDEX(Listas!$E$2:$E$40,MATCH($B768,Listas!$D$2:$D$40,0)),"?"))</f>
        <v/>
      </c>
      <c r="H768" s="16">
        <f>IF($B768="","",IFERROR(INDEX(Listas!$F$2:$F$40,MATCH($B768,Listas!$D$2:$D$40,0)),"Sim"))</f>
        <v/>
      </c>
      <c r="I768" s="17">
        <f>IF(OR($B768="",N($D768)=0),"",IF(G768="Entrada",1,-1)*$D768)</f>
        <v/>
      </c>
    </row>
    <row r="769">
      <c r="A769" s="22" t="n"/>
      <c r="B769" s="14" t="n"/>
      <c r="C769" s="14" t="n"/>
      <c r="D769" s="15" t="n"/>
      <c r="E769" s="14" t="n"/>
      <c r="F769" s="14" t="n"/>
      <c r="G769" s="16">
        <f>IF($B769="","",IFERROR(INDEX(Listas!$E$2:$E$40,MATCH($B769,Listas!$D$2:$D$40,0)),"?"))</f>
        <v/>
      </c>
      <c r="H769" s="16">
        <f>IF($B769="","",IFERROR(INDEX(Listas!$F$2:$F$40,MATCH($B769,Listas!$D$2:$D$40,0)),"Sim"))</f>
        <v/>
      </c>
      <c r="I769" s="17">
        <f>IF(OR($B769="",N($D769)=0),"",IF(G769="Entrada",1,-1)*$D769)</f>
        <v/>
      </c>
    </row>
    <row r="770">
      <c r="A770" s="22" t="n"/>
      <c r="B770" s="14" t="n"/>
      <c r="C770" s="14" t="n"/>
      <c r="D770" s="15" t="n"/>
      <c r="E770" s="14" t="n"/>
      <c r="F770" s="14" t="n"/>
      <c r="G770" s="16">
        <f>IF($B770="","",IFERROR(INDEX(Listas!$E$2:$E$40,MATCH($B770,Listas!$D$2:$D$40,0)),"?"))</f>
        <v/>
      </c>
      <c r="H770" s="16">
        <f>IF($B770="","",IFERROR(INDEX(Listas!$F$2:$F$40,MATCH($B770,Listas!$D$2:$D$40,0)),"Sim"))</f>
        <v/>
      </c>
      <c r="I770" s="17">
        <f>IF(OR($B770="",N($D770)=0),"",IF(G770="Entrada",1,-1)*$D770)</f>
        <v/>
      </c>
    </row>
    <row r="771">
      <c r="A771" s="22" t="n"/>
      <c r="B771" s="14" t="n"/>
      <c r="C771" s="14" t="n"/>
      <c r="D771" s="15" t="n"/>
      <c r="E771" s="14" t="n"/>
      <c r="F771" s="14" t="n"/>
      <c r="G771" s="16">
        <f>IF($B771="","",IFERROR(INDEX(Listas!$E$2:$E$40,MATCH($B771,Listas!$D$2:$D$40,0)),"?"))</f>
        <v/>
      </c>
      <c r="H771" s="16">
        <f>IF($B771="","",IFERROR(INDEX(Listas!$F$2:$F$40,MATCH($B771,Listas!$D$2:$D$40,0)),"Sim"))</f>
        <v/>
      </c>
      <c r="I771" s="17">
        <f>IF(OR($B771="",N($D771)=0),"",IF(G771="Entrada",1,-1)*$D771)</f>
        <v/>
      </c>
    </row>
    <row r="772">
      <c r="A772" s="22" t="n"/>
      <c r="B772" s="14" t="n"/>
      <c r="C772" s="14" t="n"/>
      <c r="D772" s="15" t="n"/>
      <c r="E772" s="14" t="n"/>
      <c r="F772" s="14" t="n"/>
      <c r="G772" s="16">
        <f>IF($B772="","",IFERROR(INDEX(Listas!$E$2:$E$40,MATCH($B772,Listas!$D$2:$D$40,0)),"?"))</f>
        <v/>
      </c>
      <c r="H772" s="16">
        <f>IF($B772="","",IFERROR(INDEX(Listas!$F$2:$F$40,MATCH($B772,Listas!$D$2:$D$40,0)),"Sim"))</f>
        <v/>
      </c>
      <c r="I772" s="17">
        <f>IF(OR($B772="",N($D772)=0),"",IF(G772="Entrada",1,-1)*$D772)</f>
        <v/>
      </c>
    </row>
    <row r="773">
      <c r="A773" s="22" t="n"/>
      <c r="B773" s="14" t="n"/>
      <c r="C773" s="14" t="n"/>
      <c r="D773" s="15" t="n"/>
      <c r="E773" s="14" t="n"/>
      <c r="F773" s="14" t="n"/>
      <c r="G773" s="16">
        <f>IF($B773="","",IFERROR(INDEX(Listas!$E$2:$E$40,MATCH($B773,Listas!$D$2:$D$40,0)),"?"))</f>
        <v/>
      </c>
      <c r="H773" s="16">
        <f>IF($B773="","",IFERROR(INDEX(Listas!$F$2:$F$40,MATCH($B773,Listas!$D$2:$D$40,0)),"Sim"))</f>
        <v/>
      </c>
      <c r="I773" s="17">
        <f>IF(OR($B773="",N($D773)=0),"",IF(G773="Entrada",1,-1)*$D773)</f>
        <v/>
      </c>
    </row>
    <row r="774">
      <c r="A774" s="22" t="n"/>
      <c r="B774" s="14" t="n"/>
      <c r="C774" s="14" t="n"/>
      <c r="D774" s="15" t="n"/>
      <c r="E774" s="14" t="n"/>
      <c r="F774" s="14" t="n"/>
      <c r="G774" s="16">
        <f>IF($B774="","",IFERROR(INDEX(Listas!$E$2:$E$40,MATCH($B774,Listas!$D$2:$D$40,0)),"?"))</f>
        <v/>
      </c>
      <c r="H774" s="16">
        <f>IF($B774="","",IFERROR(INDEX(Listas!$F$2:$F$40,MATCH($B774,Listas!$D$2:$D$40,0)),"Sim"))</f>
        <v/>
      </c>
      <c r="I774" s="17">
        <f>IF(OR($B774="",N($D774)=0),"",IF(G774="Entrada",1,-1)*$D774)</f>
        <v/>
      </c>
    </row>
    <row r="775">
      <c r="A775" s="22" t="n"/>
      <c r="B775" s="14" t="n"/>
      <c r="C775" s="14" t="n"/>
      <c r="D775" s="15" t="n"/>
      <c r="E775" s="14" t="n"/>
      <c r="F775" s="14" t="n"/>
      <c r="G775" s="16">
        <f>IF($B775="","",IFERROR(INDEX(Listas!$E$2:$E$40,MATCH($B775,Listas!$D$2:$D$40,0)),"?"))</f>
        <v/>
      </c>
      <c r="H775" s="16">
        <f>IF($B775="","",IFERROR(INDEX(Listas!$F$2:$F$40,MATCH($B775,Listas!$D$2:$D$40,0)),"Sim"))</f>
        <v/>
      </c>
      <c r="I775" s="17">
        <f>IF(OR($B775="",N($D775)=0),"",IF(G775="Entrada",1,-1)*$D775)</f>
        <v/>
      </c>
    </row>
    <row r="776">
      <c r="A776" s="22" t="n"/>
      <c r="B776" s="14" t="n"/>
      <c r="C776" s="14" t="n"/>
      <c r="D776" s="15" t="n"/>
      <c r="E776" s="14" t="n"/>
      <c r="F776" s="14" t="n"/>
      <c r="G776" s="16">
        <f>IF($B776="","",IFERROR(INDEX(Listas!$E$2:$E$40,MATCH($B776,Listas!$D$2:$D$40,0)),"?"))</f>
        <v/>
      </c>
      <c r="H776" s="16">
        <f>IF($B776="","",IFERROR(INDEX(Listas!$F$2:$F$40,MATCH($B776,Listas!$D$2:$D$40,0)),"Sim"))</f>
        <v/>
      </c>
      <c r="I776" s="17">
        <f>IF(OR($B776="",N($D776)=0),"",IF(G776="Entrada",1,-1)*$D776)</f>
        <v/>
      </c>
    </row>
    <row r="777">
      <c r="A777" s="22" t="n"/>
      <c r="B777" s="14" t="n"/>
      <c r="C777" s="14" t="n"/>
      <c r="D777" s="15" t="n"/>
      <c r="E777" s="14" t="n"/>
      <c r="F777" s="14" t="n"/>
      <c r="G777" s="16">
        <f>IF($B777="","",IFERROR(INDEX(Listas!$E$2:$E$40,MATCH($B777,Listas!$D$2:$D$40,0)),"?"))</f>
        <v/>
      </c>
      <c r="H777" s="16">
        <f>IF($B777="","",IFERROR(INDEX(Listas!$F$2:$F$40,MATCH($B777,Listas!$D$2:$D$40,0)),"Sim"))</f>
        <v/>
      </c>
      <c r="I777" s="17">
        <f>IF(OR($B777="",N($D777)=0),"",IF(G777="Entrada",1,-1)*$D777)</f>
        <v/>
      </c>
    </row>
    <row r="778">
      <c r="A778" s="22" t="n"/>
      <c r="B778" s="14" t="n"/>
      <c r="C778" s="14" t="n"/>
      <c r="D778" s="15" t="n"/>
      <c r="E778" s="14" t="n"/>
      <c r="F778" s="14" t="n"/>
      <c r="G778" s="16">
        <f>IF($B778="","",IFERROR(INDEX(Listas!$E$2:$E$40,MATCH($B778,Listas!$D$2:$D$40,0)),"?"))</f>
        <v/>
      </c>
      <c r="H778" s="16">
        <f>IF($B778="","",IFERROR(INDEX(Listas!$F$2:$F$40,MATCH($B778,Listas!$D$2:$D$40,0)),"Sim"))</f>
        <v/>
      </c>
      <c r="I778" s="17">
        <f>IF(OR($B778="",N($D778)=0),"",IF(G778="Entrada",1,-1)*$D778)</f>
        <v/>
      </c>
    </row>
    <row r="779">
      <c r="A779" s="22" t="n"/>
      <c r="B779" s="14" t="n"/>
      <c r="C779" s="14" t="n"/>
      <c r="D779" s="15" t="n"/>
      <c r="E779" s="14" t="n"/>
      <c r="F779" s="14" t="n"/>
      <c r="G779" s="16">
        <f>IF($B779="","",IFERROR(INDEX(Listas!$E$2:$E$40,MATCH($B779,Listas!$D$2:$D$40,0)),"?"))</f>
        <v/>
      </c>
      <c r="H779" s="16">
        <f>IF($B779="","",IFERROR(INDEX(Listas!$F$2:$F$40,MATCH($B779,Listas!$D$2:$D$40,0)),"Sim"))</f>
        <v/>
      </c>
      <c r="I779" s="17">
        <f>IF(OR($B779="",N($D779)=0),"",IF(G779="Entrada",1,-1)*$D779)</f>
        <v/>
      </c>
    </row>
    <row r="780">
      <c r="A780" s="22" t="n"/>
      <c r="B780" s="14" t="n"/>
      <c r="C780" s="14" t="n"/>
      <c r="D780" s="15" t="n"/>
      <c r="E780" s="14" t="n"/>
      <c r="F780" s="14" t="n"/>
      <c r="G780" s="16">
        <f>IF($B780="","",IFERROR(INDEX(Listas!$E$2:$E$40,MATCH($B780,Listas!$D$2:$D$40,0)),"?"))</f>
        <v/>
      </c>
      <c r="H780" s="16">
        <f>IF($B780="","",IFERROR(INDEX(Listas!$F$2:$F$40,MATCH($B780,Listas!$D$2:$D$40,0)),"Sim"))</f>
        <v/>
      </c>
      <c r="I780" s="17">
        <f>IF(OR($B780="",N($D780)=0),"",IF(G780="Entrada",1,-1)*$D780)</f>
        <v/>
      </c>
    </row>
    <row r="781">
      <c r="A781" s="22" t="n"/>
      <c r="B781" s="14" t="n"/>
      <c r="C781" s="14" t="n"/>
      <c r="D781" s="15" t="n"/>
      <c r="E781" s="14" t="n"/>
      <c r="F781" s="14" t="n"/>
      <c r="G781" s="16">
        <f>IF($B781="","",IFERROR(INDEX(Listas!$E$2:$E$40,MATCH($B781,Listas!$D$2:$D$40,0)),"?"))</f>
        <v/>
      </c>
      <c r="H781" s="16">
        <f>IF($B781="","",IFERROR(INDEX(Listas!$F$2:$F$40,MATCH($B781,Listas!$D$2:$D$40,0)),"Sim"))</f>
        <v/>
      </c>
      <c r="I781" s="17">
        <f>IF(OR($B781="",N($D781)=0),"",IF(G781="Entrada",1,-1)*$D781)</f>
        <v/>
      </c>
    </row>
    <row r="782">
      <c r="A782" s="22" t="n"/>
      <c r="B782" s="14" t="n"/>
      <c r="C782" s="14" t="n"/>
      <c r="D782" s="15" t="n"/>
      <c r="E782" s="14" t="n"/>
      <c r="F782" s="14" t="n"/>
      <c r="G782" s="16">
        <f>IF($B782="","",IFERROR(INDEX(Listas!$E$2:$E$40,MATCH($B782,Listas!$D$2:$D$40,0)),"?"))</f>
        <v/>
      </c>
      <c r="H782" s="16">
        <f>IF($B782="","",IFERROR(INDEX(Listas!$F$2:$F$40,MATCH($B782,Listas!$D$2:$D$40,0)),"Sim"))</f>
        <v/>
      </c>
      <c r="I782" s="17">
        <f>IF(OR($B782="",N($D782)=0),"",IF(G782="Entrada",1,-1)*$D782)</f>
        <v/>
      </c>
    </row>
    <row r="783">
      <c r="A783" s="22" t="n"/>
      <c r="B783" s="14" t="n"/>
      <c r="C783" s="14" t="n"/>
      <c r="D783" s="15" t="n"/>
      <c r="E783" s="14" t="n"/>
      <c r="F783" s="14" t="n"/>
      <c r="G783" s="16">
        <f>IF($B783="","",IFERROR(INDEX(Listas!$E$2:$E$40,MATCH($B783,Listas!$D$2:$D$40,0)),"?"))</f>
        <v/>
      </c>
      <c r="H783" s="16">
        <f>IF($B783="","",IFERROR(INDEX(Listas!$F$2:$F$40,MATCH($B783,Listas!$D$2:$D$40,0)),"Sim"))</f>
        <v/>
      </c>
      <c r="I783" s="17">
        <f>IF(OR($B783="",N($D783)=0),"",IF(G783="Entrada",1,-1)*$D783)</f>
        <v/>
      </c>
    </row>
    <row r="784">
      <c r="A784" s="22" t="n"/>
      <c r="B784" s="14" t="n"/>
      <c r="C784" s="14" t="n"/>
      <c r="D784" s="15" t="n"/>
      <c r="E784" s="14" t="n"/>
      <c r="F784" s="14" t="n"/>
      <c r="G784" s="16">
        <f>IF($B784="","",IFERROR(INDEX(Listas!$E$2:$E$40,MATCH($B784,Listas!$D$2:$D$40,0)),"?"))</f>
        <v/>
      </c>
      <c r="H784" s="16">
        <f>IF($B784="","",IFERROR(INDEX(Listas!$F$2:$F$40,MATCH($B784,Listas!$D$2:$D$40,0)),"Sim"))</f>
        <v/>
      </c>
      <c r="I784" s="17">
        <f>IF(OR($B784="",N($D784)=0),"",IF(G784="Entrada",1,-1)*$D784)</f>
        <v/>
      </c>
    </row>
    <row r="785">
      <c r="A785" s="22" t="n"/>
      <c r="B785" s="14" t="n"/>
      <c r="C785" s="14" t="n"/>
      <c r="D785" s="15" t="n"/>
      <c r="E785" s="14" t="n"/>
      <c r="F785" s="14" t="n"/>
      <c r="G785" s="16">
        <f>IF($B785="","",IFERROR(INDEX(Listas!$E$2:$E$40,MATCH($B785,Listas!$D$2:$D$40,0)),"?"))</f>
        <v/>
      </c>
      <c r="H785" s="16">
        <f>IF($B785="","",IFERROR(INDEX(Listas!$F$2:$F$40,MATCH($B785,Listas!$D$2:$D$40,0)),"Sim"))</f>
        <v/>
      </c>
      <c r="I785" s="17">
        <f>IF(OR($B785="",N($D785)=0),"",IF(G785="Entrada",1,-1)*$D785)</f>
        <v/>
      </c>
    </row>
    <row r="786">
      <c r="A786" s="22" t="n"/>
      <c r="B786" s="14" t="n"/>
      <c r="C786" s="14" t="n"/>
      <c r="D786" s="15" t="n"/>
      <c r="E786" s="14" t="n"/>
      <c r="F786" s="14" t="n"/>
      <c r="G786" s="16">
        <f>IF($B786="","",IFERROR(INDEX(Listas!$E$2:$E$40,MATCH($B786,Listas!$D$2:$D$40,0)),"?"))</f>
        <v/>
      </c>
      <c r="H786" s="16">
        <f>IF($B786="","",IFERROR(INDEX(Listas!$F$2:$F$40,MATCH($B786,Listas!$D$2:$D$40,0)),"Sim"))</f>
        <v/>
      </c>
      <c r="I786" s="17">
        <f>IF(OR($B786="",N($D786)=0),"",IF(G786="Entrada",1,-1)*$D786)</f>
        <v/>
      </c>
    </row>
    <row r="787">
      <c r="A787" s="22" t="n"/>
      <c r="B787" s="14" t="n"/>
      <c r="C787" s="14" t="n"/>
      <c r="D787" s="15" t="n"/>
      <c r="E787" s="14" t="n"/>
      <c r="F787" s="14" t="n"/>
      <c r="G787" s="16">
        <f>IF($B787="","",IFERROR(INDEX(Listas!$E$2:$E$40,MATCH($B787,Listas!$D$2:$D$40,0)),"?"))</f>
        <v/>
      </c>
      <c r="H787" s="16">
        <f>IF($B787="","",IFERROR(INDEX(Listas!$F$2:$F$40,MATCH($B787,Listas!$D$2:$D$40,0)),"Sim"))</f>
        <v/>
      </c>
      <c r="I787" s="17">
        <f>IF(OR($B787="",N($D787)=0),"",IF(G787="Entrada",1,-1)*$D787)</f>
        <v/>
      </c>
    </row>
    <row r="788">
      <c r="A788" s="22" t="n"/>
      <c r="B788" s="14" t="n"/>
      <c r="C788" s="14" t="n"/>
      <c r="D788" s="15" t="n"/>
      <c r="E788" s="14" t="n"/>
      <c r="F788" s="14" t="n"/>
      <c r="G788" s="16">
        <f>IF($B788="","",IFERROR(INDEX(Listas!$E$2:$E$40,MATCH($B788,Listas!$D$2:$D$40,0)),"?"))</f>
        <v/>
      </c>
      <c r="H788" s="16">
        <f>IF($B788="","",IFERROR(INDEX(Listas!$F$2:$F$40,MATCH($B788,Listas!$D$2:$D$40,0)),"Sim"))</f>
        <v/>
      </c>
      <c r="I788" s="17">
        <f>IF(OR($B788="",N($D788)=0),"",IF(G788="Entrada",1,-1)*$D788)</f>
        <v/>
      </c>
    </row>
    <row r="789">
      <c r="A789" s="22" t="n"/>
      <c r="B789" s="14" t="n"/>
      <c r="C789" s="14" t="n"/>
      <c r="D789" s="15" t="n"/>
      <c r="E789" s="14" t="n"/>
      <c r="F789" s="14" t="n"/>
      <c r="G789" s="16">
        <f>IF($B789="","",IFERROR(INDEX(Listas!$E$2:$E$40,MATCH($B789,Listas!$D$2:$D$40,0)),"?"))</f>
        <v/>
      </c>
      <c r="H789" s="16">
        <f>IF($B789="","",IFERROR(INDEX(Listas!$F$2:$F$40,MATCH($B789,Listas!$D$2:$D$40,0)),"Sim"))</f>
        <v/>
      </c>
      <c r="I789" s="17">
        <f>IF(OR($B789="",N($D789)=0),"",IF(G789="Entrada",1,-1)*$D789)</f>
        <v/>
      </c>
    </row>
    <row r="790">
      <c r="A790" s="22" t="n"/>
      <c r="B790" s="14" t="n"/>
      <c r="C790" s="14" t="n"/>
      <c r="D790" s="15" t="n"/>
      <c r="E790" s="14" t="n"/>
      <c r="F790" s="14" t="n"/>
      <c r="G790" s="16">
        <f>IF($B790="","",IFERROR(INDEX(Listas!$E$2:$E$40,MATCH($B790,Listas!$D$2:$D$40,0)),"?"))</f>
        <v/>
      </c>
      <c r="H790" s="16">
        <f>IF($B790="","",IFERROR(INDEX(Listas!$F$2:$F$40,MATCH($B790,Listas!$D$2:$D$40,0)),"Sim"))</f>
        <v/>
      </c>
      <c r="I790" s="17">
        <f>IF(OR($B790="",N($D790)=0),"",IF(G790="Entrada",1,-1)*$D790)</f>
        <v/>
      </c>
    </row>
    <row r="791">
      <c r="A791" s="22" t="n"/>
      <c r="B791" s="14" t="n"/>
      <c r="C791" s="14" t="n"/>
      <c r="D791" s="15" t="n"/>
      <c r="E791" s="14" t="n"/>
      <c r="F791" s="14" t="n"/>
      <c r="G791" s="16">
        <f>IF($B791="","",IFERROR(INDEX(Listas!$E$2:$E$40,MATCH($B791,Listas!$D$2:$D$40,0)),"?"))</f>
        <v/>
      </c>
      <c r="H791" s="16">
        <f>IF($B791="","",IFERROR(INDEX(Listas!$F$2:$F$40,MATCH($B791,Listas!$D$2:$D$40,0)),"Sim"))</f>
        <v/>
      </c>
      <c r="I791" s="17">
        <f>IF(OR($B791="",N($D791)=0),"",IF(G791="Entrada",1,-1)*$D791)</f>
        <v/>
      </c>
    </row>
    <row r="792">
      <c r="A792" s="22" t="n"/>
      <c r="B792" s="14" t="n"/>
      <c r="C792" s="14" t="n"/>
      <c r="D792" s="15" t="n"/>
      <c r="E792" s="14" t="n"/>
      <c r="F792" s="14" t="n"/>
      <c r="G792" s="16">
        <f>IF($B792="","",IFERROR(INDEX(Listas!$E$2:$E$40,MATCH($B792,Listas!$D$2:$D$40,0)),"?"))</f>
        <v/>
      </c>
      <c r="H792" s="16">
        <f>IF($B792="","",IFERROR(INDEX(Listas!$F$2:$F$40,MATCH($B792,Listas!$D$2:$D$40,0)),"Sim"))</f>
        <v/>
      </c>
      <c r="I792" s="17">
        <f>IF(OR($B792="",N($D792)=0),"",IF(G792="Entrada",1,-1)*$D792)</f>
        <v/>
      </c>
    </row>
    <row r="793">
      <c r="A793" s="22" t="n"/>
      <c r="B793" s="14" t="n"/>
      <c r="C793" s="14" t="n"/>
      <c r="D793" s="15" t="n"/>
      <c r="E793" s="14" t="n"/>
      <c r="F793" s="14" t="n"/>
      <c r="G793" s="16">
        <f>IF($B793="","",IFERROR(INDEX(Listas!$E$2:$E$40,MATCH($B793,Listas!$D$2:$D$40,0)),"?"))</f>
        <v/>
      </c>
      <c r="H793" s="16">
        <f>IF($B793="","",IFERROR(INDEX(Listas!$F$2:$F$40,MATCH($B793,Listas!$D$2:$D$40,0)),"Sim"))</f>
        <v/>
      </c>
      <c r="I793" s="17">
        <f>IF(OR($B793="",N($D793)=0),"",IF(G793="Entrada",1,-1)*$D793)</f>
        <v/>
      </c>
    </row>
    <row r="794">
      <c r="A794" s="22" t="n"/>
      <c r="B794" s="14" t="n"/>
      <c r="C794" s="14" t="n"/>
      <c r="D794" s="15" t="n"/>
      <c r="E794" s="14" t="n"/>
      <c r="F794" s="14" t="n"/>
      <c r="G794" s="16">
        <f>IF($B794="","",IFERROR(INDEX(Listas!$E$2:$E$40,MATCH($B794,Listas!$D$2:$D$40,0)),"?"))</f>
        <v/>
      </c>
      <c r="H794" s="16">
        <f>IF($B794="","",IFERROR(INDEX(Listas!$F$2:$F$40,MATCH($B794,Listas!$D$2:$D$40,0)),"Sim"))</f>
        <v/>
      </c>
      <c r="I794" s="17">
        <f>IF(OR($B794="",N($D794)=0),"",IF(G794="Entrada",1,-1)*$D794)</f>
        <v/>
      </c>
    </row>
    <row r="795">
      <c r="A795" s="22" t="n"/>
      <c r="B795" s="14" t="n"/>
      <c r="C795" s="14" t="n"/>
      <c r="D795" s="15" t="n"/>
      <c r="E795" s="14" t="n"/>
      <c r="F795" s="14" t="n"/>
      <c r="G795" s="16">
        <f>IF($B795="","",IFERROR(INDEX(Listas!$E$2:$E$40,MATCH($B795,Listas!$D$2:$D$40,0)),"?"))</f>
        <v/>
      </c>
      <c r="H795" s="16">
        <f>IF($B795="","",IFERROR(INDEX(Listas!$F$2:$F$40,MATCH($B795,Listas!$D$2:$D$40,0)),"Sim"))</f>
        <v/>
      </c>
      <c r="I795" s="17">
        <f>IF(OR($B795="",N($D795)=0),"",IF(G795="Entrada",1,-1)*$D795)</f>
        <v/>
      </c>
    </row>
    <row r="796">
      <c r="A796" s="22" t="n"/>
      <c r="B796" s="14" t="n"/>
      <c r="C796" s="14" t="n"/>
      <c r="D796" s="15" t="n"/>
      <c r="E796" s="14" t="n"/>
      <c r="F796" s="14" t="n"/>
      <c r="G796" s="16">
        <f>IF($B796="","",IFERROR(INDEX(Listas!$E$2:$E$40,MATCH($B796,Listas!$D$2:$D$40,0)),"?"))</f>
        <v/>
      </c>
      <c r="H796" s="16">
        <f>IF($B796="","",IFERROR(INDEX(Listas!$F$2:$F$40,MATCH($B796,Listas!$D$2:$D$40,0)),"Sim"))</f>
        <v/>
      </c>
      <c r="I796" s="17">
        <f>IF(OR($B796="",N($D796)=0),"",IF(G796="Entrada",1,-1)*$D796)</f>
        <v/>
      </c>
    </row>
    <row r="797">
      <c r="A797" s="22" t="n"/>
      <c r="B797" s="14" t="n"/>
      <c r="C797" s="14" t="n"/>
      <c r="D797" s="15" t="n"/>
      <c r="E797" s="14" t="n"/>
      <c r="F797" s="14" t="n"/>
      <c r="G797" s="16">
        <f>IF($B797="","",IFERROR(INDEX(Listas!$E$2:$E$40,MATCH($B797,Listas!$D$2:$D$40,0)),"?"))</f>
        <v/>
      </c>
      <c r="H797" s="16">
        <f>IF($B797="","",IFERROR(INDEX(Listas!$F$2:$F$40,MATCH($B797,Listas!$D$2:$D$40,0)),"Sim"))</f>
        <v/>
      </c>
      <c r="I797" s="17">
        <f>IF(OR($B797="",N($D797)=0),"",IF(G797="Entrada",1,-1)*$D797)</f>
        <v/>
      </c>
    </row>
    <row r="798">
      <c r="A798" s="22" t="n"/>
      <c r="B798" s="14" t="n"/>
      <c r="C798" s="14" t="n"/>
      <c r="D798" s="15" t="n"/>
      <c r="E798" s="14" t="n"/>
      <c r="F798" s="14" t="n"/>
      <c r="G798" s="16">
        <f>IF($B798="","",IFERROR(INDEX(Listas!$E$2:$E$40,MATCH($B798,Listas!$D$2:$D$40,0)),"?"))</f>
        <v/>
      </c>
      <c r="H798" s="16">
        <f>IF($B798="","",IFERROR(INDEX(Listas!$F$2:$F$40,MATCH($B798,Listas!$D$2:$D$40,0)),"Sim"))</f>
        <v/>
      </c>
      <c r="I798" s="17">
        <f>IF(OR($B798="",N($D798)=0),"",IF(G798="Entrada",1,-1)*$D798)</f>
        <v/>
      </c>
    </row>
    <row r="799">
      <c r="A799" s="22" t="n"/>
      <c r="B799" s="14" t="n"/>
      <c r="C799" s="14" t="n"/>
      <c r="D799" s="15" t="n"/>
      <c r="E799" s="14" t="n"/>
      <c r="F799" s="14" t="n"/>
      <c r="G799" s="16">
        <f>IF($B799="","",IFERROR(INDEX(Listas!$E$2:$E$40,MATCH($B799,Listas!$D$2:$D$40,0)),"?"))</f>
        <v/>
      </c>
      <c r="H799" s="16">
        <f>IF($B799="","",IFERROR(INDEX(Listas!$F$2:$F$40,MATCH($B799,Listas!$D$2:$D$40,0)),"Sim"))</f>
        <v/>
      </c>
      <c r="I799" s="17">
        <f>IF(OR($B799="",N($D799)=0),"",IF(G799="Entrada",1,-1)*$D799)</f>
        <v/>
      </c>
    </row>
    <row r="800">
      <c r="A800" s="22" t="n"/>
      <c r="B800" s="14" t="n"/>
      <c r="C800" s="14" t="n"/>
      <c r="D800" s="15" t="n"/>
      <c r="E800" s="14" t="n"/>
      <c r="F800" s="14" t="n"/>
      <c r="G800" s="16">
        <f>IF($B800="","",IFERROR(INDEX(Listas!$E$2:$E$40,MATCH($B800,Listas!$D$2:$D$40,0)),"?"))</f>
        <v/>
      </c>
      <c r="H800" s="16">
        <f>IF($B800="","",IFERROR(INDEX(Listas!$F$2:$F$40,MATCH($B800,Listas!$D$2:$D$40,0)),"Sim"))</f>
        <v/>
      </c>
      <c r="I800" s="17">
        <f>IF(OR($B800="",N($D800)=0),"",IF(G800="Entrada",1,-1)*$D800)</f>
        <v/>
      </c>
    </row>
    <row r="801">
      <c r="A801" s="22" t="n"/>
      <c r="B801" s="14" t="n"/>
      <c r="C801" s="14" t="n"/>
      <c r="D801" s="15" t="n"/>
      <c r="E801" s="14" t="n"/>
      <c r="F801" s="14" t="n"/>
      <c r="G801" s="16">
        <f>IF($B801="","",IFERROR(INDEX(Listas!$E$2:$E$40,MATCH($B801,Listas!$D$2:$D$40,0)),"?"))</f>
        <v/>
      </c>
      <c r="H801" s="16">
        <f>IF($B801="","",IFERROR(INDEX(Listas!$F$2:$F$40,MATCH($B801,Listas!$D$2:$D$40,0)),"Sim"))</f>
        <v/>
      </c>
      <c r="I801" s="17">
        <f>IF(OR($B801="",N($D801)=0),"",IF(G801="Entrada",1,-1)*$D801)</f>
        <v/>
      </c>
    </row>
    <row r="802">
      <c r="A802" s="22" t="n"/>
      <c r="B802" s="14" t="n"/>
      <c r="C802" s="14" t="n"/>
      <c r="D802" s="15" t="n"/>
      <c r="E802" s="14" t="n"/>
      <c r="F802" s="14" t="n"/>
      <c r="G802" s="16">
        <f>IF($B802="","",IFERROR(INDEX(Listas!$E$2:$E$40,MATCH($B802,Listas!$D$2:$D$40,0)),"?"))</f>
        <v/>
      </c>
      <c r="H802" s="16">
        <f>IF($B802="","",IFERROR(INDEX(Listas!$F$2:$F$40,MATCH($B802,Listas!$D$2:$D$40,0)),"Sim"))</f>
        <v/>
      </c>
      <c r="I802" s="17">
        <f>IF(OR($B802="",N($D802)=0),"",IF(G802="Entrada",1,-1)*$D802)</f>
        <v/>
      </c>
    </row>
    <row r="803">
      <c r="A803" s="22" t="n"/>
      <c r="B803" s="14" t="n"/>
      <c r="C803" s="14" t="n"/>
      <c r="D803" s="15" t="n"/>
      <c r="E803" s="14" t="n"/>
      <c r="F803" s="14" t="n"/>
      <c r="G803" s="16">
        <f>IF($B803="","",IFERROR(INDEX(Listas!$E$2:$E$40,MATCH($B803,Listas!$D$2:$D$40,0)),"?"))</f>
        <v/>
      </c>
      <c r="H803" s="16">
        <f>IF($B803="","",IFERROR(INDEX(Listas!$F$2:$F$40,MATCH($B803,Listas!$D$2:$D$40,0)),"Sim"))</f>
        <v/>
      </c>
      <c r="I803" s="17">
        <f>IF(OR($B803="",N($D803)=0),"",IF(G803="Entrada",1,-1)*$D803)</f>
        <v/>
      </c>
    </row>
    <row r="804">
      <c r="A804" s="22" t="n"/>
      <c r="B804" s="14" t="n"/>
      <c r="C804" s="14" t="n"/>
      <c r="D804" s="15" t="n"/>
      <c r="E804" s="14" t="n"/>
      <c r="F804" s="14" t="n"/>
      <c r="G804" s="16">
        <f>IF($B804="","",IFERROR(INDEX(Listas!$E$2:$E$40,MATCH($B804,Listas!$D$2:$D$40,0)),"?"))</f>
        <v/>
      </c>
      <c r="H804" s="16">
        <f>IF($B804="","",IFERROR(INDEX(Listas!$F$2:$F$40,MATCH($B804,Listas!$D$2:$D$40,0)),"Sim"))</f>
        <v/>
      </c>
      <c r="I804" s="17">
        <f>IF(OR($B804="",N($D804)=0),"",IF(G804="Entrada",1,-1)*$D804)</f>
        <v/>
      </c>
    </row>
    <row r="805">
      <c r="A805" s="22" t="n"/>
      <c r="B805" s="14" t="n"/>
      <c r="C805" s="14" t="n"/>
      <c r="D805" s="15" t="n"/>
      <c r="E805" s="14" t="n"/>
      <c r="F805" s="14" t="n"/>
      <c r="G805" s="16">
        <f>IF($B805="","",IFERROR(INDEX(Listas!$E$2:$E$40,MATCH($B805,Listas!$D$2:$D$40,0)),"?"))</f>
        <v/>
      </c>
      <c r="H805" s="16">
        <f>IF($B805="","",IFERROR(INDEX(Listas!$F$2:$F$40,MATCH($B805,Listas!$D$2:$D$40,0)),"Sim"))</f>
        <v/>
      </c>
      <c r="I805" s="17">
        <f>IF(OR($B805="",N($D805)=0),"",IF(G805="Entrada",1,-1)*$D805)</f>
        <v/>
      </c>
    </row>
    <row r="806">
      <c r="A806" s="22" t="n"/>
      <c r="B806" s="14" t="n"/>
      <c r="C806" s="14" t="n"/>
      <c r="D806" s="15" t="n"/>
      <c r="E806" s="14" t="n"/>
      <c r="F806" s="14" t="n"/>
      <c r="G806" s="16">
        <f>IF($B806="","",IFERROR(INDEX(Listas!$E$2:$E$40,MATCH($B806,Listas!$D$2:$D$40,0)),"?"))</f>
        <v/>
      </c>
      <c r="H806" s="16">
        <f>IF($B806="","",IFERROR(INDEX(Listas!$F$2:$F$40,MATCH($B806,Listas!$D$2:$D$40,0)),"Sim"))</f>
        <v/>
      </c>
      <c r="I806" s="17">
        <f>IF(OR($B806="",N($D806)=0),"",IF(G806="Entrada",1,-1)*$D806)</f>
        <v/>
      </c>
    </row>
    <row r="807">
      <c r="A807" s="22" t="n"/>
      <c r="B807" s="14" t="n"/>
      <c r="C807" s="14" t="n"/>
      <c r="D807" s="15" t="n"/>
      <c r="E807" s="14" t="n"/>
      <c r="F807" s="14" t="n"/>
      <c r="G807" s="16">
        <f>IF($B807="","",IFERROR(INDEX(Listas!$E$2:$E$40,MATCH($B807,Listas!$D$2:$D$40,0)),"?"))</f>
        <v/>
      </c>
      <c r="H807" s="16">
        <f>IF($B807="","",IFERROR(INDEX(Listas!$F$2:$F$40,MATCH($B807,Listas!$D$2:$D$40,0)),"Sim"))</f>
        <v/>
      </c>
      <c r="I807" s="17">
        <f>IF(OR($B807="",N($D807)=0),"",IF(G807="Entrada",1,-1)*$D807)</f>
        <v/>
      </c>
    </row>
    <row r="808">
      <c r="A808" s="22" t="n"/>
      <c r="B808" s="14" t="n"/>
      <c r="C808" s="14" t="n"/>
      <c r="D808" s="15" t="n"/>
      <c r="E808" s="14" t="n"/>
      <c r="F808" s="14" t="n"/>
      <c r="G808" s="16">
        <f>IF($B808="","",IFERROR(INDEX(Listas!$E$2:$E$40,MATCH($B808,Listas!$D$2:$D$40,0)),"?"))</f>
        <v/>
      </c>
      <c r="H808" s="16">
        <f>IF($B808="","",IFERROR(INDEX(Listas!$F$2:$F$40,MATCH($B808,Listas!$D$2:$D$40,0)),"Sim"))</f>
        <v/>
      </c>
      <c r="I808" s="17">
        <f>IF(OR($B808="",N($D808)=0),"",IF(G808="Entrada",1,-1)*$D808)</f>
        <v/>
      </c>
    </row>
    <row r="809">
      <c r="A809" s="22" t="n"/>
      <c r="B809" s="14" t="n"/>
      <c r="C809" s="14" t="n"/>
      <c r="D809" s="15" t="n"/>
      <c r="E809" s="14" t="n"/>
      <c r="F809" s="14" t="n"/>
      <c r="G809" s="16">
        <f>IF($B809="","",IFERROR(INDEX(Listas!$E$2:$E$40,MATCH($B809,Listas!$D$2:$D$40,0)),"?"))</f>
        <v/>
      </c>
      <c r="H809" s="16">
        <f>IF($B809="","",IFERROR(INDEX(Listas!$F$2:$F$40,MATCH($B809,Listas!$D$2:$D$40,0)),"Sim"))</f>
        <v/>
      </c>
      <c r="I809" s="17">
        <f>IF(OR($B809="",N($D809)=0),"",IF(G809="Entrada",1,-1)*$D809)</f>
        <v/>
      </c>
    </row>
    <row r="810">
      <c r="A810" s="22" t="n"/>
      <c r="B810" s="14" t="n"/>
      <c r="C810" s="14" t="n"/>
      <c r="D810" s="15" t="n"/>
      <c r="E810" s="14" t="n"/>
      <c r="F810" s="14" t="n"/>
      <c r="G810" s="16">
        <f>IF($B810="","",IFERROR(INDEX(Listas!$E$2:$E$40,MATCH($B810,Listas!$D$2:$D$40,0)),"?"))</f>
        <v/>
      </c>
      <c r="H810" s="16">
        <f>IF($B810="","",IFERROR(INDEX(Listas!$F$2:$F$40,MATCH($B810,Listas!$D$2:$D$40,0)),"Sim"))</f>
        <v/>
      </c>
      <c r="I810" s="17">
        <f>IF(OR($B810="",N($D810)=0),"",IF(G810="Entrada",1,-1)*$D810)</f>
        <v/>
      </c>
    </row>
    <row r="811">
      <c r="A811" s="22" t="n"/>
      <c r="B811" s="14" t="n"/>
      <c r="C811" s="14" t="n"/>
      <c r="D811" s="15" t="n"/>
      <c r="E811" s="14" t="n"/>
      <c r="F811" s="14" t="n"/>
      <c r="G811" s="16">
        <f>IF($B811="","",IFERROR(INDEX(Listas!$E$2:$E$40,MATCH($B811,Listas!$D$2:$D$40,0)),"?"))</f>
        <v/>
      </c>
      <c r="H811" s="16">
        <f>IF($B811="","",IFERROR(INDEX(Listas!$F$2:$F$40,MATCH($B811,Listas!$D$2:$D$40,0)),"Sim"))</f>
        <v/>
      </c>
      <c r="I811" s="17">
        <f>IF(OR($B811="",N($D811)=0),"",IF(G811="Entrada",1,-1)*$D811)</f>
        <v/>
      </c>
    </row>
    <row r="812">
      <c r="A812" s="22" t="n"/>
      <c r="B812" s="14" t="n"/>
      <c r="C812" s="14" t="n"/>
      <c r="D812" s="15" t="n"/>
      <c r="E812" s="14" t="n"/>
      <c r="F812" s="14" t="n"/>
      <c r="G812" s="16">
        <f>IF($B812="","",IFERROR(INDEX(Listas!$E$2:$E$40,MATCH($B812,Listas!$D$2:$D$40,0)),"?"))</f>
        <v/>
      </c>
      <c r="H812" s="16">
        <f>IF($B812="","",IFERROR(INDEX(Listas!$F$2:$F$40,MATCH($B812,Listas!$D$2:$D$40,0)),"Sim"))</f>
        <v/>
      </c>
      <c r="I812" s="17">
        <f>IF(OR($B812="",N($D812)=0),"",IF(G812="Entrada",1,-1)*$D812)</f>
        <v/>
      </c>
    </row>
    <row r="813">
      <c r="A813" s="22" t="n"/>
      <c r="B813" s="14" t="n"/>
      <c r="C813" s="14" t="n"/>
      <c r="D813" s="15" t="n"/>
      <c r="E813" s="14" t="n"/>
      <c r="F813" s="14" t="n"/>
      <c r="G813" s="16">
        <f>IF($B813="","",IFERROR(INDEX(Listas!$E$2:$E$40,MATCH($B813,Listas!$D$2:$D$40,0)),"?"))</f>
        <v/>
      </c>
      <c r="H813" s="16">
        <f>IF($B813="","",IFERROR(INDEX(Listas!$F$2:$F$40,MATCH($B813,Listas!$D$2:$D$40,0)),"Sim"))</f>
        <v/>
      </c>
      <c r="I813" s="17">
        <f>IF(OR($B813="",N($D813)=0),"",IF(G813="Entrada",1,-1)*$D813)</f>
        <v/>
      </c>
    </row>
    <row r="814">
      <c r="A814" s="22" t="n"/>
      <c r="B814" s="14" t="n"/>
      <c r="C814" s="14" t="n"/>
      <c r="D814" s="15" t="n"/>
      <c r="E814" s="14" t="n"/>
      <c r="F814" s="14" t="n"/>
      <c r="G814" s="16">
        <f>IF($B814="","",IFERROR(INDEX(Listas!$E$2:$E$40,MATCH($B814,Listas!$D$2:$D$40,0)),"?"))</f>
        <v/>
      </c>
      <c r="H814" s="16">
        <f>IF($B814="","",IFERROR(INDEX(Listas!$F$2:$F$40,MATCH($B814,Listas!$D$2:$D$40,0)),"Sim"))</f>
        <v/>
      </c>
      <c r="I814" s="17">
        <f>IF(OR($B814="",N($D814)=0),"",IF(G814="Entrada",1,-1)*$D814)</f>
        <v/>
      </c>
    </row>
    <row r="815">
      <c r="A815" s="22" t="n"/>
      <c r="B815" s="14" t="n"/>
      <c r="C815" s="14" t="n"/>
      <c r="D815" s="15" t="n"/>
      <c r="E815" s="14" t="n"/>
      <c r="F815" s="14" t="n"/>
      <c r="G815" s="16">
        <f>IF($B815="","",IFERROR(INDEX(Listas!$E$2:$E$40,MATCH($B815,Listas!$D$2:$D$40,0)),"?"))</f>
        <v/>
      </c>
      <c r="H815" s="16">
        <f>IF($B815="","",IFERROR(INDEX(Listas!$F$2:$F$40,MATCH($B815,Listas!$D$2:$D$40,0)),"Sim"))</f>
        <v/>
      </c>
      <c r="I815" s="17">
        <f>IF(OR($B815="",N($D815)=0),"",IF(G815="Entrada",1,-1)*$D815)</f>
        <v/>
      </c>
    </row>
    <row r="816">
      <c r="A816" s="22" t="n"/>
      <c r="B816" s="14" t="n"/>
      <c r="C816" s="14" t="n"/>
      <c r="D816" s="15" t="n"/>
      <c r="E816" s="14" t="n"/>
      <c r="F816" s="14" t="n"/>
      <c r="G816" s="16">
        <f>IF($B816="","",IFERROR(INDEX(Listas!$E$2:$E$40,MATCH($B816,Listas!$D$2:$D$40,0)),"?"))</f>
        <v/>
      </c>
      <c r="H816" s="16">
        <f>IF($B816="","",IFERROR(INDEX(Listas!$F$2:$F$40,MATCH($B816,Listas!$D$2:$D$40,0)),"Sim"))</f>
        <v/>
      </c>
      <c r="I816" s="17">
        <f>IF(OR($B816="",N($D816)=0),"",IF(G816="Entrada",1,-1)*$D816)</f>
        <v/>
      </c>
    </row>
    <row r="817">
      <c r="A817" s="22" t="n"/>
      <c r="B817" s="14" t="n"/>
      <c r="C817" s="14" t="n"/>
      <c r="D817" s="15" t="n"/>
      <c r="E817" s="14" t="n"/>
      <c r="F817" s="14" t="n"/>
      <c r="G817" s="16">
        <f>IF($B817="","",IFERROR(INDEX(Listas!$E$2:$E$40,MATCH($B817,Listas!$D$2:$D$40,0)),"?"))</f>
        <v/>
      </c>
      <c r="H817" s="16">
        <f>IF($B817="","",IFERROR(INDEX(Listas!$F$2:$F$40,MATCH($B817,Listas!$D$2:$D$40,0)),"Sim"))</f>
        <v/>
      </c>
      <c r="I817" s="17">
        <f>IF(OR($B817="",N($D817)=0),"",IF(G817="Entrada",1,-1)*$D817)</f>
        <v/>
      </c>
    </row>
    <row r="818">
      <c r="A818" s="22" t="n"/>
      <c r="B818" s="14" t="n"/>
      <c r="C818" s="14" t="n"/>
      <c r="D818" s="15" t="n"/>
      <c r="E818" s="14" t="n"/>
      <c r="F818" s="14" t="n"/>
      <c r="G818" s="16">
        <f>IF($B818="","",IFERROR(INDEX(Listas!$E$2:$E$40,MATCH($B818,Listas!$D$2:$D$40,0)),"?"))</f>
        <v/>
      </c>
      <c r="H818" s="16">
        <f>IF($B818="","",IFERROR(INDEX(Listas!$F$2:$F$40,MATCH($B818,Listas!$D$2:$D$40,0)),"Sim"))</f>
        <v/>
      </c>
      <c r="I818" s="17">
        <f>IF(OR($B818="",N($D818)=0),"",IF(G818="Entrada",1,-1)*$D818)</f>
        <v/>
      </c>
    </row>
    <row r="819">
      <c r="A819" s="22" t="n"/>
      <c r="B819" s="14" t="n"/>
      <c r="C819" s="14" t="n"/>
      <c r="D819" s="15" t="n"/>
      <c r="E819" s="14" t="n"/>
      <c r="F819" s="14" t="n"/>
      <c r="G819" s="16">
        <f>IF($B819="","",IFERROR(INDEX(Listas!$E$2:$E$40,MATCH($B819,Listas!$D$2:$D$40,0)),"?"))</f>
        <v/>
      </c>
      <c r="H819" s="16">
        <f>IF($B819="","",IFERROR(INDEX(Listas!$F$2:$F$40,MATCH($B819,Listas!$D$2:$D$40,0)),"Sim"))</f>
        <v/>
      </c>
      <c r="I819" s="17">
        <f>IF(OR($B819="",N($D819)=0),"",IF(G819="Entrada",1,-1)*$D819)</f>
        <v/>
      </c>
    </row>
    <row r="820">
      <c r="A820" s="22" t="n"/>
      <c r="B820" s="14" t="n"/>
      <c r="C820" s="14" t="n"/>
      <c r="D820" s="15" t="n"/>
      <c r="E820" s="14" t="n"/>
      <c r="F820" s="14" t="n"/>
      <c r="G820" s="16">
        <f>IF($B820="","",IFERROR(INDEX(Listas!$E$2:$E$40,MATCH($B820,Listas!$D$2:$D$40,0)),"?"))</f>
        <v/>
      </c>
      <c r="H820" s="16">
        <f>IF($B820="","",IFERROR(INDEX(Listas!$F$2:$F$40,MATCH($B820,Listas!$D$2:$D$40,0)),"Sim"))</f>
        <v/>
      </c>
      <c r="I820" s="17">
        <f>IF(OR($B820="",N($D820)=0),"",IF(G820="Entrada",1,-1)*$D820)</f>
        <v/>
      </c>
    </row>
    <row r="821">
      <c r="A821" s="22" t="n"/>
      <c r="B821" s="14" t="n"/>
      <c r="C821" s="14" t="n"/>
      <c r="D821" s="15" t="n"/>
      <c r="E821" s="14" t="n"/>
      <c r="F821" s="14" t="n"/>
      <c r="G821" s="16">
        <f>IF($B821="","",IFERROR(INDEX(Listas!$E$2:$E$40,MATCH($B821,Listas!$D$2:$D$40,0)),"?"))</f>
        <v/>
      </c>
      <c r="H821" s="16">
        <f>IF($B821="","",IFERROR(INDEX(Listas!$F$2:$F$40,MATCH($B821,Listas!$D$2:$D$40,0)),"Sim"))</f>
        <v/>
      </c>
      <c r="I821" s="17">
        <f>IF(OR($B821="",N($D821)=0),"",IF(G821="Entrada",1,-1)*$D821)</f>
        <v/>
      </c>
    </row>
    <row r="822">
      <c r="A822" s="22" t="n"/>
      <c r="B822" s="14" t="n"/>
      <c r="C822" s="14" t="n"/>
      <c r="D822" s="15" t="n"/>
      <c r="E822" s="14" t="n"/>
      <c r="F822" s="14" t="n"/>
      <c r="G822" s="16">
        <f>IF($B822="","",IFERROR(INDEX(Listas!$E$2:$E$40,MATCH($B822,Listas!$D$2:$D$40,0)),"?"))</f>
        <v/>
      </c>
      <c r="H822" s="16">
        <f>IF($B822="","",IFERROR(INDEX(Listas!$F$2:$F$40,MATCH($B822,Listas!$D$2:$D$40,0)),"Sim"))</f>
        <v/>
      </c>
      <c r="I822" s="17">
        <f>IF(OR($B822="",N($D822)=0),"",IF(G822="Entrada",1,-1)*$D822)</f>
        <v/>
      </c>
    </row>
    <row r="823">
      <c r="A823" s="22" t="n"/>
      <c r="B823" s="14" t="n"/>
      <c r="C823" s="14" t="n"/>
      <c r="D823" s="15" t="n"/>
      <c r="E823" s="14" t="n"/>
      <c r="F823" s="14" t="n"/>
      <c r="G823" s="16">
        <f>IF($B823="","",IFERROR(INDEX(Listas!$E$2:$E$40,MATCH($B823,Listas!$D$2:$D$40,0)),"?"))</f>
        <v/>
      </c>
      <c r="H823" s="16">
        <f>IF($B823="","",IFERROR(INDEX(Listas!$F$2:$F$40,MATCH($B823,Listas!$D$2:$D$40,0)),"Sim"))</f>
        <v/>
      </c>
      <c r="I823" s="17">
        <f>IF(OR($B823="",N($D823)=0),"",IF(G823="Entrada",1,-1)*$D823)</f>
        <v/>
      </c>
    </row>
    <row r="824">
      <c r="A824" s="22" t="n"/>
      <c r="B824" s="14" t="n"/>
      <c r="C824" s="14" t="n"/>
      <c r="D824" s="15" t="n"/>
      <c r="E824" s="14" t="n"/>
      <c r="F824" s="14" t="n"/>
      <c r="G824" s="16">
        <f>IF($B824="","",IFERROR(INDEX(Listas!$E$2:$E$40,MATCH($B824,Listas!$D$2:$D$40,0)),"?"))</f>
        <v/>
      </c>
      <c r="H824" s="16">
        <f>IF($B824="","",IFERROR(INDEX(Listas!$F$2:$F$40,MATCH($B824,Listas!$D$2:$D$40,0)),"Sim"))</f>
        <v/>
      </c>
      <c r="I824" s="17">
        <f>IF(OR($B824="",N($D824)=0),"",IF(G824="Entrada",1,-1)*$D824)</f>
        <v/>
      </c>
    </row>
    <row r="825">
      <c r="A825" s="22" t="n"/>
      <c r="B825" s="14" t="n"/>
      <c r="C825" s="14" t="n"/>
      <c r="D825" s="15" t="n"/>
      <c r="E825" s="14" t="n"/>
      <c r="F825" s="14" t="n"/>
      <c r="G825" s="16">
        <f>IF($B825="","",IFERROR(INDEX(Listas!$E$2:$E$40,MATCH($B825,Listas!$D$2:$D$40,0)),"?"))</f>
        <v/>
      </c>
      <c r="H825" s="16">
        <f>IF($B825="","",IFERROR(INDEX(Listas!$F$2:$F$40,MATCH($B825,Listas!$D$2:$D$40,0)),"Sim"))</f>
        <v/>
      </c>
      <c r="I825" s="17">
        <f>IF(OR($B825="",N($D825)=0),"",IF(G825="Entrada",1,-1)*$D825)</f>
        <v/>
      </c>
    </row>
    <row r="826">
      <c r="A826" s="22" t="n"/>
      <c r="B826" s="14" t="n"/>
      <c r="C826" s="14" t="n"/>
      <c r="D826" s="15" t="n"/>
      <c r="E826" s="14" t="n"/>
      <c r="F826" s="14" t="n"/>
      <c r="G826" s="16">
        <f>IF($B826="","",IFERROR(INDEX(Listas!$E$2:$E$40,MATCH($B826,Listas!$D$2:$D$40,0)),"?"))</f>
        <v/>
      </c>
      <c r="H826" s="16">
        <f>IF($B826="","",IFERROR(INDEX(Listas!$F$2:$F$40,MATCH($B826,Listas!$D$2:$D$40,0)),"Sim"))</f>
        <v/>
      </c>
      <c r="I826" s="17">
        <f>IF(OR($B826="",N($D826)=0),"",IF(G826="Entrada",1,-1)*$D826)</f>
        <v/>
      </c>
    </row>
    <row r="827">
      <c r="A827" s="22" t="n"/>
      <c r="B827" s="14" t="n"/>
      <c r="C827" s="14" t="n"/>
      <c r="D827" s="15" t="n"/>
      <c r="E827" s="14" t="n"/>
      <c r="F827" s="14" t="n"/>
      <c r="G827" s="16">
        <f>IF($B827="","",IFERROR(INDEX(Listas!$E$2:$E$40,MATCH($B827,Listas!$D$2:$D$40,0)),"?"))</f>
        <v/>
      </c>
      <c r="H827" s="16">
        <f>IF($B827="","",IFERROR(INDEX(Listas!$F$2:$F$40,MATCH($B827,Listas!$D$2:$D$40,0)),"Sim"))</f>
        <v/>
      </c>
      <c r="I827" s="17">
        <f>IF(OR($B827="",N($D827)=0),"",IF(G827="Entrada",1,-1)*$D827)</f>
        <v/>
      </c>
    </row>
    <row r="828">
      <c r="A828" s="22" t="n"/>
      <c r="B828" s="14" t="n"/>
      <c r="C828" s="14" t="n"/>
      <c r="D828" s="15" t="n"/>
      <c r="E828" s="14" t="n"/>
      <c r="F828" s="14" t="n"/>
      <c r="G828" s="16">
        <f>IF($B828="","",IFERROR(INDEX(Listas!$E$2:$E$40,MATCH($B828,Listas!$D$2:$D$40,0)),"?"))</f>
        <v/>
      </c>
      <c r="H828" s="16">
        <f>IF($B828="","",IFERROR(INDEX(Listas!$F$2:$F$40,MATCH($B828,Listas!$D$2:$D$40,0)),"Sim"))</f>
        <v/>
      </c>
      <c r="I828" s="17">
        <f>IF(OR($B828="",N($D828)=0),"",IF(G828="Entrada",1,-1)*$D828)</f>
        <v/>
      </c>
    </row>
    <row r="829">
      <c r="A829" s="22" t="n"/>
      <c r="B829" s="14" t="n"/>
      <c r="C829" s="14" t="n"/>
      <c r="D829" s="15" t="n"/>
      <c r="E829" s="14" t="n"/>
      <c r="F829" s="14" t="n"/>
      <c r="G829" s="16">
        <f>IF($B829="","",IFERROR(INDEX(Listas!$E$2:$E$40,MATCH($B829,Listas!$D$2:$D$40,0)),"?"))</f>
        <v/>
      </c>
      <c r="H829" s="16">
        <f>IF($B829="","",IFERROR(INDEX(Listas!$F$2:$F$40,MATCH($B829,Listas!$D$2:$D$40,0)),"Sim"))</f>
        <v/>
      </c>
      <c r="I829" s="17">
        <f>IF(OR($B829="",N($D829)=0),"",IF(G829="Entrada",1,-1)*$D829)</f>
        <v/>
      </c>
    </row>
    <row r="830">
      <c r="A830" s="22" t="n"/>
      <c r="B830" s="14" t="n"/>
      <c r="C830" s="14" t="n"/>
      <c r="D830" s="15" t="n"/>
      <c r="E830" s="14" t="n"/>
      <c r="F830" s="14" t="n"/>
      <c r="G830" s="16">
        <f>IF($B830="","",IFERROR(INDEX(Listas!$E$2:$E$40,MATCH($B830,Listas!$D$2:$D$40,0)),"?"))</f>
        <v/>
      </c>
      <c r="H830" s="16">
        <f>IF($B830="","",IFERROR(INDEX(Listas!$F$2:$F$40,MATCH($B830,Listas!$D$2:$D$40,0)),"Sim"))</f>
        <v/>
      </c>
      <c r="I830" s="17">
        <f>IF(OR($B830="",N($D830)=0),"",IF(G830="Entrada",1,-1)*$D830)</f>
        <v/>
      </c>
    </row>
    <row r="831">
      <c r="A831" s="22" t="n"/>
      <c r="B831" s="14" t="n"/>
      <c r="C831" s="14" t="n"/>
      <c r="D831" s="15" t="n"/>
      <c r="E831" s="14" t="n"/>
      <c r="F831" s="14" t="n"/>
      <c r="G831" s="16">
        <f>IF($B831="","",IFERROR(INDEX(Listas!$E$2:$E$40,MATCH($B831,Listas!$D$2:$D$40,0)),"?"))</f>
        <v/>
      </c>
      <c r="H831" s="16">
        <f>IF($B831="","",IFERROR(INDEX(Listas!$F$2:$F$40,MATCH($B831,Listas!$D$2:$D$40,0)),"Sim"))</f>
        <v/>
      </c>
      <c r="I831" s="17">
        <f>IF(OR($B831="",N($D831)=0),"",IF(G831="Entrada",1,-1)*$D831)</f>
        <v/>
      </c>
    </row>
    <row r="832">
      <c r="A832" s="22" t="n"/>
      <c r="B832" s="14" t="n"/>
      <c r="C832" s="14" t="n"/>
      <c r="D832" s="15" t="n"/>
      <c r="E832" s="14" t="n"/>
      <c r="F832" s="14" t="n"/>
      <c r="G832" s="16">
        <f>IF($B832="","",IFERROR(INDEX(Listas!$E$2:$E$40,MATCH($B832,Listas!$D$2:$D$40,0)),"?"))</f>
        <v/>
      </c>
      <c r="H832" s="16">
        <f>IF($B832="","",IFERROR(INDEX(Listas!$F$2:$F$40,MATCH($B832,Listas!$D$2:$D$40,0)),"Sim"))</f>
        <v/>
      </c>
      <c r="I832" s="17">
        <f>IF(OR($B832="",N($D832)=0),"",IF(G832="Entrada",1,-1)*$D832)</f>
        <v/>
      </c>
    </row>
    <row r="833">
      <c r="A833" s="22" t="n"/>
      <c r="B833" s="14" t="n"/>
      <c r="C833" s="14" t="n"/>
      <c r="D833" s="15" t="n"/>
      <c r="E833" s="14" t="n"/>
      <c r="F833" s="14" t="n"/>
      <c r="G833" s="16">
        <f>IF($B833="","",IFERROR(INDEX(Listas!$E$2:$E$40,MATCH($B833,Listas!$D$2:$D$40,0)),"?"))</f>
        <v/>
      </c>
      <c r="H833" s="16">
        <f>IF($B833="","",IFERROR(INDEX(Listas!$F$2:$F$40,MATCH($B833,Listas!$D$2:$D$40,0)),"Sim"))</f>
        <v/>
      </c>
      <c r="I833" s="17">
        <f>IF(OR($B833="",N($D833)=0),"",IF(G833="Entrada",1,-1)*$D833)</f>
        <v/>
      </c>
    </row>
    <row r="834">
      <c r="A834" s="22" t="n"/>
      <c r="B834" s="14" t="n"/>
      <c r="C834" s="14" t="n"/>
      <c r="D834" s="15" t="n"/>
      <c r="E834" s="14" t="n"/>
      <c r="F834" s="14" t="n"/>
      <c r="G834" s="16">
        <f>IF($B834="","",IFERROR(INDEX(Listas!$E$2:$E$40,MATCH($B834,Listas!$D$2:$D$40,0)),"?"))</f>
        <v/>
      </c>
      <c r="H834" s="16">
        <f>IF($B834="","",IFERROR(INDEX(Listas!$F$2:$F$40,MATCH($B834,Listas!$D$2:$D$40,0)),"Sim"))</f>
        <v/>
      </c>
      <c r="I834" s="17">
        <f>IF(OR($B834="",N($D834)=0),"",IF(G834="Entrada",1,-1)*$D834)</f>
        <v/>
      </c>
    </row>
    <row r="835">
      <c r="A835" s="22" t="n"/>
      <c r="B835" s="14" t="n"/>
      <c r="C835" s="14" t="n"/>
      <c r="D835" s="15" t="n"/>
      <c r="E835" s="14" t="n"/>
      <c r="F835" s="14" t="n"/>
      <c r="G835" s="16">
        <f>IF($B835="","",IFERROR(INDEX(Listas!$E$2:$E$40,MATCH($B835,Listas!$D$2:$D$40,0)),"?"))</f>
        <v/>
      </c>
      <c r="H835" s="16">
        <f>IF($B835="","",IFERROR(INDEX(Listas!$F$2:$F$40,MATCH($B835,Listas!$D$2:$D$40,0)),"Sim"))</f>
        <v/>
      </c>
      <c r="I835" s="17">
        <f>IF(OR($B835="",N($D835)=0),"",IF(G835="Entrada",1,-1)*$D835)</f>
        <v/>
      </c>
    </row>
    <row r="836">
      <c r="A836" s="22" t="n"/>
      <c r="B836" s="14" t="n"/>
      <c r="C836" s="14" t="n"/>
      <c r="D836" s="15" t="n"/>
      <c r="E836" s="14" t="n"/>
      <c r="F836" s="14" t="n"/>
      <c r="G836" s="16">
        <f>IF($B836="","",IFERROR(INDEX(Listas!$E$2:$E$40,MATCH($B836,Listas!$D$2:$D$40,0)),"?"))</f>
        <v/>
      </c>
      <c r="H836" s="16">
        <f>IF($B836="","",IFERROR(INDEX(Listas!$F$2:$F$40,MATCH($B836,Listas!$D$2:$D$40,0)),"Sim"))</f>
        <v/>
      </c>
      <c r="I836" s="17">
        <f>IF(OR($B836="",N($D836)=0),"",IF(G836="Entrada",1,-1)*$D836)</f>
        <v/>
      </c>
    </row>
    <row r="837">
      <c r="A837" s="22" t="n"/>
      <c r="B837" s="14" t="n"/>
      <c r="C837" s="14" t="n"/>
      <c r="D837" s="15" t="n"/>
      <c r="E837" s="14" t="n"/>
      <c r="F837" s="14" t="n"/>
      <c r="G837" s="16">
        <f>IF($B837="","",IFERROR(INDEX(Listas!$E$2:$E$40,MATCH($B837,Listas!$D$2:$D$40,0)),"?"))</f>
        <v/>
      </c>
      <c r="H837" s="16">
        <f>IF($B837="","",IFERROR(INDEX(Listas!$F$2:$F$40,MATCH($B837,Listas!$D$2:$D$40,0)),"Sim"))</f>
        <v/>
      </c>
      <c r="I837" s="17">
        <f>IF(OR($B837="",N($D837)=0),"",IF(G837="Entrada",1,-1)*$D837)</f>
        <v/>
      </c>
    </row>
    <row r="838">
      <c r="A838" s="22" t="n"/>
      <c r="B838" s="14" t="n"/>
      <c r="C838" s="14" t="n"/>
      <c r="D838" s="15" t="n"/>
      <c r="E838" s="14" t="n"/>
      <c r="F838" s="14" t="n"/>
      <c r="G838" s="16">
        <f>IF($B838="","",IFERROR(INDEX(Listas!$E$2:$E$40,MATCH($B838,Listas!$D$2:$D$40,0)),"?"))</f>
        <v/>
      </c>
      <c r="H838" s="16">
        <f>IF($B838="","",IFERROR(INDEX(Listas!$F$2:$F$40,MATCH($B838,Listas!$D$2:$D$40,0)),"Sim"))</f>
        <v/>
      </c>
      <c r="I838" s="17">
        <f>IF(OR($B838="",N($D838)=0),"",IF(G838="Entrada",1,-1)*$D838)</f>
        <v/>
      </c>
    </row>
    <row r="839">
      <c r="A839" s="22" t="n"/>
      <c r="B839" s="14" t="n"/>
      <c r="C839" s="14" t="n"/>
      <c r="D839" s="15" t="n"/>
      <c r="E839" s="14" t="n"/>
      <c r="F839" s="14" t="n"/>
      <c r="G839" s="16">
        <f>IF($B839="","",IFERROR(INDEX(Listas!$E$2:$E$40,MATCH($B839,Listas!$D$2:$D$40,0)),"?"))</f>
        <v/>
      </c>
      <c r="H839" s="16">
        <f>IF($B839="","",IFERROR(INDEX(Listas!$F$2:$F$40,MATCH($B839,Listas!$D$2:$D$40,0)),"Sim"))</f>
        <v/>
      </c>
      <c r="I839" s="17">
        <f>IF(OR($B839="",N($D839)=0),"",IF(G839="Entrada",1,-1)*$D839)</f>
        <v/>
      </c>
    </row>
    <row r="840">
      <c r="A840" s="22" t="n"/>
      <c r="B840" s="14" t="n"/>
      <c r="C840" s="14" t="n"/>
      <c r="D840" s="15" t="n"/>
      <c r="E840" s="14" t="n"/>
      <c r="F840" s="14" t="n"/>
      <c r="G840" s="16">
        <f>IF($B840="","",IFERROR(INDEX(Listas!$E$2:$E$40,MATCH($B840,Listas!$D$2:$D$40,0)),"?"))</f>
        <v/>
      </c>
      <c r="H840" s="16">
        <f>IF($B840="","",IFERROR(INDEX(Listas!$F$2:$F$40,MATCH($B840,Listas!$D$2:$D$40,0)),"Sim"))</f>
        <v/>
      </c>
      <c r="I840" s="17">
        <f>IF(OR($B840="",N($D840)=0),"",IF(G840="Entrada",1,-1)*$D840)</f>
        <v/>
      </c>
    </row>
    <row r="841">
      <c r="A841" s="22" t="n"/>
      <c r="B841" s="14" t="n"/>
      <c r="C841" s="14" t="n"/>
      <c r="D841" s="15" t="n"/>
      <c r="E841" s="14" t="n"/>
      <c r="F841" s="14" t="n"/>
      <c r="G841" s="16">
        <f>IF($B841="","",IFERROR(INDEX(Listas!$E$2:$E$40,MATCH($B841,Listas!$D$2:$D$40,0)),"?"))</f>
        <v/>
      </c>
      <c r="H841" s="16">
        <f>IF($B841="","",IFERROR(INDEX(Listas!$F$2:$F$40,MATCH($B841,Listas!$D$2:$D$40,0)),"Sim"))</f>
        <v/>
      </c>
      <c r="I841" s="17">
        <f>IF(OR($B841="",N($D841)=0),"",IF(G841="Entrada",1,-1)*$D841)</f>
        <v/>
      </c>
    </row>
    <row r="842">
      <c r="A842" s="22" t="n"/>
      <c r="B842" s="14" t="n"/>
      <c r="C842" s="14" t="n"/>
      <c r="D842" s="15" t="n"/>
      <c r="E842" s="14" t="n"/>
      <c r="F842" s="14" t="n"/>
      <c r="G842" s="16">
        <f>IF($B842="","",IFERROR(INDEX(Listas!$E$2:$E$40,MATCH($B842,Listas!$D$2:$D$40,0)),"?"))</f>
        <v/>
      </c>
      <c r="H842" s="16">
        <f>IF($B842="","",IFERROR(INDEX(Listas!$F$2:$F$40,MATCH($B842,Listas!$D$2:$D$40,0)),"Sim"))</f>
        <v/>
      </c>
      <c r="I842" s="17">
        <f>IF(OR($B842="",N($D842)=0),"",IF(G842="Entrada",1,-1)*$D842)</f>
        <v/>
      </c>
    </row>
    <row r="843">
      <c r="A843" s="22" t="n"/>
      <c r="B843" s="14" t="n"/>
      <c r="C843" s="14" t="n"/>
      <c r="D843" s="15" t="n"/>
      <c r="E843" s="14" t="n"/>
      <c r="F843" s="14" t="n"/>
      <c r="G843" s="16">
        <f>IF($B843="","",IFERROR(INDEX(Listas!$E$2:$E$40,MATCH($B843,Listas!$D$2:$D$40,0)),"?"))</f>
        <v/>
      </c>
      <c r="H843" s="16">
        <f>IF($B843="","",IFERROR(INDEX(Listas!$F$2:$F$40,MATCH($B843,Listas!$D$2:$D$40,0)),"Sim"))</f>
        <v/>
      </c>
      <c r="I843" s="17">
        <f>IF(OR($B843="",N($D843)=0),"",IF(G843="Entrada",1,-1)*$D843)</f>
        <v/>
      </c>
    </row>
    <row r="844">
      <c r="A844" s="22" t="n"/>
      <c r="B844" s="14" t="n"/>
      <c r="C844" s="14" t="n"/>
      <c r="D844" s="15" t="n"/>
      <c r="E844" s="14" t="n"/>
      <c r="F844" s="14" t="n"/>
      <c r="G844" s="16">
        <f>IF($B844="","",IFERROR(INDEX(Listas!$E$2:$E$40,MATCH($B844,Listas!$D$2:$D$40,0)),"?"))</f>
        <v/>
      </c>
      <c r="H844" s="16">
        <f>IF($B844="","",IFERROR(INDEX(Listas!$F$2:$F$40,MATCH($B844,Listas!$D$2:$D$40,0)),"Sim"))</f>
        <v/>
      </c>
      <c r="I844" s="17">
        <f>IF(OR($B844="",N($D844)=0),"",IF(G844="Entrada",1,-1)*$D844)</f>
        <v/>
      </c>
    </row>
    <row r="845">
      <c r="A845" s="22" t="n"/>
      <c r="B845" s="14" t="n"/>
      <c r="C845" s="14" t="n"/>
      <c r="D845" s="15" t="n"/>
      <c r="E845" s="14" t="n"/>
      <c r="F845" s="14" t="n"/>
      <c r="G845" s="16">
        <f>IF($B845="","",IFERROR(INDEX(Listas!$E$2:$E$40,MATCH($B845,Listas!$D$2:$D$40,0)),"?"))</f>
        <v/>
      </c>
      <c r="H845" s="16">
        <f>IF($B845="","",IFERROR(INDEX(Listas!$F$2:$F$40,MATCH($B845,Listas!$D$2:$D$40,0)),"Sim"))</f>
        <v/>
      </c>
      <c r="I845" s="17">
        <f>IF(OR($B845="",N($D845)=0),"",IF(G845="Entrada",1,-1)*$D845)</f>
        <v/>
      </c>
    </row>
    <row r="846">
      <c r="A846" s="22" t="n"/>
      <c r="B846" s="14" t="n"/>
      <c r="C846" s="14" t="n"/>
      <c r="D846" s="15" t="n"/>
      <c r="E846" s="14" t="n"/>
      <c r="F846" s="14" t="n"/>
      <c r="G846" s="16">
        <f>IF($B846="","",IFERROR(INDEX(Listas!$E$2:$E$40,MATCH($B846,Listas!$D$2:$D$40,0)),"?"))</f>
        <v/>
      </c>
      <c r="H846" s="16">
        <f>IF($B846="","",IFERROR(INDEX(Listas!$F$2:$F$40,MATCH($B846,Listas!$D$2:$D$40,0)),"Sim"))</f>
        <v/>
      </c>
      <c r="I846" s="17">
        <f>IF(OR($B846="",N($D846)=0),"",IF(G846="Entrada",1,-1)*$D846)</f>
        <v/>
      </c>
    </row>
    <row r="847">
      <c r="A847" s="22" t="n"/>
      <c r="B847" s="14" t="n"/>
      <c r="C847" s="14" t="n"/>
      <c r="D847" s="15" t="n"/>
      <c r="E847" s="14" t="n"/>
      <c r="F847" s="14" t="n"/>
      <c r="G847" s="16">
        <f>IF($B847="","",IFERROR(INDEX(Listas!$E$2:$E$40,MATCH($B847,Listas!$D$2:$D$40,0)),"?"))</f>
        <v/>
      </c>
      <c r="H847" s="16">
        <f>IF($B847="","",IFERROR(INDEX(Listas!$F$2:$F$40,MATCH($B847,Listas!$D$2:$D$40,0)),"Sim"))</f>
        <v/>
      </c>
      <c r="I847" s="17">
        <f>IF(OR($B847="",N($D847)=0),"",IF(G847="Entrada",1,-1)*$D847)</f>
        <v/>
      </c>
    </row>
    <row r="848">
      <c r="A848" s="22" t="n"/>
      <c r="B848" s="14" t="n"/>
      <c r="C848" s="14" t="n"/>
      <c r="D848" s="15" t="n"/>
      <c r="E848" s="14" t="n"/>
      <c r="F848" s="14" t="n"/>
      <c r="G848" s="16">
        <f>IF($B848="","",IFERROR(INDEX(Listas!$E$2:$E$40,MATCH($B848,Listas!$D$2:$D$40,0)),"?"))</f>
        <v/>
      </c>
      <c r="H848" s="16">
        <f>IF($B848="","",IFERROR(INDEX(Listas!$F$2:$F$40,MATCH($B848,Listas!$D$2:$D$40,0)),"Sim"))</f>
        <v/>
      </c>
      <c r="I848" s="17">
        <f>IF(OR($B848="",N($D848)=0),"",IF(G848="Entrada",1,-1)*$D848)</f>
        <v/>
      </c>
    </row>
    <row r="849">
      <c r="A849" s="22" t="n"/>
      <c r="B849" s="14" t="n"/>
      <c r="C849" s="14" t="n"/>
      <c r="D849" s="15" t="n"/>
      <c r="E849" s="14" t="n"/>
      <c r="F849" s="14" t="n"/>
      <c r="G849" s="16">
        <f>IF($B849="","",IFERROR(INDEX(Listas!$E$2:$E$40,MATCH($B849,Listas!$D$2:$D$40,0)),"?"))</f>
        <v/>
      </c>
      <c r="H849" s="16">
        <f>IF($B849="","",IFERROR(INDEX(Listas!$F$2:$F$40,MATCH($B849,Listas!$D$2:$D$40,0)),"Sim"))</f>
        <v/>
      </c>
      <c r="I849" s="17">
        <f>IF(OR($B849="",N($D849)=0),"",IF(G849="Entrada",1,-1)*$D849)</f>
        <v/>
      </c>
    </row>
    <row r="850">
      <c r="A850" s="22" t="n"/>
      <c r="B850" s="14" t="n"/>
      <c r="C850" s="14" t="n"/>
      <c r="D850" s="15" t="n"/>
      <c r="E850" s="14" t="n"/>
      <c r="F850" s="14" t="n"/>
      <c r="G850" s="16">
        <f>IF($B850="","",IFERROR(INDEX(Listas!$E$2:$E$40,MATCH($B850,Listas!$D$2:$D$40,0)),"?"))</f>
        <v/>
      </c>
      <c r="H850" s="16">
        <f>IF($B850="","",IFERROR(INDEX(Listas!$F$2:$F$40,MATCH($B850,Listas!$D$2:$D$40,0)),"Sim"))</f>
        <v/>
      </c>
      <c r="I850" s="17">
        <f>IF(OR($B850="",N($D850)=0),"",IF(G850="Entrada",1,-1)*$D850)</f>
        <v/>
      </c>
    </row>
    <row r="851">
      <c r="A851" s="22" t="n"/>
      <c r="B851" s="14" t="n"/>
      <c r="C851" s="14" t="n"/>
      <c r="D851" s="15" t="n"/>
      <c r="E851" s="14" t="n"/>
      <c r="F851" s="14" t="n"/>
      <c r="G851" s="16">
        <f>IF($B851="","",IFERROR(INDEX(Listas!$E$2:$E$40,MATCH($B851,Listas!$D$2:$D$40,0)),"?"))</f>
        <v/>
      </c>
      <c r="H851" s="16">
        <f>IF($B851="","",IFERROR(INDEX(Listas!$F$2:$F$40,MATCH($B851,Listas!$D$2:$D$40,0)),"Sim"))</f>
        <v/>
      </c>
      <c r="I851" s="17">
        <f>IF(OR($B851="",N($D851)=0),"",IF(G851="Entrada",1,-1)*$D851)</f>
        <v/>
      </c>
    </row>
    <row r="852">
      <c r="A852" s="22" t="n"/>
      <c r="B852" s="14" t="n"/>
      <c r="C852" s="14" t="n"/>
      <c r="D852" s="15" t="n"/>
      <c r="E852" s="14" t="n"/>
      <c r="F852" s="14" t="n"/>
      <c r="G852" s="16">
        <f>IF($B852="","",IFERROR(INDEX(Listas!$E$2:$E$40,MATCH($B852,Listas!$D$2:$D$40,0)),"?"))</f>
        <v/>
      </c>
      <c r="H852" s="16">
        <f>IF($B852="","",IFERROR(INDEX(Listas!$F$2:$F$40,MATCH($B852,Listas!$D$2:$D$40,0)),"Sim"))</f>
        <v/>
      </c>
      <c r="I852" s="17">
        <f>IF(OR($B852="",N($D852)=0),"",IF(G852="Entrada",1,-1)*$D852)</f>
        <v/>
      </c>
    </row>
    <row r="853">
      <c r="A853" s="22" t="n"/>
      <c r="B853" s="14" t="n"/>
      <c r="C853" s="14" t="n"/>
      <c r="D853" s="15" t="n"/>
      <c r="E853" s="14" t="n"/>
      <c r="F853" s="14" t="n"/>
      <c r="G853" s="16">
        <f>IF($B853="","",IFERROR(INDEX(Listas!$E$2:$E$40,MATCH($B853,Listas!$D$2:$D$40,0)),"?"))</f>
        <v/>
      </c>
      <c r="H853" s="16">
        <f>IF($B853="","",IFERROR(INDEX(Listas!$F$2:$F$40,MATCH($B853,Listas!$D$2:$D$40,0)),"Sim"))</f>
        <v/>
      </c>
      <c r="I853" s="17">
        <f>IF(OR($B853="",N($D853)=0),"",IF(G853="Entrada",1,-1)*$D853)</f>
        <v/>
      </c>
    </row>
    <row r="854">
      <c r="A854" s="22" t="n"/>
      <c r="B854" s="14" t="n"/>
      <c r="C854" s="14" t="n"/>
      <c r="D854" s="15" t="n"/>
      <c r="E854" s="14" t="n"/>
      <c r="F854" s="14" t="n"/>
      <c r="G854" s="16">
        <f>IF($B854="","",IFERROR(INDEX(Listas!$E$2:$E$40,MATCH($B854,Listas!$D$2:$D$40,0)),"?"))</f>
        <v/>
      </c>
      <c r="H854" s="16">
        <f>IF($B854="","",IFERROR(INDEX(Listas!$F$2:$F$40,MATCH($B854,Listas!$D$2:$D$40,0)),"Sim"))</f>
        <v/>
      </c>
      <c r="I854" s="17">
        <f>IF(OR($B854="",N($D854)=0),"",IF(G854="Entrada",1,-1)*$D854)</f>
        <v/>
      </c>
    </row>
    <row r="855">
      <c r="A855" s="22" t="n"/>
      <c r="B855" s="14" t="n"/>
      <c r="C855" s="14" t="n"/>
      <c r="D855" s="15" t="n"/>
      <c r="E855" s="14" t="n"/>
      <c r="F855" s="14" t="n"/>
      <c r="G855" s="16">
        <f>IF($B855="","",IFERROR(INDEX(Listas!$E$2:$E$40,MATCH($B855,Listas!$D$2:$D$40,0)),"?"))</f>
        <v/>
      </c>
      <c r="H855" s="16">
        <f>IF($B855="","",IFERROR(INDEX(Listas!$F$2:$F$40,MATCH($B855,Listas!$D$2:$D$40,0)),"Sim"))</f>
        <v/>
      </c>
      <c r="I855" s="17">
        <f>IF(OR($B855="",N($D855)=0),"",IF(G855="Entrada",1,-1)*$D855)</f>
        <v/>
      </c>
    </row>
    <row r="856">
      <c r="A856" s="22" t="n"/>
      <c r="B856" s="14" t="n"/>
      <c r="C856" s="14" t="n"/>
      <c r="D856" s="15" t="n"/>
      <c r="E856" s="14" t="n"/>
      <c r="F856" s="14" t="n"/>
      <c r="G856" s="16">
        <f>IF($B856="","",IFERROR(INDEX(Listas!$E$2:$E$40,MATCH($B856,Listas!$D$2:$D$40,0)),"?"))</f>
        <v/>
      </c>
      <c r="H856" s="16">
        <f>IF($B856="","",IFERROR(INDEX(Listas!$F$2:$F$40,MATCH($B856,Listas!$D$2:$D$40,0)),"Sim"))</f>
        <v/>
      </c>
      <c r="I856" s="17">
        <f>IF(OR($B856="",N($D856)=0),"",IF(G856="Entrada",1,-1)*$D856)</f>
        <v/>
      </c>
    </row>
    <row r="857">
      <c r="A857" s="22" t="n"/>
      <c r="B857" s="14" t="n"/>
      <c r="C857" s="14" t="n"/>
      <c r="D857" s="15" t="n"/>
      <c r="E857" s="14" t="n"/>
      <c r="F857" s="14" t="n"/>
      <c r="G857" s="16">
        <f>IF($B857="","",IFERROR(INDEX(Listas!$E$2:$E$40,MATCH($B857,Listas!$D$2:$D$40,0)),"?"))</f>
        <v/>
      </c>
      <c r="H857" s="16">
        <f>IF($B857="","",IFERROR(INDEX(Listas!$F$2:$F$40,MATCH($B857,Listas!$D$2:$D$40,0)),"Sim"))</f>
        <v/>
      </c>
      <c r="I857" s="17">
        <f>IF(OR($B857="",N($D857)=0),"",IF(G857="Entrada",1,-1)*$D857)</f>
        <v/>
      </c>
    </row>
    <row r="858">
      <c r="A858" s="22" t="n"/>
      <c r="B858" s="14" t="n"/>
      <c r="C858" s="14" t="n"/>
      <c r="D858" s="15" t="n"/>
      <c r="E858" s="14" t="n"/>
      <c r="F858" s="14" t="n"/>
      <c r="G858" s="16">
        <f>IF($B858="","",IFERROR(INDEX(Listas!$E$2:$E$40,MATCH($B858,Listas!$D$2:$D$40,0)),"?"))</f>
        <v/>
      </c>
      <c r="H858" s="16">
        <f>IF($B858="","",IFERROR(INDEX(Listas!$F$2:$F$40,MATCH($B858,Listas!$D$2:$D$40,0)),"Sim"))</f>
        <v/>
      </c>
      <c r="I858" s="17">
        <f>IF(OR($B858="",N($D858)=0),"",IF(G858="Entrada",1,-1)*$D858)</f>
        <v/>
      </c>
    </row>
    <row r="859">
      <c r="A859" s="22" t="n"/>
      <c r="B859" s="14" t="n"/>
      <c r="C859" s="14" t="n"/>
      <c r="D859" s="15" t="n"/>
      <c r="E859" s="14" t="n"/>
      <c r="F859" s="14" t="n"/>
      <c r="G859" s="16">
        <f>IF($B859="","",IFERROR(INDEX(Listas!$E$2:$E$40,MATCH($B859,Listas!$D$2:$D$40,0)),"?"))</f>
        <v/>
      </c>
      <c r="H859" s="16">
        <f>IF($B859="","",IFERROR(INDEX(Listas!$F$2:$F$40,MATCH($B859,Listas!$D$2:$D$40,0)),"Sim"))</f>
        <v/>
      </c>
      <c r="I859" s="17">
        <f>IF(OR($B859="",N($D859)=0),"",IF(G859="Entrada",1,-1)*$D859)</f>
        <v/>
      </c>
    </row>
    <row r="860">
      <c r="A860" s="22" t="n"/>
      <c r="B860" s="14" t="n"/>
      <c r="C860" s="14" t="n"/>
      <c r="D860" s="15" t="n"/>
      <c r="E860" s="14" t="n"/>
      <c r="F860" s="14" t="n"/>
      <c r="G860" s="16">
        <f>IF($B860="","",IFERROR(INDEX(Listas!$E$2:$E$40,MATCH($B860,Listas!$D$2:$D$40,0)),"?"))</f>
        <v/>
      </c>
      <c r="H860" s="16">
        <f>IF($B860="","",IFERROR(INDEX(Listas!$F$2:$F$40,MATCH($B860,Listas!$D$2:$D$40,0)),"Sim"))</f>
        <v/>
      </c>
      <c r="I860" s="17">
        <f>IF(OR($B860="",N($D860)=0),"",IF(G860="Entrada",1,-1)*$D860)</f>
        <v/>
      </c>
    </row>
    <row r="861">
      <c r="A861" s="22" t="n"/>
      <c r="B861" s="14" t="n"/>
      <c r="C861" s="14" t="n"/>
      <c r="D861" s="15" t="n"/>
      <c r="E861" s="14" t="n"/>
      <c r="F861" s="14" t="n"/>
      <c r="G861" s="16">
        <f>IF($B861="","",IFERROR(INDEX(Listas!$E$2:$E$40,MATCH($B861,Listas!$D$2:$D$40,0)),"?"))</f>
        <v/>
      </c>
      <c r="H861" s="16">
        <f>IF($B861="","",IFERROR(INDEX(Listas!$F$2:$F$40,MATCH($B861,Listas!$D$2:$D$40,0)),"Sim"))</f>
        <v/>
      </c>
      <c r="I861" s="17">
        <f>IF(OR($B861="",N($D861)=0),"",IF(G861="Entrada",1,-1)*$D861)</f>
        <v/>
      </c>
    </row>
    <row r="862">
      <c r="A862" s="22" t="n"/>
      <c r="B862" s="14" t="n"/>
      <c r="C862" s="14" t="n"/>
      <c r="D862" s="15" t="n"/>
      <c r="E862" s="14" t="n"/>
      <c r="F862" s="14" t="n"/>
      <c r="G862" s="16">
        <f>IF($B862="","",IFERROR(INDEX(Listas!$E$2:$E$40,MATCH($B862,Listas!$D$2:$D$40,0)),"?"))</f>
        <v/>
      </c>
      <c r="H862" s="16">
        <f>IF($B862="","",IFERROR(INDEX(Listas!$F$2:$F$40,MATCH($B862,Listas!$D$2:$D$40,0)),"Sim"))</f>
        <v/>
      </c>
      <c r="I862" s="17">
        <f>IF(OR($B862="",N($D862)=0),"",IF(G862="Entrada",1,-1)*$D862)</f>
        <v/>
      </c>
    </row>
    <row r="863">
      <c r="A863" s="22" t="n"/>
      <c r="B863" s="14" t="n"/>
      <c r="C863" s="14" t="n"/>
      <c r="D863" s="15" t="n"/>
      <c r="E863" s="14" t="n"/>
      <c r="F863" s="14" t="n"/>
      <c r="G863" s="16">
        <f>IF($B863="","",IFERROR(INDEX(Listas!$E$2:$E$40,MATCH($B863,Listas!$D$2:$D$40,0)),"?"))</f>
        <v/>
      </c>
      <c r="H863" s="16">
        <f>IF($B863="","",IFERROR(INDEX(Listas!$F$2:$F$40,MATCH($B863,Listas!$D$2:$D$40,0)),"Sim"))</f>
        <v/>
      </c>
      <c r="I863" s="17">
        <f>IF(OR($B863="",N($D863)=0),"",IF(G863="Entrada",1,-1)*$D863)</f>
        <v/>
      </c>
    </row>
    <row r="864">
      <c r="A864" s="22" t="n"/>
      <c r="B864" s="14" t="n"/>
      <c r="C864" s="14" t="n"/>
      <c r="D864" s="15" t="n"/>
      <c r="E864" s="14" t="n"/>
      <c r="F864" s="14" t="n"/>
      <c r="G864" s="16">
        <f>IF($B864="","",IFERROR(INDEX(Listas!$E$2:$E$40,MATCH($B864,Listas!$D$2:$D$40,0)),"?"))</f>
        <v/>
      </c>
      <c r="H864" s="16">
        <f>IF($B864="","",IFERROR(INDEX(Listas!$F$2:$F$40,MATCH($B864,Listas!$D$2:$D$40,0)),"Sim"))</f>
        <v/>
      </c>
      <c r="I864" s="17">
        <f>IF(OR($B864="",N($D864)=0),"",IF(G864="Entrada",1,-1)*$D864)</f>
        <v/>
      </c>
    </row>
    <row r="865">
      <c r="A865" s="22" t="n"/>
      <c r="B865" s="14" t="n"/>
      <c r="C865" s="14" t="n"/>
      <c r="D865" s="15" t="n"/>
      <c r="E865" s="14" t="n"/>
      <c r="F865" s="14" t="n"/>
      <c r="G865" s="16">
        <f>IF($B865="","",IFERROR(INDEX(Listas!$E$2:$E$40,MATCH($B865,Listas!$D$2:$D$40,0)),"?"))</f>
        <v/>
      </c>
      <c r="H865" s="16">
        <f>IF($B865="","",IFERROR(INDEX(Listas!$F$2:$F$40,MATCH($B865,Listas!$D$2:$D$40,0)),"Sim"))</f>
        <v/>
      </c>
      <c r="I865" s="17">
        <f>IF(OR($B865="",N($D865)=0),"",IF(G865="Entrada",1,-1)*$D865)</f>
        <v/>
      </c>
    </row>
    <row r="866">
      <c r="A866" s="22" t="n"/>
      <c r="B866" s="14" t="n"/>
      <c r="C866" s="14" t="n"/>
      <c r="D866" s="15" t="n"/>
      <c r="E866" s="14" t="n"/>
      <c r="F866" s="14" t="n"/>
      <c r="G866" s="16">
        <f>IF($B866="","",IFERROR(INDEX(Listas!$E$2:$E$40,MATCH($B866,Listas!$D$2:$D$40,0)),"?"))</f>
        <v/>
      </c>
      <c r="H866" s="16">
        <f>IF($B866="","",IFERROR(INDEX(Listas!$F$2:$F$40,MATCH($B866,Listas!$D$2:$D$40,0)),"Sim"))</f>
        <v/>
      </c>
      <c r="I866" s="17">
        <f>IF(OR($B866="",N($D866)=0),"",IF(G866="Entrada",1,-1)*$D866)</f>
        <v/>
      </c>
    </row>
    <row r="867">
      <c r="A867" s="22" t="n"/>
      <c r="B867" s="14" t="n"/>
      <c r="C867" s="14" t="n"/>
      <c r="D867" s="15" t="n"/>
      <c r="E867" s="14" t="n"/>
      <c r="F867" s="14" t="n"/>
      <c r="G867" s="16">
        <f>IF($B867="","",IFERROR(INDEX(Listas!$E$2:$E$40,MATCH($B867,Listas!$D$2:$D$40,0)),"?"))</f>
        <v/>
      </c>
      <c r="H867" s="16">
        <f>IF($B867="","",IFERROR(INDEX(Listas!$F$2:$F$40,MATCH($B867,Listas!$D$2:$D$40,0)),"Sim"))</f>
        <v/>
      </c>
      <c r="I867" s="17">
        <f>IF(OR($B867="",N($D867)=0),"",IF(G867="Entrada",1,-1)*$D867)</f>
        <v/>
      </c>
    </row>
    <row r="868">
      <c r="A868" s="22" t="n"/>
      <c r="B868" s="14" t="n"/>
      <c r="C868" s="14" t="n"/>
      <c r="D868" s="15" t="n"/>
      <c r="E868" s="14" t="n"/>
      <c r="F868" s="14" t="n"/>
      <c r="G868" s="16">
        <f>IF($B868="","",IFERROR(INDEX(Listas!$E$2:$E$40,MATCH($B868,Listas!$D$2:$D$40,0)),"?"))</f>
        <v/>
      </c>
      <c r="H868" s="16">
        <f>IF($B868="","",IFERROR(INDEX(Listas!$F$2:$F$40,MATCH($B868,Listas!$D$2:$D$40,0)),"Sim"))</f>
        <v/>
      </c>
      <c r="I868" s="17">
        <f>IF(OR($B868="",N($D868)=0),"",IF(G868="Entrada",1,-1)*$D868)</f>
        <v/>
      </c>
    </row>
    <row r="869">
      <c r="A869" s="22" t="n"/>
      <c r="B869" s="14" t="n"/>
      <c r="C869" s="14" t="n"/>
      <c r="D869" s="15" t="n"/>
      <c r="E869" s="14" t="n"/>
      <c r="F869" s="14" t="n"/>
      <c r="G869" s="16">
        <f>IF($B869="","",IFERROR(INDEX(Listas!$E$2:$E$40,MATCH($B869,Listas!$D$2:$D$40,0)),"?"))</f>
        <v/>
      </c>
      <c r="H869" s="16">
        <f>IF($B869="","",IFERROR(INDEX(Listas!$F$2:$F$40,MATCH($B869,Listas!$D$2:$D$40,0)),"Sim"))</f>
        <v/>
      </c>
      <c r="I869" s="17">
        <f>IF(OR($B869="",N($D869)=0),"",IF(G869="Entrada",1,-1)*$D869)</f>
        <v/>
      </c>
    </row>
    <row r="870">
      <c r="A870" s="22" t="n"/>
      <c r="B870" s="14" t="n"/>
      <c r="C870" s="14" t="n"/>
      <c r="D870" s="15" t="n"/>
      <c r="E870" s="14" t="n"/>
      <c r="F870" s="14" t="n"/>
      <c r="G870" s="16">
        <f>IF($B870="","",IFERROR(INDEX(Listas!$E$2:$E$40,MATCH($B870,Listas!$D$2:$D$40,0)),"?"))</f>
        <v/>
      </c>
      <c r="H870" s="16">
        <f>IF($B870="","",IFERROR(INDEX(Listas!$F$2:$F$40,MATCH($B870,Listas!$D$2:$D$40,0)),"Sim"))</f>
        <v/>
      </c>
      <c r="I870" s="17">
        <f>IF(OR($B870="",N($D870)=0),"",IF(G870="Entrada",1,-1)*$D870)</f>
        <v/>
      </c>
    </row>
    <row r="871">
      <c r="A871" s="22" t="n"/>
      <c r="B871" s="14" t="n"/>
      <c r="C871" s="14" t="n"/>
      <c r="D871" s="15" t="n"/>
      <c r="E871" s="14" t="n"/>
      <c r="F871" s="14" t="n"/>
      <c r="G871" s="16">
        <f>IF($B871="","",IFERROR(INDEX(Listas!$E$2:$E$40,MATCH($B871,Listas!$D$2:$D$40,0)),"?"))</f>
        <v/>
      </c>
      <c r="H871" s="16">
        <f>IF($B871="","",IFERROR(INDEX(Listas!$F$2:$F$40,MATCH($B871,Listas!$D$2:$D$40,0)),"Sim"))</f>
        <v/>
      </c>
      <c r="I871" s="17">
        <f>IF(OR($B871="",N($D871)=0),"",IF(G871="Entrada",1,-1)*$D871)</f>
        <v/>
      </c>
    </row>
    <row r="872">
      <c r="A872" s="22" t="n"/>
      <c r="B872" s="14" t="n"/>
      <c r="C872" s="14" t="n"/>
      <c r="D872" s="15" t="n"/>
      <c r="E872" s="14" t="n"/>
      <c r="F872" s="14" t="n"/>
      <c r="G872" s="16">
        <f>IF($B872="","",IFERROR(INDEX(Listas!$E$2:$E$40,MATCH($B872,Listas!$D$2:$D$40,0)),"?"))</f>
        <v/>
      </c>
      <c r="H872" s="16">
        <f>IF($B872="","",IFERROR(INDEX(Listas!$F$2:$F$40,MATCH($B872,Listas!$D$2:$D$40,0)),"Sim"))</f>
        <v/>
      </c>
      <c r="I872" s="17">
        <f>IF(OR($B872="",N($D872)=0),"",IF(G872="Entrada",1,-1)*$D872)</f>
        <v/>
      </c>
    </row>
    <row r="873">
      <c r="A873" s="22" t="n"/>
      <c r="B873" s="14" t="n"/>
      <c r="C873" s="14" t="n"/>
      <c r="D873" s="15" t="n"/>
      <c r="E873" s="14" t="n"/>
      <c r="F873" s="14" t="n"/>
      <c r="G873" s="16">
        <f>IF($B873="","",IFERROR(INDEX(Listas!$E$2:$E$40,MATCH($B873,Listas!$D$2:$D$40,0)),"?"))</f>
        <v/>
      </c>
      <c r="H873" s="16">
        <f>IF($B873="","",IFERROR(INDEX(Listas!$F$2:$F$40,MATCH($B873,Listas!$D$2:$D$40,0)),"Sim"))</f>
        <v/>
      </c>
      <c r="I873" s="17">
        <f>IF(OR($B873="",N($D873)=0),"",IF(G873="Entrada",1,-1)*$D873)</f>
        <v/>
      </c>
    </row>
    <row r="874">
      <c r="A874" s="22" t="n"/>
      <c r="B874" s="14" t="n"/>
      <c r="C874" s="14" t="n"/>
      <c r="D874" s="15" t="n"/>
      <c r="E874" s="14" t="n"/>
      <c r="F874" s="14" t="n"/>
      <c r="G874" s="16">
        <f>IF($B874="","",IFERROR(INDEX(Listas!$E$2:$E$40,MATCH($B874,Listas!$D$2:$D$40,0)),"?"))</f>
        <v/>
      </c>
      <c r="H874" s="16">
        <f>IF($B874="","",IFERROR(INDEX(Listas!$F$2:$F$40,MATCH($B874,Listas!$D$2:$D$40,0)),"Sim"))</f>
        <v/>
      </c>
      <c r="I874" s="17">
        <f>IF(OR($B874="",N($D874)=0),"",IF(G874="Entrada",1,-1)*$D874)</f>
        <v/>
      </c>
    </row>
    <row r="875">
      <c r="A875" s="22" t="n"/>
      <c r="B875" s="14" t="n"/>
      <c r="C875" s="14" t="n"/>
      <c r="D875" s="15" t="n"/>
      <c r="E875" s="14" t="n"/>
      <c r="F875" s="14" t="n"/>
      <c r="G875" s="16">
        <f>IF($B875="","",IFERROR(INDEX(Listas!$E$2:$E$40,MATCH($B875,Listas!$D$2:$D$40,0)),"?"))</f>
        <v/>
      </c>
      <c r="H875" s="16">
        <f>IF($B875="","",IFERROR(INDEX(Listas!$F$2:$F$40,MATCH($B875,Listas!$D$2:$D$40,0)),"Sim"))</f>
        <v/>
      </c>
      <c r="I875" s="17">
        <f>IF(OR($B875="",N($D875)=0),"",IF(G875="Entrada",1,-1)*$D875)</f>
        <v/>
      </c>
    </row>
    <row r="876">
      <c r="A876" s="22" t="n"/>
      <c r="B876" s="14" t="n"/>
      <c r="C876" s="14" t="n"/>
      <c r="D876" s="15" t="n"/>
      <c r="E876" s="14" t="n"/>
      <c r="F876" s="14" t="n"/>
      <c r="G876" s="16">
        <f>IF($B876="","",IFERROR(INDEX(Listas!$E$2:$E$40,MATCH($B876,Listas!$D$2:$D$40,0)),"?"))</f>
        <v/>
      </c>
      <c r="H876" s="16">
        <f>IF($B876="","",IFERROR(INDEX(Listas!$F$2:$F$40,MATCH($B876,Listas!$D$2:$D$40,0)),"Sim"))</f>
        <v/>
      </c>
      <c r="I876" s="17">
        <f>IF(OR($B876="",N($D876)=0),"",IF(G876="Entrada",1,-1)*$D876)</f>
        <v/>
      </c>
    </row>
    <row r="877">
      <c r="A877" s="22" t="n"/>
      <c r="B877" s="14" t="n"/>
      <c r="C877" s="14" t="n"/>
      <c r="D877" s="15" t="n"/>
      <c r="E877" s="14" t="n"/>
      <c r="F877" s="14" t="n"/>
      <c r="G877" s="16">
        <f>IF($B877="","",IFERROR(INDEX(Listas!$E$2:$E$40,MATCH($B877,Listas!$D$2:$D$40,0)),"?"))</f>
        <v/>
      </c>
      <c r="H877" s="16">
        <f>IF($B877="","",IFERROR(INDEX(Listas!$F$2:$F$40,MATCH($B877,Listas!$D$2:$D$40,0)),"Sim"))</f>
        <v/>
      </c>
      <c r="I877" s="17">
        <f>IF(OR($B877="",N($D877)=0),"",IF(G877="Entrada",1,-1)*$D877)</f>
        <v/>
      </c>
    </row>
    <row r="878">
      <c r="A878" s="22" t="n"/>
      <c r="B878" s="14" t="n"/>
      <c r="C878" s="14" t="n"/>
      <c r="D878" s="15" t="n"/>
      <c r="E878" s="14" t="n"/>
      <c r="F878" s="14" t="n"/>
      <c r="G878" s="16">
        <f>IF($B878="","",IFERROR(INDEX(Listas!$E$2:$E$40,MATCH($B878,Listas!$D$2:$D$40,0)),"?"))</f>
        <v/>
      </c>
      <c r="H878" s="16">
        <f>IF($B878="","",IFERROR(INDEX(Listas!$F$2:$F$40,MATCH($B878,Listas!$D$2:$D$40,0)),"Sim"))</f>
        <v/>
      </c>
      <c r="I878" s="17">
        <f>IF(OR($B878="",N($D878)=0),"",IF(G878="Entrada",1,-1)*$D878)</f>
        <v/>
      </c>
    </row>
    <row r="879">
      <c r="A879" s="22" t="n"/>
      <c r="B879" s="14" t="n"/>
      <c r="C879" s="14" t="n"/>
      <c r="D879" s="15" t="n"/>
      <c r="E879" s="14" t="n"/>
      <c r="F879" s="14" t="n"/>
      <c r="G879" s="16">
        <f>IF($B879="","",IFERROR(INDEX(Listas!$E$2:$E$40,MATCH($B879,Listas!$D$2:$D$40,0)),"?"))</f>
        <v/>
      </c>
      <c r="H879" s="16">
        <f>IF($B879="","",IFERROR(INDEX(Listas!$F$2:$F$40,MATCH($B879,Listas!$D$2:$D$40,0)),"Sim"))</f>
        <v/>
      </c>
      <c r="I879" s="17">
        <f>IF(OR($B879="",N($D879)=0),"",IF(G879="Entrada",1,-1)*$D879)</f>
        <v/>
      </c>
    </row>
    <row r="880">
      <c r="A880" s="22" t="n"/>
      <c r="B880" s="14" t="n"/>
      <c r="C880" s="14" t="n"/>
      <c r="D880" s="15" t="n"/>
      <c r="E880" s="14" t="n"/>
      <c r="F880" s="14" t="n"/>
      <c r="G880" s="16">
        <f>IF($B880="","",IFERROR(INDEX(Listas!$E$2:$E$40,MATCH($B880,Listas!$D$2:$D$40,0)),"?"))</f>
        <v/>
      </c>
      <c r="H880" s="16">
        <f>IF($B880="","",IFERROR(INDEX(Listas!$F$2:$F$40,MATCH($B880,Listas!$D$2:$D$40,0)),"Sim"))</f>
        <v/>
      </c>
      <c r="I880" s="17">
        <f>IF(OR($B880="",N($D880)=0),"",IF(G880="Entrada",1,-1)*$D880)</f>
        <v/>
      </c>
    </row>
    <row r="881">
      <c r="A881" s="22" t="n"/>
      <c r="B881" s="14" t="n"/>
      <c r="C881" s="14" t="n"/>
      <c r="D881" s="15" t="n"/>
      <c r="E881" s="14" t="n"/>
      <c r="F881" s="14" t="n"/>
      <c r="G881" s="16">
        <f>IF($B881="","",IFERROR(INDEX(Listas!$E$2:$E$40,MATCH($B881,Listas!$D$2:$D$40,0)),"?"))</f>
        <v/>
      </c>
      <c r="H881" s="16">
        <f>IF($B881="","",IFERROR(INDEX(Listas!$F$2:$F$40,MATCH($B881,Listas!$D$2:$D$40,0)),"Sim"))</f>
        <v/>
      </c>
      <c r="I881" s="17">
        <f>IF(OR($B881="",N($D881)=0),"",IF(G881="Entrada",1,-1)*$D881)</f>
        <v/>
      </c>
    </row>
    <row r="882">
      <c r="A882" s="22" t="n"/>
      <c r="B882" s="14" t="n"/>
      <c r="C882" s="14" t="n"/>
      <c r="D882" s="15" t="n"/>
      <c r="E882" s="14" t="n"/>
      <c r="F882" s="14" t="n"/>
      <c r="G882" s="16">
        <f>IF($B882="","",IFERROR(INDEX(Listas!$E$2:$E$40,MATCH($B882,Listas!$D$2:$D$40,0)),"?"))</f>
        <v/>
      </c>
      <c r="H882" s="16">
        <f>IF($B882="","",IFERROR(INDEX(Listas!$F$2:$F$40,MATCH($B882,Listas!$D$2:$D$40,0)),"Sim"))</f>
        <v/>
      </c>
      <c r="I882" s="17">
        <f>IF(OR($B882="",N($D882)=0),"",IF(G882="Entrada",1,-1)*$D882)</f>
        <v/>
      </c>
    </row>
    <row r="883">
      <c r="A883" s="22" t="n"/>
      <c r="B883" s="14" t="n"/>
      <c r="C883" s="14" t="n"/>
      <c r="D883" s="15" t="n"/>
      <c r="E883" s="14" t="n"/>
      <c r="F883" s="14" t="n"/>
      <c r="G883" s="16">
        <f>IF($B883="","",IFERROR(INDEX(Listas!$E$2:$E$40,MATCH($B883,Listas!$D$2:$D$40,0)),"?"))</f>
        <v/>
      </c>
      <c r="H883" s="16">
        <f>IF($B883="","",IFERROR(INDEX(Listas!$F$2:$F$40,MATCH($B883,Listas!$D$2:$D$40,0)),"Sim"))</f>
        <v/>
      </c>
      <c r="I883" s="17">
        <f>IF(OR($B883="",N($D883)=0),"",IF(G883="Entrada",1,-1)*$D883)</f>
        <v/>
      </c>
    </row>
    <row r="884">
      <c r="A884" s="22" t="n"/>
      <c r="B884" s="14" t="n"/>
      <c r="C884" s="14" t="n"/>
      <c r="D884" s="15" t="n"/>
      <c r="E884" s="14" t="n"/>
      <c r="F884" s="14" t="n"/>
      <c r="G884" s="16">
        <f>IF($B884="","",IFERROR(INDEX(Listas!$E$2:$E$40,MATCH($B884,Listas!$D$2:$D$40,0)),"?"))</f>
        <v/>
      </c>
      <c r="H884" s="16">
        <f>IF($B884="","",IFERROR(INDEX(Listas!$F$2:$F$40,MATCH($B884,Listas!$D$2:$D$40,0)),"Sim"))</f>
        <v/>
      </c>
      <c r="I884" s="17">
        <f>IF(OR($B884="",N($D884)=0),"",IF(G884="Entrada",1,-1)*$D884)</f>
        <v/>
      </c>
    </row>
    <row r="885">
      <c r="A885" s="22" t="n"/>
      <c r="B885" s="14" t="n"/>
      <c r="C885" s="14" t="n"/>
      <c r="D885" s="15" t="n"/>
      <c r="E885" s="14" t="n"/>
      <c r="F885" s="14" t="n"/>
      <c r="G885" s="16">
        <f>IF($B885="","",IFERROR(INDEX(Listas!$E$2:$E$40,MATCH($B885,Listas!$D$2:$D$40,0)),"?"))</f>
        <v/>
      </c>
      <c r="H885" s="16">
        <f>IF($B885="","",IFERROR(INDEX(Listas!$F$2:$F$40,MATCH($B885,Listas!$D$2:$D$40,0)),"Sim"))</f>
        <v/>
      </c>
      <c r="I885" s="17">
        <f>IF(OR($B885="",N($D885)=0),"",IF(G885="Entrada",1,-1)*$D885)</f>
        <v/>
      </c>
    </row>
    <row r="886">
      <c r="A886" s="22" t="n"/>
      <c r="B886" s="14" t="n"/>
      <c r="C886" s="14" t="n"/>
      <c r="D886" s="15" t="n"/>
      <c r="E886" s="14" t="n"/>
      <c r="F886" s="14" t="n"/>
      <c r="G886" s="16">
        <f>IF($B886="","",IFERROR(INDEX(Listas!$E$2:$E$40,MATCH($B886,Listas!$D$2:$D$40,0)),"?"))</f>
        <v/>
      </c>
      <c r="H886" s="16">
        <f>IF($B886="","",IFERROR(INDEX(Listas!$F$2:$F$40,MATCH($B886,Listas!$D$2:$D$40,0)),"Sim"))</f>
        <v/>
      </c>
      <c r="I886" s="17">
        <f>IF(OR($B886="",N($D886)=0),"",IF(G886="Entrada",1,-1)*$D886)</f>
        <v/>
      </c>
    </row>
    <row r="887">
      <c r="A887" s="22" t="n"/>
      <c r="B887" s="14" t="n"/>
      <c r="C887" s="14" t="n"/>
      <c r="D887" s="15" t="n"/>
      <c r="E887" s="14" t="n"/>
      <c r="F887" s="14" t="n"/>
      <c r="G887" s="16">
        <f>IF($B887="","",IFERROR(INDEX(Listas!$E$2:$E$40,MATCH($B887,Listas!$D$2:$D$40,0)),"?"))</f>
        <v/>
      </c>
      <c r="H887" s="16">
        <f>IF($B887="","",IFERROR(INDEX(Listas!$F$2:$F$40,MATCH($B887,Listas!$D$2:$D$40,0)),"Sim"))</f>
        <v/>
      </c>
      <c r="I887" s="17">
        <f>IF(OR($B887="",N($D887)=0),"",IF(G887="Entrada",1,-1)*$D887)</f>
        <v/>
      </c>
    </row>
    <row r="888">
      <c r="A888" s="22" t="n"/>
      <c r="B888" s="14" t="n"/>
      <c r="C888" s="14" t="n"/>
      <c r="D888" s="15" t="n"/>
      <c r="E888" s="14" t="n"/>
      <c r="F888" s="14" t="n"/>
      <c r="G888" s="16">
        <f>IF($B888="","",IFERROR(INDEX(Listas!$E$2:$E$40,MATCH($B888,Listas!$D$2:$D$40,0)),"?"))</f>
        <v/>
      </c>
      <c r="H888" s="16">
        <f>IF($B888="","",IFERROR(INDEX(Listas!$F$2:$F$40,MATCH($B888,Listas!$D$2:$D$40,0)),"Sim"))</f>
        <v/>
      </c>
      <c r="I888" s="17">
        <f>IF(OR($B888="",N($D888)=0),"",IF(G888="Entrada",1,-1)*$D888)</f>
        <v/>
      </c>
    </row>
    <row r="889">
      <c r="A889" s="22" t="n"/>
      <c r="B889" s="14" t="n"/>
      <c r="C889" s="14" t="n"/>
      <c r="D889" s="15" t="n"/>
      <c r="E889" s="14" t="n"/>
      <c r="F889" s="14" t="n"/>
      <c r="G889" s="16">
        <f>IF($B889="","",IFERROR(INDEX(Listas!$E$2:$E$40,MATCH($B889,Listas!$D$2:$D$40,0)),"?"))</f>
        <v/>
      </c>
      <c r="H889" s="16">
        <f>IF($B889="","",IFERROR(INDEX(Listas!$F$2:$F$40,MATCH($B889,Listas!$D$2:$D$40,0)),"Sim"))</f>
        <v/>
      </c>
      <c r="I889" s="17">
        <f>IF(OR($B889="",N($D889)=0),"",IF(G889="Entrada",1,-1)*$D889)</f>
        <v/>
      </c>
    </row>
    <row r="890">
      <c r="A890" s="22" t="n"/>
      <c r="B890" s="14" t="n"/>
      <c r="C890" s="14" t="n"/>
      <c r="D890" s="15" t="n"/>
      <c r="E890" s="14" t="n"/>
      <c r="F890" s="14" t="n"/>
      <c r="G890" s="16">
        <f>IF($B890="","",IFERROR(INDEX(Listas!$E$2:$E$40,MATCH($B890,Listas!$D$2:$D$40,0)),"?"))</f>
        <v/>
      </c>
      <c r="H890" s="16">
        <f>IF($B890="","",IFERROR(INDEX(Listas!$F$2:$F$40,MATCH($B890,Listas!$D$2:$D$40,0)),"Sim"))</f>
        <v/>
      </c>
      <c r="I890" s="17">
        <f>IF(OR($B890="",N($D890)=0),"",IF(G890="Entrada",1,-1)*$D890)</f>
        <v/>
      </c>
    </row>
    <row r="891">
      <c r="A891" s="22" t="n"/>
      <c r="B891" s="14" t="n"/>
      <c r="C891" s="14" t="n"/>
      <c r="D891" s="15" t="n"/>
      <c r="E891" s="14" t="n"/>
      <c r="F891" s="14" t="n"/>
      <c r="G891" s="16">
        <f>IF($B891="","",IFERROR(INDEX(Listas!$E$2:$E$40,MATCH($B891,Listas!$D$2:$D$40,0)),"?"))</f>
        <v/>
      </c>
      <c r="H891" s="16">
        <f>IF($B891="","",IFERROR(INDEX(Listas!$F$2:$F$40,MATCH($B891,Listas!$D$2:$D$40,0)),"Sim"))</f>
        <v/>
      </c>
      <c r="I891" s="17">
        <f>IF(OR($B891="",N($D891)=0),"",IF(G891="Entrada",1,-1)*$D891)</f>
        <v/>
      </c>
    </row>
    <row r="892">
      <c r="A892" s="22" t="n"/>
      <c r="B892" s="14" t="n"/>
      <c r="C892" s="14" t="n"/>
      <c r="D892" s="15" t="n"/>
      <c r="E892" s="14" t="n"/>
      <c r="F892" s="14" t="n"/>
      <c r="G892" s="16">
        <f>IF($B892="","",IFERROR(INDEX(Listas!$E$2:$E$40,MATCH($B892,Listas!$D$2:$D$40,0)),"?"))</f>
        <v/>
      </c>
      <c r="H892" s="16">
        <f>IF($B892="","",IFERROR(INDEX(Listas!$F$2:$F$40,MATCH($B892,Listas!$D$2:$D$40,0)),"Sim"))</f>
        <v/>
      </c>
      <c r="I892" s="17">
        <f>IF(OR($B892="",N($D892)=0),"",IF(G892="Entrada",1,-1)*$D892)</f>
        <v/>
      </c>
    </row>
    <row r="893">
      <c r="A893" s="22" t="n"/>
      <c r="B893" s="14" t="n"/>
      <c r="C893" s="14" t="n"/>
      <c r="D893" s="15" t="n"/>
      <c r="E893" s="14" t="n"/>
      <c r="F893" s="14" t="n"/>
      <c r="G893" s="16">
        <f>IF($B893="","",IFERROR(INDEX(Listas!$E$2:$E$40,MATCH($B893,Listas!$D$2:$D$40,0)),"?"))</f>
        <v/>
      </c>
      <c r="H893" s="16">
        <f>IF($B893="","",IFERROR(INDEX(Listas!$F$2:$F$40,MATCH($B893,Listas!$D$2:$D$40,0)),"Sim"))</f>
        <v/>
      </c>
      <c r="I893" s="17">
        <f>IF(OR($B893="",N($D893)=0),"",IF(G893="Entrada",1,-1)*$D893)</f>
        <v/>
      </c>
    </row>
    <row r="894">
      <c r="A894" s="22" t="n"/>
      <c r="B894" s="14" t="n"/>
      <c r="C894" s="14" t="n"/>
      <c r="D894" s="15" t="n"/>
      <c r="E894" s="14" t="n"/>
      <c r="F894" s="14" t="n"/>
      <c r="G894" s="16">
        <f>IF($B894="","",IFERROR(INDEX(Listas!$E$2:$E$40,MATCH($B894,Listas!$D$2:$D$40,0)),"?"))</f>
        <v/>
      </c>
      <c r="H894" s="16">
        <f>IF($B894="","",IFERROR(INDEX(Listas!$F$2:$F$40,MATCH($B894,Listas!$D$2:$D$40,0)),"Sim"))</f>
        <v/>
      </c>
      <c r="I894" s="17">
        <f>IF(OR($B894="",N($D894)=0),"",IF(G894="Entrada",1,-1)*$D894)</f>
        <v/>
      </c>
    </row>
    <row r="895">
      <c r="A895" s="22" t="n"/>
      <c r="B895" s="14" t="n"/>
      <c r="C895" s="14" t="n"/>
      <c r="D895" s="15" t="n"/>
      <c r="E895" s="14" t="n"/>
      <c r="F895" s="14" t="n"/>
      <c r="G895" s="16">
        <f>IF($B895="","",IFERROR(INDEX(Listas!$E$2:$E$40,MATCH($B895,Listas!$D$2:$D$40,0)),"?"))</f>
        <v/>
      </c>
      <c r="H895" s="16">
        <f>IF($B895="","",IFERROR(INDEX(Listas!$F$2:$F$40,MATCH($B895,Listas!$D$2:$D$40,0)),"Sim"))</f>
        <v/>
      </c>
      <c r="I895" s="17">
        <f>IF(OR($B895="",N($D895)=0),"",IF(G895="Entrada",1,-1)*$D895)</f>
        <v/>
      </c>
    </row>
    <row r="896">
      <c r="A896" s="22" t="n"/>
      <c r="B896" s="14" t="n"/>
      <c r="C896" s="14" t="n"/>
      <c r="D896" s="15" t="n"/>
      <c r="E896" s="14" t="n"/>
      <c r="F896" s="14" t="n"/>
      <c r="G896" s="16">
        <f>IF($B896="","",IFERROR(INDEX(Listas!$E$2:$E$40,MATCH($B896,Listas!$D$2:$D$40,0)),"?"))</f>
        <v/>
      </c>
      <c r="H896" s="16">
        <f>IF($B896="","",IFERROR(INDEX(Listas!$F$2:$F$40,MATCH($B896,Listas!$D$2:$D$40,0)),"Sim"))</f>
        <v/>
      </c>
      <c r="I896" s="17">
        <f>IF(OR($B896="",N($D896)=0),"",IF(G896="Entrada",1,-1)*$D896)</f>
        <v/>
      </c>
    </row>
    <row r="897">
      <c r="A897" s="22" t="n"/>
      <c r="B897" s="14" t="n"/>
      <c r="C897" s="14" t="n"/>
      <c r="D897" s="15" t="n"/>
      <c r="E897" s="14" t="n"/>
      <c r="F897" s="14" t="n"/>
      <c r="G897" s="16">
        <f>IF($B897="","",IFERROR(INDEX(Listas!$E$2:$E$40,MATCH($B897,Listas!$D$2:$D$40,0)),"?"))</f>
        <v/>
      </c>
      <c r="H897" s="16">
        <f>IF($B897="","",IFERROR(INDEX(Listas!$F$2:$F$40,MATCH($B897,Listas!$D$2:$D$40,0)),"Sim"))</f>
        <v/>
      </c>
      <c r="I897" s="17">
        <f>IF(OR($B897="",N($D897)=0),"",IF(G897="Entrada",1,-1)*$D897)</f>
        <v/>
      </c>
    </row>
    <row r="898">
      <c r="A898" s="22" t="n"/>
      <c r="B898" s="14" t="n"/>
      <c r="C898" s="14" t="n"/>
      <c r="D898" s="15" t="n"/>
      <c r="E898" s="14" t="n"/>
      <c r="F898" s="14" t="n"/>
      <c r="G898" s="16">
        <f>IF($B898="","",IFERROR(INDEX(Listas!$E$2:$E$40,MATCH($B898,Listas!$D$2:$D$40,0)),"?"))</f>
        <v/>
      </c>
      <c r="H898" s="16">
        <f>IF($B898="","",IFERROR(INDEX(Listas!$F$2:$F$40,MATCH($B898,Listas!$D$2:$D$40,0)),"Sim"))</f>
        <v/>
      </c>
      <c r="I898" s="17">
        <f>IF(OR($B898="",N($D898)=0),"",IF(G898="Entrada",1,-1)*$D898)</f>
        <v/>
      </c>
    </row>
    <row r="899">
      <c r="A899" s="22" t="n"/>
      <c r="B899" s="14" t="n"/>
      <c r="C899" s="14" t="n"/>
      <c r="D899" s="15" t="n"/>
      <c r="E899" s="14" t="n"/>
      <c r="F899" s="14" t="n"/>
      <c r="G899" s="16">
        <f>IF($B899="","",IFERROR(INDEX(Listas!$E$2:$E$40,MATCH($B899,Listas!$D$2:$D$40,0)),"?"))</f>
        <v/>
      </c>
      <c r="H899" s="16">
        <f>IF($B899="","",IFERROR(INDEX(Listas!$F$2:$F$40,MATCH($B899,Listas!$D$2:$D$40,0)),"Sim"))</f>
        <v/>
      </c>
      <c r="I899" s="17">
        <f>IF(OR($B899="",N($D899)=0),"",IF(G899="Entrada",1,-1)*$D899)</f>
        <v/>
      </c>
    </row>
    <row r="900">
      <c r="A900" s="22" t="n"/>
      <c r="B900" s="14" t="n"/>
      <c r="C900" s="14" t="n"/>
      <c r="D900" s="15" t="n"/>
      <c r="E900" s="14" t="n"/>
      <c r="F900" s="14" t="n"/>
      <c r="G900" s="16">
        <f>IF($B900="","",IFERROR(INDEX(Listas!$E$2:$E$40,MATCH($B900,Listas!$D$2:$D$40,0)),"?"))</f>
        <v/>
      </c>
      <c r="H900" s="16">
        <f>IF($B900="","",IFERROR(INDEX(Listas!$F$2:$F$40,MATCH($B900,Listas!$D$2:$D$40,0)),"Sim"))</f>
        <v/>
      </c>
      <c r="I900" s="17">
        <f>IF(OR($B900="",N($D900)=0),"",IF(G900="Entrada",1,-1)*$D900)</f>
        <v/>
      </c>
    </row>
    <row r="901">
      <c r="A901" s="22" t="n"/>
      <c r="B901" s="14" t="n"/>
      <c r="C901" s="14" t="n"/>
      <c r="D901" s="15" t="n"/>
      <c r="E901" s="14" t="n"/>
      <c r="F901" s="14" t="n"/>
      <c r="G901" s="16">
        <f>IF($B901="","",IFERROR(INDEX(Listas!$E$2:$E$40,MATCH($B901,Listas!$D$2:$D$40,0)),"?"))</f>
        <v/>
      </c>
      <c r="H901" s="16">
        <f>IF($B901="","",IFERROR(INDEX(Listas!$F$2:$F$40,MATCH($B901,Listas!$D$2:$D$40,0)),"Sim"))</f>
        <v/>
      </c>
      <c r="I901" s="17">
        <f>IF(OR($B901="",N($D901)=0),"",IF(G901="Entrada",1,-1)*$D901)</f>
        <v/>
      </c>
    </row>
    <row r="902">
      <c r="A902" s="22" t="n"/>
      <c r="B902" s="14" t="n"/>
      <c r="C902" s="14" t="n"/>
      <c r="D902" s="15" t="n"/>
      <c r="E902" s="14" t="n"/>
      <c r="F902" s="14" t="n"/>
      <c r="G902" s="16">
        <f>IF($B902="","",IFERROR(INDEX(Listas!$E$2:$E$40,MATCH($B902,Listas!$D$2:$D$40,0)),"?"))</f>
        <v/>
      </c>
      <c r="H902" s="16">
        <f>IF($B902="","",IFERROR(INDEX(Listas!$F$2:$F$40,MATCH($B902,Listas!$D$2:$D$40,0)),"Sim"))</f>
        <v/>
      </c>
      <c r="I902" s="17">
        <f>IF(OR($B902="",N($D902)=0),"",IF(G902="Entrada",1,-1)*$D902)</f>
        <v/>
      </c>
    </row>
    <row r="903">
      <c r="A903" s="22" t="n"/>
      <c r="B903" s="14" t="n"/>
      <c r="C903" s="14" t="n"/>
      <c r="D903" s="15" t="n"/>
      <c r="E903" s="14" t="n"/>
      <c r="F903" s="14" t="n"/>
      <c r="G903" s="16">
        <f>IF($B903="","",IFERROR(INDEX(Listas!$E$2:$E$40,MATCH($B903,Listas!$D$2:$D$40,0)),"?"))</f>
        <v/>
      </c>
      <c r="H903" s="16">
        <f>IF($B903="","",IFERROR(INDEX(Listas!$F$2:$F$40,MATCH($B903,Listas!$D$2:$D$40,0)),"Sim"))</f>
        <v/>
      </c>
      <c r="I903" s="17">
        <f>IF(OR($B903="",N($D903)=0),"",IF(G903="Entrada",1,-1)*$D903)</f>
        <v/>
      </c>
    </row>
    <row r="904">
      <c r="A904" s="22" t="n"/>
      <c r="B904" s="14" t="n"/>
      <c r="C904" s="14" t="n"/>
      <c r="D904" s="15" t="n"/>
      <c r="E904" s="14" t="n"/>
      <c r="F904" s="14" t="n"/>
      <c r="G904" s="16">
        <f>IF($B904="","",IFERROR(INDEX(Listas!$E$2:$E$40,MATCH($B904,Listas!$D$2:$D$40,0)),"?"))</f>
        <v/>
      </c>
      <c r="H904" s="16">
        <f>IF($B904="","",IFERROR(INDEX(Listas!$F$2:$F$40,MATCH($B904,Listas!$D$2:$D$40,0)),"Sim"))</f>
        <v/>
      </c>
      <c r="I904" s="17">
        <f>IF(OR($B904="",N($D904)=0),"",IF(G904="Entrada",1,-1)*$D904)</f>
        <v/>
      </c>
    </row>
    <row r="905">
      <c r="A905" s="22" t="n"/>
      <c r="B905" s="14" t="n"/>
      <c r="C905" s="14" t="n"/>
      <c r="D905" s="15" t="n"/>
      <c r="E905" s="14" t="n"/>
      <c r="F905" s="14" t="n"/>
      <c r="G905" s="16">
        <f>IF($B905="","",IFERROR(INDEX(Listas!$E$2:$E$40,MATCH($B905,Listas!$D$2:$D$40,0)),"?"))</f>
        <v/>
      </c>
      <c r="H905" s="16">
        <f>IF($B905="","",IFERROR(INDEX(Listas!$F$2:$F$40,MATCH($B905,Listas!$D$2:$D$40,0)),"Sim"))</f>
        <v/>
      </c>
      <c r="I905" s="17">
        <f>IF(OR($B905="",N($D905)=0),"",IF(G905="Entrada",1,-1)*$D905)</f>
        <v/>
      </c>
    </row>
    <row r="906">
      <c r="A906" s="22" t="n"/>
      <c r="B906" s="14" t="n"/>
      <c r="C906" s="14" t="n"/>
      <c r="D906" s="15" t="n"/>
      <c r="E906" s="14" t="n"/>
      <c r="F906" s="14" t="n"/>
      <c r="G906" s="16">
        <f>IF($B906="","",IFERROR(INDEX(Listas!$E$2:$E$40,MATCH($B906,Listas!$D$2:$D$40,0)),"?"))</f>
        <v/>
      </c>
      <c r="H906" s="16">
        <f>IF($B906="","",IFERROR(INDEX(Listas!$F$2:$F$40,MATCH($B906,Listas!$D$2:$D$40,0)),"Sim"))</f>
        <v/>
      </c>
      <c r="I906" s="17">
        <f>IF(OR($B906="",N($D906)=0),"",IF(G906="Entrada",1,-1)*$D906)</f>
        <v/>
      </c>
    </row>
    <row r="907">
      <c r="A907" s="22" t="n"/>
      <c r="B907" s="14" t="n"/>
      <c r="C907" s="14" t="n"/>
      <c r="D907" s="15" t="n"/>
      <c r="E907" s="14" t="n"/>
      <c r="F907" s="14" t="n"/>
      <c r="G907" s="16">
        <f>IF($B907="","",IFERROR(INDEX(Listas!$E$2:$E$40,MATCH($B907,Listas!$D$2:$D$40,0)),"?"))</f>
        <v/>
      </c>
      <c r="H907" s="16">
        <f>IF($B907="","",IFERROR(INDEX(Listas!$F$2:$F$40,MATCH($B907,Listas!$D$2:$D$40,0)),"Sim"))</f>
        <v/>
      </c>
      <c r="I907" s="17">
        <f>IF(OR($B907="",N($D907)=0),"",IF(G907="Entrada",1,-1)*$D907)</f>
        <v/>
      </c>
    </row>
    <row r="908">
      <c r="A908" s="22" t="n"/>
      <c r="B908" s="14" t="n"/>
      <c r="C908" s="14" t="n"/>
      <c r="D908" s="15" t="n"/>
      <c r="E908" s="14" t="n"/>
      <c r="F908" s="14" t="n"/>
      <c r="G908" s="16">
        <f>IF($B908="","",IFERROR(INDEX(Listas!$E$2:$E$40,MATCH($B908,Listas!$D$2:$D$40,0)),"?"))</f>
        <v/>
      </c>
      <c r="H908" s="16">
        <f>IF($B908="","",IFERROR(INDEX(Listas!$F$2:$F$40,MATCH($B908,Listas!$D$2:$D$40,0)),"Sim"))</f>
        <v/>
      </c>
      <c r="I908" s="17">
        <f>IF(OR($B908="",N($D908)=0),"",IF(G908="Entrada",1,-1)*$D908)</f>
        <v/>
      </c>
    </row>
    <row r="909">
      <c r="A909" s="22" t="n"/>
      <c r="B909" s="14" t="n"/>
      <c r="C909" s="14" t="n"/>
      <c r="D909" s="15" t="n"/>
      <c r="E909" s="14" t="n"/>
      <c r="F909" s="14" t="n"/>
      <c r="G909" s="16">
        <f>IF($B909="","",IFERROR(INDEX(Listas!$E$2:$E$40,MATCH($B909,Listas!$D$2:$D$40,0)),"?"))</f>
        <v/>
      </c>
      <c r="H909" s="16">
        <f>IF($B909="","",IFERROR(INDEX(Listas!$F$2:$F$40,MATCH($B909,Listas!$D$2:$D$40,0)),"Sim"))</f>
        <v/>
      </c>
      <c r="I909" s="17">
        <f>IF(OR($B909="",N($D909)=0),"",IF(G909="Entrada",1,-1)*$D909)</f>
        <v/>
      </c>
    </row>
    <row r="910">
      <c r="A910" s="22" t="n"/>
      <c r="B910" s="14" t="n"/>
      <c r="C910" s="14" t="n"/>
      <c r="D910" s="15" t="n"/>
      <c r="E910" s="14" t="n"/>
      <c r="F910" s="14" t="n"/>
      <c r="G910" s="16">
        <f>IF($B910="","",IFERROR(INDEX(Listas!$E$2:$E$40,MATCH($B910,Listas!$D$2:$D$40,0)),"?"))</f>
        <v/>
      </c>
      <c r="H910" s="16">
        <f>IF($B910="","",IFERROR(INDEX(Listas!$F$2:$F$40,MATCH($B910,Listas!$D$2:$D$40,0)),"Sim"))</f>
        <v/>
      </c>
      <c r="I910" s="17">
        <f>IF(OR($B910="",N($D910)=0),"",IF(G910="Entrada",1,-1)*$D910)</f>
        <v/>
      </c>
    </row>
    <row r="911">
      <c r="A911" s="22" t="n"/>
      <c r="B911" s="14" t="n"/>
      <c r="C911" s="14" t="n"/>
      <c r="D911" s="15" t="n"/>
      <c r="E911" s="14" t="n"/>
      <c r="F911" s="14" t="n"/>
      <c r="G911" s="16">
        <f>IF($B911="","",IFERROR(INDEX(Listas!$E$2:$E$40,MATCH($B911,Listas!$D$2:$D$40,0)),"?"))</f>
        <v/>
      </c>
      <c r="H911" s="16">
        <f>IF($B911="","",IFERROR(INDEX(Listas!$F$2:$F$40,MATCH($B911,Listas!$D$2:$D$40,0)),"Sim"))</f>
        <v/>
      </c>
      <c r="I911" s="17">
        <f>IF(OR($B911="",N($D911)=0),"",IF(G911="Entrada",1,-1)*$D911)</f>
        <v/>
      </c>
    </row>
    <row r="912">
      <c r="A912" s="22" t="n"/>
      <c r="B912" s="14" t="n"/>
      <c r="C912" s="14" t="n"/>
      <c r="D912" s="15" t="n"/>
      <c r="E912" s="14" t="n"/>
      <c r="F912" s="14" t="n"/>
      <c r="G912" s="16">
        <f>IF($B912="","",IFERROR(INDEX(Listas!$E$2:$E$40,MATCH($B912,Listas!$D$2:$D$40,0)),"?"))</f>
        <v/>
      </c>
      <c r="H912" s="16">
        <f>IF($B912="","",IFERROR(INDEX(Listas!$F$2:$F$40,MATCH($B912,Listas!$D$2:$D$40,0)),"Sim"))</f>
        <v/>
      </c>
      <c r="I912" s="17">
        <f>IF(OR($B912="",N($D912)=0),"",IF(G912="Entrada",1,-1)*$D912)</f>
        <v/>
      </c>
    </row>
    <row r="913">
      <c r="A913" s="22" t="n"/>
      <c r="B913" s="14" t="n"/>
      <c r="C913" s="14" t="n"/>
      <c r="D913" s="15" t="n"/>
      <c r="E913" s="14" t="n"/>
      <c r="F913" s="14" t="n"/>
      <c r="G913" s="16">
        <f>IF($B913="","",IFERROR(INDEX(Listas!$E$2:$E$40,MATCH($B913,Listas!$D$2:$D$40,0)),"?"))</f>
        <v/>
      </c>
      <c r="H913" s="16">
        <f>IF($B913="","",IFERROR(INDEX(Listas!$F$2:$F$40,MATCH($B913,Listas!$D$2:$D$40,0)),"Sim"))</f>
        <v/>
      </c>
      <c r="I913" s="17">
        <f>IF(OR($B913="",N($D913)=0),"",IF(G913="Entrada",1,-1)*$D913)</f>
        <v/>
      </c>
    </row>
    <row r="914">
      <c r="A914" s="22" t="n"/>
      <c r="B914" s="14" t="n"/>
      <c r="C914" s="14" t="n"/>
      <c r="D914" s="15" t="n"/>
      <c r="E914" s="14" t="n"/>
      <c r="F914" s="14" t="n"/>
      <c r="G914" s="16">
        <f>IF($B914="","",IFERROR(INDEX(Listas!$E$2:$E$40,MATCH($B914,Listas!$D$2:$D$40,0)),"?"))</f>
        <v/>
      </c>
      <c r="H914" s="16">
        <f>IF($B914="","",IFERROR(INDEX(Listas!$F$2:$F$40,MATCH($B914,Listas!$D$2:$D$40,0)),"Sim"))</f>
        <v/>
      </c>
      <c r="I914" s="17">
        <f>IF(OR($B914="",N($D914)=0),"",IF(G914="Entrada",1,-1)*$D914)</f>
        <v/>
      </c>
    </row>
    <row r="915">
      <c r="A915" s="22" t="n"/>
      <c r="B915" s="14" t="n"/>
      <c r="C915" s="14" t="n"/>
      <c r="D915" s="15" t="n"/>
      <c r="E915" s="14" t="n"/>
      <c r="F915" s="14" t="n"/>
      <c r="G915" s="16">
        <f>IF($B915="","",IFERROR(INDEX(Listas!$E$2:$E$40,MATCH($B915,Listas!$D$2:$D$40,0)),"?"))</f>
        <v/>
      </c>
      <c r="H915" s="16">
        <f>IF($B915="","",IFERROR(INDEX(Listas!$F$2:$F$40,MATCH($B915,Listas!$D$2:$D$40,0)),"Sim"))</f>
        <v/>
      </c>
      <c r="I915" s="17">
        <f>IF(OR($B915="",N($D915)=0),"",IF(G915="Entrada",1,-1)*$D915)</f>
        <v/>
      </c>
    </row>
    <row r="916">
      <c r="A916" s="22" t="n"/>
      <c r="B916" s="14" t="n"/>
      <c r="C916" s="14" t="n"/>
      <c r="D916" s="15" t="n"/>
      <c r="E916" s="14" t="n"/>
      <c r="F916" s="14" t="n"/>
      <c r="G916" s="16">
        <f>IF($B916="","",IFERROR(INDEX(Listas!$E$2:$E$40,MATCH($B916,Listas!$D$2:$D$40,0)),"?"))</f>
        <v/>
      </c>
      <c r="H916" s="16">
        <f>IF($B916="","",IFERROR(INDEX(Listas!$F$2:$F$40,MATCH($B916,Listas!$D$2:$D$40,0)),"Sim"))</f>
        <v/>
      </c>
      <c r="I916" s="17">
        <f>IF(OR($B916="",N($D916)=0),"",IF(G916="Entrada",1,-1)*$D916)</f>
        <v/>
      </c>
    </row>
    <row r="917">
      <c r="A917" s="22" t="n"/>
      <c r="B917" s="14" t="n"/>
      <c r="C917" s="14" t="n"/>
      <c r="D917" s="15" t="n"/>
      <c r="E917" s="14" t="n"/>
      <c r="F917" s="14" t="n"/>
      <c r="G917" s="16">
        <f>IF($B917="","",IFERROR(INDEX(Listas!$E$2:$E$40,MATCH($B917,Listas!$D$2:$D$40,0)),"?"))</f>
        <v/>
      </c>
      <c r="H917" s="16">
        <f>IF($B917="","",IFERROR(INDEX(Listas!$F$2:$F$40,MATCH($B917,Listas!$D$2:$D$40,0)),"Sim"))</f>
        <v/>
      </c>
      <c r="I917" s="17">
        <f>IF(OR($B917="",N($D917)=0),"",IF(G917="Entrada",1,-1)*$D917)</f>
        <v/>
      </c>
    </row>
    <row r="918">
      <c r="A918" s="22" t="n"/>
      <c r="B918" s="14" t="n"/>
      <c r="C918" s="14" t="n"/>
      <c r="D918" s="15" t="n"/>
      <c r="E918" s="14" t="n"/>
      <c r="F918" s="14" t="n"/>
      <c r="G918" s="16">
        <f>IF($B918="","",IFERROR(INDEX(Listas!$E$2:$E$40,MATCH($B918,Listas!$D$2:$D$40,0)),"?"))</f>
        <v/>
      </c>
      <c r="H918" s="16">
        <f>IF($B918="","",IFERROR(INDEX(Listas!$F$2:$F$40,MATCH($B918,Listas!$D$2:$D$40,0)),"Sim"))</f>
        <v/>
      </c>
      <c r="I918" s="17">
        <f>IF(OR($B918="",N($D918)=0),"",IF(G918="Entrada",1,-1)*$D918)</f>
        <v/>
      </c>
    </row>
    <row r="919">
      <c r="A919" s="22" t="n"/>
      <c r="B919" s="14" t="n"/>
      <c r="C919" s="14" t="n"/>
      <c r="D919" s="15" t="n"/>
      <c r="E919" s="14" t="n"/>
      <c r="F919" s="14" t="n"/>
      <c r="G919" s="16">
        <f>IF($B919="","",IFERROR(INDEX(Listas!$E$2:$E$40,MATCH($B919,Listas!$D$2:$D$40,0)),"?"))</f>
        <v/>
      </c>
      <c r="H919" s="16">
        <f>IF($B919="","",IFERROR(INDEX(Listas!$F$2:$F$40,MATCH($B919,Listas!$D$2:$D$40,0)),"Sim"))</f>
        <v/>
      </c>
      <c r="I919" s="17">
        <f>IF(OR($B919="",N($D919)=0),"",IF(G919="Entrada",1,-1)*$D919)</f>
        <v/>
      </c>
    </row>
    <row r="920">
      <c r="A920" s="22" t="n"/>
      <c r="B920" s="14" t="n"/>
      <c r="C920" s="14" t="n"/>
      <c r="D920" s="15" t="n"/>
      <c r="E920" s="14" t="n"/>
      <c r="F920" s="14" t="n"/>
      <c r="G920" s="16">
        <f>IF($B920="","",IFERROR(INDEX(Listas!$E$2:$E$40,MATCH($B920,Listas!$D$2:$D$40,0)),"?"))</f>
        <v/>
      </c>
      <c r="H920" s="16">
        <f>IF($B920="","",IFERROR(INDEX(Listas!$F$2:$F$40,MATCH($B920,Listas!$D$2:$D$40,0)),"Sim"))</f>
        <v/>
      </c>
      <c r="I920" s="17">
        <f>IF(OR($B920="",N($D920)=0),"",IF(G920="Entrada",1,-1)*$D920)</f>
        <v/>
      </c>
    </row>
    <row r="921">
      <c r="A921" s="22" t="n"/>
      <c r="B921" s="14" t="n"/>
      <c r="C921" s="14" t="n"/>
      <c r="D921" s="15" t="n"/>
      <c r="E921" s="14" t="n"/>
      <c r="F921" s="14" t="n"/>
      <c r="G921" s="16">
        <f>IF($B921="","",IFERROR(INDEX(Listas!$E$2:$E$40,MATCH($B921,Listas!$D$2:$D$40,0)),"?"))</f>
        <v/>
      </c>
      <c r="H921" s="16">
        <f>IF($B921="","",IFERROR(INDEX(Listas!$F$2:$F$40,MATCH($B921,Listas!$D$2:$D$40,0)),"Sim"))</f>
        <v/>
      </c>
      <c r="I921" s="17">
        <f>IF(OR($B921="",N($D921)=0),"",IF(G921="Entrada",1,-1)*$D921)</f>
        <v/>
      </c>
    </row>
    <row r="922">
      <c r="A922" s="22" t="n"/>
      <c r="B922" s="14" t="n"/>
      <c r="C922" s="14" t="n"/>
      <c r="D922" s="15" t="n"/>
      <c r="E922" s="14" t="n"/>
      <c r="F922" s="14" t="n"/>
      <c r="G922" s="16">
        <f>IF($B922="","",IFERROR(INDEX(Listas!$E$2:$E$40,MATCH($B922,Listas!$D$2:$D$40,0)),"?"))</f>
        <v/>
      </c>
      <c r="H922" s="16">
        <f>IF($B922="","",IFERROR(INDEX(Listas!$F$2:$F$40,MATCH($B922,Listas!$D$2:$D$40,0)),"Sim"))</f>
        <v/>
      </c>
      <c r="I922" s="17">
        <f>IF(OR($B922="",N($D922)=0),"",IF(G922="Entrada",1,-1)*$D922)</f>
        <v/>
      </c>
    </row>
    <row r="923">
      <c r="A923" s="22" t="n"/>
      <c r="B923" s="14" t="n"/>
      <c r="C923" s="14" t="n"/>
      <c r="D923" s="15" t="n"/>
      <c r="E923" s="14" t="n"/>
      <c r="F923" s="14" t="n"/>
      <c r="G923" s="16">
        <f>IF($B923="","",IFERROR(INDEX(Listas!$E$2:$E$40,MATCH($B923,Listas!$D$2:$D$40,0)),"?"))</f>
        <v/>
      </c>
      <c r="H923" s="16">
        <f>IF($B923="","",IFERROR(INDEX(Listas!$F$2:$F$40,MATCH($B923,Listas!$D$2:$D$40,0)),"Sim"))</f>
        <v/>
      </c>
      <c r="I923" s="17">
        <f>IF(OR($B923="",N($D923)=0),"",IF(G923="Entrada",1,-1)*$D923)</f>
        <v/>
      </c>
    </row>
    <row r="924">
      <c r="A924" s="22" t="n"/>
      <c r="B924" s="14" t="n"/>
      <c r="C924" s="14" t="n"/>
      <c r="D924" s="15" t="n"/>
      <c r="E924" s="14" t="n"/>
      <c r="F924" s="14" t="n"/>
      <c r="G924" s="16">
        <f>IF($B924="","",IFERROR(INDEX(Listas!$E$2:$E$40,MATCH($B924,Listas!$D$2:$D$40,0)),"?"))</f>
        <v/>
      </c>
      <c r="H924" s="16">
        <f>IF($B924="","",IFERROR(INDEX(Listas!$F$2:$F$40,MATCH($B924,Listas!$D$2:$D$40,0)),"Sim"))</f>
        <v/>
      </c>
      <c r="I924" s="17">
        <f>IF(OR($B924="",N($D924)=0),"",IF(G924="Entrada",1,-1)*$D924)</f>
        <v/>
      </c>
    </row>
    <row r="925">
      <c r="A925" s="22" t="n"/>
      <c r="B925" s="14" t="n"/>
      <c r="C925" s="14" t="n"/>
      <c r="D925" s="15" t="n"/>
      <c r="E925" s="14" t="n"/>
      <c r="F925" s="14" t="n"/>
      <c r="G925" s="16">
        <f>IF($B925="","",IFERROR(INDEX(Listas!$E$2:$E$40,MATCH($B925,Listas!$D$2:$D$40,0)),"?"))</f>
        <v/>
      </c>
      <c r="H925" s="16">
        <f>IF($B925="","",IFERROR(INDEX(Listas!$F$2:$F$40,MATCH($B925,Listas!$D$2:$D$40,0)),"Sim"))</f>
        <v/>
      </c>
      <c r="I925" s="17">
        <f>IF(OR($B925="",N($D925)=0),"",IF(G925="Entrada",1,-1)*$D925)</f>
        <v/>
      </c>
    </row>
    <row r="926">
      <c r="A926" s="22" t="n"/>
      <c r="B926" s="14" t="n"/>
      <c r="C926" s="14" t="n"/>
      <c r="D926" s="15" t="n"/>
      <c r="E926" s="14" t="n"/>
      <c r="F926" s="14" t="n"/>
      <c r="G926" s="16">
        <f>IF($B926="","",IFERROR(INDEX(Listas!$E$2:$E$40,MATCH($B926,Listas!$D$2:$D$40,0)),"?"))</f>
        <v/>
      </c>
      <c r="H926" s="16">
        <f>IF($B926="","",IFERROR(INDEX(Listas!$F$2:$F$40,MATCH($B926,Listas!$D$2:$D$40,0)),"Sim"))</f>
        <v/>
      </c>
      <c r="I926" s="17">
        <f>IF(OR($B926="",N($D926)=0),"",IF(G926="Entrada",1,-1)*$D926)</f>
        <v/>
      </c>
    </row>
    <row r="927">
      <c r="A927" s="22" t="n"/>
      <c r="B927" s="14" t="n"/>
      <c r="C927" s="14" t="n"/>
      <c r="D927" s="15" t="n"/>
      <c r="E927" s="14" t="n"/>
      <c r="F927" s="14" t="n"/>
      <c r="G927" s="16">
        <f>IF($B927="","",IFERROR(INDEX(Listas!$E$2:$E$40,MATCH($B927,Listas!$D$2:$D$40,0)),"?"))</f>
        <v/>
      </c>
      <c r="H927" s="16">
        <f>IF($B927="","",IFERROR(INDEX(Listas!$F$2:$F$40,MATCH($B927,Listas!$D$2:$D$40,0)),"Sim"))</f>
        <v/>
      </c>
      <c r="I927" s="17">
        <f>IF(OR($B927="",N($D927)=0),"",IF(G927="Entrada",1,-1)*$D927)</f>
        <v/>
      </c>
    </row>
    <row r="928">
      <c r="A928" s="22" t="n"/>
      <c r="B928" s="14" t="n"/>
      <c r="C928" s="14" t="n"/>
      <c r="D928" s="15" t="n"/>
      <c r="E928" s="14" t="n"/>
      <c r="F928" s="14" t="n"/>
      <c r="G928" s="16">
        <f>IF($B928="","",IFERROR(INDEX(Listas!$E$2:$E$40,MATCH($B928,Listas!$D$2:$D$40,0)),"?"))</f>
        <v/>
      </c>
      <c r="H928" s="16">
        <f>IF($B928="","",IFERROR(INDEX(Listas!$F$2:$F$40,MATCH($B928,Listas!$D$2:$D$40,0)),"Sim"))</f>
        <v/>
      </c>
      <c r="I928" s="17">
        <f>IF(OR($B928="",N($D928)=0),"",IF(G928="Entrada",1,-1)*$D928)</f>
        <v/>
      </c>
    </row>
    <row r="929">
      <c r="A929" s="22" t="n"/>
      <c r="B929" s="14" t="n"/>
      <c r="C929" s="14" t="n"/>
      <c r="D929" s="15" t="n"/>
      <c r="E929" s="14" t="n"/>
      <c r="F929" s="14" t="n"/>
      <c r="G929" s="16">
        <f>IF($B929="","",IFERROR(INDEX(Listas!$E$2:$E$40,MATCH($B929,Listas!$D$2:$D$40,0)),"?"))</f>
        <v/>
      </c>
      <c r="H929" s="16">
        <f>IF($B929="","",IFERROR(INDEX(Listas!$F$2:$F$40,MATCH($B929,Listas!$D$2:$D$40,0)),"Sim"))</f>
        <v/>
      </c>
      <c r="I929" s="17">
        <f>IF(OR($B929="",N($D929)=0),"",IF(G929="Entrada",1,-1)*$D929)</f>
        <v/>
      </c>
    </row>
    <row r="930">
      <c r="A930" s="22" t="n"/>
      <c r="B930" s="14" t="n"/>
      <c r="C930" s="14" t="n"/>
      <c r="D930" s="15" t="n"/>
      <c r="E930" s="14" t="n"/>
      <c r="F930" s="14" t="n"/>
      <c r="G930" s="16">
        <f>IF($B930="","",IFERROR(INDEX(Listas!$E$2:$E$40,MATCH($B930,Listas!$D$2:$D$40,0)),"?"))</f>
        <v/>
      </c>
      <c r="H930" s="16">
        <f>IF($B930="","",IFERROR(INDEX(Listas!$F$2:$F$40,MATCH($B930,Listas!$D$2:$D$40,0)),"Sim"))</f>
        <v/>
      </c>
      <c r="I930" s="17">
        <f>IF(OR($B930="",N($D930)=0),"",IF(G930="Entrada",1,-1)*$D930)</f>
        <v/>
      </c>
    </row>
    <row r="931">
      <c r="A931" s="22" t="n"/>
      <c r="B931" s="14" t="n"/>
      <c r="C931" s="14" t="n"/>
      <c r="D931" s="15" t="n"/>
      <c r="E931" s="14" t="n"/>
      <c r="F931" s="14" t="n"/>
      <c r="G931" s="16">
        <f>IF($B931="","",IFERROR(INDEX(Listas!$E$2:$E$40,MATCH($B931,Listas!$D$2:$D$40,0)),"?"))</f>
        <v/>
      </c>
      <c r="H931" s="16">
        <f>IF($B931="","",IFERROR(INDEX(Listas!$F$2:$F$40,MATCH($B931,Listas!$D$2:$D$40,0)),"Sim"))</f>
        <v/>
      </c>
      <c r="I931" s="17">
        <f>IF(OR($B931="",N($D931)=0),"",IF(G931="Entrada",1,-1)*$D931)</f>
        <v/>
      </c>
    </row>
    <row r="932">
      <c r="A932" s="22" t="n"/>
      <c r="B932" s="14" t="n"/>
      <c r="C932" s="14" t="n"/>
      <c r="D932" s="15" t="n"/>
      <c r="E932" s="14" t="n"/>
      <c r="F932" s="14" t="n"/>
      <c r="G932" s="16">
        <f>IF($B932="","",IFERROR(INDEX(Listas!$E$2:$E$40,MATCH($B932,Listas!$D$2:$D$40,0)),"?"))</f>
        <v/>
      </c>
      <c r="H932" s="16">
        <f>IF($B932="","",IFERROR(INDEX(Listas!$F$2:$F$40,MATCH($B932,Listas!$D$2:$D$40,0)),"Sim"))</f>
        <v/>
      </c>
      <c r="I932" s="17">
        <f>IF(OR($B932="",N($D932)=0),"",IF(G932="Entrada",1,-1)*$D932)</f>
        <v/>
      </c>
    </row>
    <row r="933">
      <c r="A933" s="22" t="n"/>
      <c r="B933" s="14" t="n"/>
      <c r="C933" s="14" t="n"/>
      <c r="D933" s="15" t="n"/>
      <c r="E933" s="14" t="n"/>
      <c r="F933" s="14" t="n"/>
      <c r="G933" s="16">
        <f>IF($B933="","",IFERROR(INDEX(Listas!$E$2:$E$40,MATCH($B933,Listas!$D$2:$D$40,0)),"?"))</f>
        <v/>
      </c>
      <c r="H933" s="16">
        <f>IF($B933="","",IFERROR(INDEX(Listas!$F$2:$F$40,MATCH($B933,Listas!$D$2:$D$40,0)),"Sim"))</f>
        <v/>
      </c>
      <c r="I933" s="17">
        <f>IF(OR($B933="",N($D933)=0),"",IF(G933="Entrada",1,-1)*$D933)</f>
        <v/>
      </c>
    </row>
    <row r="934">
      <c r="A934" s="22" t="n"/>
      <c r="B934" s="14" t="n"/>
      <c r="C934" s="14" t="n"/>
      <c r="D934" s="15" t="n"/>
      <c r="E934" s="14" t="n"/>
      <c r="F934" s="14" t="n"/>
      <c r="G934" s="16">
        <f>IF($B934="","",IFERROR(INDEX(Listas!$E$2:$E$40,MATCH($B934,Listas!$D$2:$D$40,0)),"?"))</f>
        <v/>
      </c>
      <c r="H934" s="16">
        <f>IF($B934="","",IFERROR(INDEX(Listas!$F$2:$F$40,MATCH($B934,Listas!$D$2:$D$40,0)),"Sim"))</f>
        <v/>
      </c>
      <c r="I934" s="17">
        <f>IF(OR($B934="",N($D934)=0),"",IF(G934="Entrada",1,-1)*$D934)</f>
        <v/>
      </c>
    </row>
    <row r="935">
      <c r="A935" s="22" t="n"/>
      <c r="B935" s="14" t="n"/>
      <c r="C935" s="14" t="n"/>
      <c r="D935" s="15" t="n"/>
      <c r="E935" s="14" t="n"/>
      <c r="F935" s="14" t="n"/>
      <c r="G935" s="16">
        <f>IF($B935="","",IFERROR(INDEX(Listas!$E$2:$E$40,MATCH($B935,Listas!$D$2:$D$40,0)),"?"))</f>
        <v/>
      </c>
      <c r="H935" s="16">
        <f>IF($B935="","",IFERROR(INDEX(Listas!$F$2:$F$40,MATCH($B935,Listas!$D$2:$D$40,0)),"Sim"))</f>
        <v/>
      </c>
      <c r="I935" s="17">
        <f>IF(OR($B935="",N($D935)=0),"",IF(G935="Entrada",1,-1)*$D935)</f>
        <v/>
      </c>
    </row>
    <row r="936">
      <c r="A936" s="22" t="n"/>
      <c r="B936" s="14" t="n"/>
      <c r="C936" s="14" t="n"/>
      <c r="D936" s="15" t="n"/>
      <c r="E936" s="14" t="n"/>
      <c r="F936" s="14" t="n"/>
      <c r="G936" s="16">
        <f>IF($B936="","",IFERROR(INDEX(Listas!$E$2:$E$40,MATCH($B936,Listas!$D$2:$D$40,0)),"?"))</f>
        <v/>
      </c>
      <c r="H936" s="16">
        <f>IF($B936="","",IFERROR(INDEX(Listas!$F$2:$F$40,MATCH($B936,Listas!$D$2:$D$40,0)),"Sim"))</f>
        <v/>
      </c>
      <c r="I936" s="17">
        <f>IF(OR($B936="",N($D936)=0),"",IF(G936="Entrada",1,-1)*$D936)</f>
        <v/>
      </c>
    </row>
    <row r="937">
      <c r="A937" s="22" t="n"/>
      <c r="B937" s="14" t="n"/>
      <c r="C937" s="14" t="n"/>
      <c r="D937" s="15" t="n"/>
      <c r="E937" s="14" t="n"/>
      <c r="F937" s="14" t="n"/>
      <c r="G937" s="16">
        <f>IF($B937="","",IFERROR(INDEX(Listas!$E$2:$E$40,MATCH($B937,Listas!$D$2:$D$40,0)),"?"))</f>
        <v/>
      </c>
      <c r="H937" s="16">
        <f>IF($B937="","",IFERROR(INDEX(Listas!$F$2:$F$40,MATCH($B937,Listas!$D$2:$D$40,0)),"Sim"))</f>
        <v/>
      </c>
      <c r="I937" s="17">
        <f>IF(OR($B937="",N($D937)=0),"",IF(G937="Entrada",1,-1)*$D937)</f>
        <v/>
      </c>
    </row>
    <row r="938">
      <c r="A938" s="22" t="n"/>
      <c r="B938" s="14" t="n"/>
      <c r="C938" s="14" t="n"/>
      <c r="D938" s="15" t="n"/>
      <c r="E938" s="14" t="n"/>
      <c r="F938" s="14" t="n"/>
      <c r="G938" s="16">
        <f>IF($B938="","",IFERROR(INDEX(Listas!$E$2:$E$40,MATCH($B938,Listas!$D$2:$D$40,0)),"?"))</f>
        <v/>
      </c>
      <c r="H938" s="16">
        <f>IF($B938="","",IFERROR(INDEX(Listas!$F$2:$F$40,MATCH($B938,Listas!$D$2:$D$40,0)),"Sim"))</f>
        <v/>
      </c>
      <c r="I938" s="17">
        <f>IF(OR($B938="",N($D938)=0),"",IF(G938="Entrada",1,-1)*$D938)</f>
        <v/>
      </c>
    </row>
    <row r="939">
      <c r="A939" s="22" t="n"/>
      <c r="B939" s="14" t="n"/>
      <c r="C939" s="14" t="n"/>
      <c r="D939" s="15" t="n"/>
      <c r="E939" s="14" t="n"/>
      <c r="F939" s="14" t="n"/>
      <c r="G939" s="16">
        <f>IF($B939="","",IFERROR(INDEX(Listas!$E$2:$E$40,MATCH($B939,Listas!$D$2:$D$40,0)),"?"))</f>
        <v/>
      </c>
      <c r="H939" s="16">
        <f>IF($B939="","",IFERROR(INDEX(Listas!$F$2:$F$40,MATCH($B939,Listas!$D$2:$D$40,0)),"Sim"))</f>
        <v/>
      </c>
      <c r="I939" s="17">
        <f>IF(OR($B939="",N($D939)=0),"",IF(G939="Entrada",1,-1)*$D939)</f>
        <v/>
      </c>
    </row>
    <row r="940">
      <c r="A940" s="22" t="n"/>
      <c r="B940" s="14" t="n"/>
      <c r="C940" s="14" t="n"/>
      <c r="D940" s="15" t="n"/>
      <c r="E940" s="14" t="n"/>
      <c r="F940" s="14" t="n"/>
      <c r="G940" s="16">
        <f>IF($B940="","",IFERROR(INDEX(Listas!$E$2:$E$40,MATCH($B940,Listas!$D$2:$D$40,0)),"?"))</f>
        <v/>
      </c>
      <c r="H940" s="16">
        <f>IF($B940="","",IFERROR(INDEX(Listas!$F$2:$F$40,MATCH($B940,Listas!$D$2:$D$40,0)),"Sim"))</f>
        <v/>
      </c>
      <c r="I940" s="17">
        <f>IF(OR($B940="",N($D940)=0),"",IF(G940="Entrada",1,-1)*$D940)</f>
        <v/>
      </c>
    </row>
    <row r="941">
      <c r="A941" s="22" t="n"/>
      <c r="B941" s="14" t="n"/>
      <c r="C941" s="14" t="n"/>
      <c r="D941" s="15" t="n"/>
      <c r="E941" s="14" t="n"/>
      <c r="F941" s="14" t="n"/>
      <c r="G941" s="16">
        <f>IF($B941="","",IFERROR(INDEX(Listas!$E$2:$E$40,MATCH($B941,Listas!$D$2:$D$40,0)),"?"))</f>
        <v/>
      </c>
      <c r="H941" s="16">
        <f>IF($B941="","",IFERROR(INDEX(Listas!$F$2:$F$40,MATCH($B941,Listas!$D$2:$D$40,0)),"Sim"))</f>
        <v/>
      </c>
      <c r="I941" s="17">
        <f>IF(OR($B941="",N($D941)=0),"",IF(G941="Entrada",1,-1)*$D941)</f>
        <v/>
      </c>
    </row>
    <row r="942">
      <c r="A942" s="22" t="n"/>
      <c r="B942" s="14" t="n"/>
      <c r="C942" s="14" t="n"/>
      <c r="D942" s="15" t="n"/>
      <c r="E942" s="14" t="n"/>
      <c r="F942" s="14" t="n"/>
      <c r="G942" s="16">
        <f>IF($B942="","",IFERROR(INDEX(Listas!$E$2:$E$40,MATCH($B942,Listas!$D$2:$D$40,0)),"?"))</f>
        <v/>
      </c>
      <c r="H942" s="16">
        <f>IF($B942="","",IFERROR(INDEX(Listas!$F$2:$F$40,MATCH($B942,Listas!$D$2:$D$40,0)),"Sim"))</f>
        <v/>
      </c>
      <c r="I942" s="17">
        <f>IF(OR($B942="",N($D942)=0),"",IF(G942="Entrada",1,-1)*$D942)</f>
        <v/>
      </c>
    </row>
    <row r="943">
      <c r="A943" s="22" t="n"/>
      <c r="B943" s="14" t="n"/>
      <c r="C943" s="14" t="n"/>
      <c r="D943" s="15" t="n"/>
      <c r="E943" s="14" t="n"/>
      <c r="F943" s="14" t="n"/>
      <c r="G943" s="16">
        <f>IF($B943="","",IFERROR(INDEX(Listas!$E$2:$E$40,MATCH($B943,Listas!$D$2:$D$40,0)),"?"))</f>
        <v/>
      </c>
      <c r="H943" s="16">
        <f>IF($B943="","",IFERROR(INDEX(Listas!$F$2:$F$40,MATCH($B943,Listas!$D$2:$D$40,0)),"Sim"))</f>
        <v/>
      </c>
      <c r="I943" s="17">
        <f>IF(OR($B943="",N($D943)=0),"",IF(G943="Entrada",1,-1)*$D943)</f>
        <v/>
      </c>
    </row>
    <row r="944">
      <c r="A944" s="22" t="n"/>
      <c r="B944" s="14" t="n"/>
      <c r="C944" s="14" t="n"/>
      <c r="D944" s="15" t="n"/>
      <c r="E944" s="14" t="n"/>
      <c r="F944" s="14" t="n"/>
      <c r="G944" s="16">
        <f>IF($B944="","",IFERROR(INDEX(Listas!$E$2:$E$40,MATCH($B944,Listas!$D$2:$D$40,0)),"?"))</f>
        <v/>
      </c>
      <c r="H944" s="16">
        <f>IF($B944="","",IFERROR(INDEX(Listas!$F$2:$F$40,MATCH($B944,Listas!$D$2:$D$40,0)),"Sim"))</f>
        <v/>
      </c>
      <c r="I944" s="17">
        <f>IF(OR($B944="",N($D944)=0),"",IF(G944="Entrada",1,-1)*$D944)</f>
        <v/>
      </c>
    </row>
    <row r="945">
      <c r="A945" s="22" t="n"/>
      <c r="B945" s="14" t="n"/>
      <c r="C945" s="14" t="n"/>
      <c r="D945" s="15" t="n"/>
      <c r="E945" s="14" t="n"/>
      <c r="F945" s="14" t="n"/>
      <c r="G945" s="16">
        <f>IF($B945="","",IFERROR(INDEX(Listas!$E$2:$E$40,MATCH($B945,Listas!$D$2:$D$40,0)),"?"))</f>
        <v/>
      </c>
      <c r="H945" s="16">
        <f>IF($B945="","",IFERROR(INDEX(Listas!$F$2:$F$40,MATCH($B945,Listas!$D$2:$D$40,0)),"Sim"))</f>
        <v/>
      </c>
      <c r="I945" s="17">
        <f>IF(OR($B945="",N($D945)=0),"",IF(G945="Entrada",1,-1)*$D945)</f>
        <v/>
      </c>
    </row>
    <row r="946">
      <c r="A946" s="22" t="n"/>
      <c r="B946" s="14" t="n"/>
      <c r="C946" s="14" t="n"/>
      <c r="D946" s="15" t="n"/>
      <c r="E946" s="14" t="n"/>
      <c r="F946" s="14" t="n"/>
      <c r="G946" s="16">
        <f>IF($B946="","",IFERROR(INDEX(Listas!$E$2:$E$40,MATCH($B946,Listas!$D$2:$D$40,0)),"?"))</f>
        <v/>
      </c>
      <c r="H946" s="16">
        <f>IF($B946="","",IFERROR(INDEX(Listas!$F$2:$F$40,MATCH($B946,Listas!$D$2:$D$40,0)),"Sim"))</f>
        <v/>
      </c>
      <c r="I946" s="17">
        <f>IF(OR($B946="",N($D946)=0),"",IF(G946="Entrada",1,-1)*$D946)</f>
        <v/>
      </c>
    </row>
    <row r="947">
      <c r="A947" s="22" t="n"/>
      <c r="B947" s="14" t="n"/>
      <c r="C947" s="14" t="n"/>
      <c r="D947" s="15" t="n"/>
      <c r="E947" s="14" t="n"/>
      <c r="F947" s="14" t="n"/>
      <c r="G947" s="16">
        <f>IF($B947="","",IFERROR(INDEX(Listas!$E$2:$E$40,MATCH($B947,Listas!$D$2:$D$40,0)),"?"))</f>
        <v/>
      </c>
      <c r="H947" s="16">
        <f>IF($B947="","",IFERROR(INDEX(Listas!$F$2:$F$40,MATCH($B947,Listas!$D$2:$D$40,0)),"Sim"))</f>
        <v/>
      </c>
      <c r="I947" s="17">
        <f>IF(OR($B947="",N($D947)=0),"",IF(G947="Entrada",1,-1)*$D947)</f>
        <v/>
      </c>
    </row>
    <row r="948">
      <c r="A948" s="22" t="n"/>
      <c r="B948" s="14" t="n"/>
      <c r="C948" s="14" t="n"/>
      <c r="D948" s="15" t="n"/>
      <c r="E948" s="14" t="n"/>
      <c r="F948" s="14" t="n"/>
      <c r="G948" s="16">
        <f>IF($B948="","",IFERROR(INDEX(Listas!$E$2:$E$40,MATCH($B948,Listas!$D$2:$D$40,0)),"?"))</f>
        <v/>
      </c>
      <c r="H948" s="16">
        <f>IF($B948="","",IFERROR(INDEX(Listas!$F$2:$F$40,MATCH($B948,Listas!$D$2:$D$40,0)),"Sim"))</f>
        <v/>
      </c>
      <c r="I948" s="17">
        <f>IF(OR($B948="",N($D948)=0),"",IF(G948="Entrada",1,-1)*$D948)</f>
        <v/>
      </c>
    </row>
    <row r="949">
      <c r="A949" s="22" t="n"/>
      <c r="B949" s="14" t="n"/>
      <c r="C949" s="14" t="n"/>
      <c r="D949" s="15" t="n"/>
      <c r="E949" s="14" t="n"/>
      <c r="F949" s="14" t="n"/>
      <c r="G949" s="16">
        <f>IF($B949="","",IFERROR(INDEX(Listas!$E$2:$E$40,MATCH($B949,Listas!$D$2:$D$40,0)),"?"))</f>
        <v/>
      </c>
      <c r="H949" s="16">
        <f>IF($B949="","",IFERROR(INDEX(Listas!$F$2:$F$40,MATCH($B949,Listas!$D$2:$D$40,0)),"Sim"))</f>
        <v/>
      </c>
      <c r="I949" s="17">
        <f>IF(OR($B949="",N($D949)=0),"",IF(G949="Entrada",1,-1)*$D949)</f>
        <v/>
      </c>
    </row>
    <row r="950">
      <c r="A950" s="22" t="n"/>
      <c r="B950" s="14" t="n"/>
      <c r="C950" s="14" t="n"/>
      <c r="D950" s="15" t="n"/>
      <c r="E950" s="14" t="n"/>
      <c r="F950" s="14" t="n"/>
      <c r="G950" s="16">
        <f>IF($B950="","",IFERROR(INDEX(Listas!$E$2:$E$40,MATCH($B950,Listas!$D$2:$D$40,0)),"?"))</f>
        <v/>
      </c>
      <c r="H950" s="16">
        <f>IF($B950="","",IFERROR(INDEX(Listas!$F$2:$F$40,MATCH($B950,Listas!$D$2:$D$40,0)),"Sim"))</f>
        <v/>
      </c>
      <c r="I950" s="17">
        <f>IF(OR($B950="",N($D950)=0),"",IF(G950="Entrada",1,-1)*$D950)</f>
        <v/>
      </c>
    </row>
    <row r="951">
      <c r="A951" s="22" t="n"/>
      <c r="B951" s="14" t="n"/>
      <c r="C951" s="14" t="n"/>
      <c r="D951" s="15" t="n"/>
      <c r="E951" s="14" t="n"/>
      <c r="F951" s="14" t="n"/>
      <c r="G951" s="16">
        <f>IF($B951="","",IFERROR(INDEX(Listas!$E$2:$E$40,MATCH($B951,Listas!$D$2:$D$40,0)),"?"))</f>
        <v/>
      </c>
      <c r="H951" s="16">
        <f>IF($B951="","",IFERROR(INDEX(Listas!$F$2:$F$40,MATCH($B951,Listas!$D$2:$D$40,0)),"Sim"))</f>
        <v/>
      </c>
      <c r="I951" s="17">
        <f>IF(OR($B951="",N($D951)=0),"",IF(G951="Entrada",1,-1)*$D951)</f>
        <v/>
      </c>
    </row>
    <row r="952">
      <c r="A952" s="22" t="n"/>
      <c r="B952" s="14" t="n"/>
      <c r="C952" s="14" t="n"/>
      <c r="D952" s="15" t="n"/>
      <c r="E952" s="14" t="n"/>
      <c r="F952" s="14" t="n"/>
      <c r="G952" s="16">
        <f>IF($B952="","",IFERROR(INDEX(Listas!$E$2:$E$40,MATCH($B952,Listas!$D$2:$D$40,0)),"?"))</f>
        <v/>
      </c>
      <c r="H952" s="16">
        <f>IF($B952="","",IFERROR(INDEX(Listas!$F$2:$F$40,MATCH($B952,Listas!$D$2:$D$40,0)),"Sim"))</f>
        <v/>
      </c>
      <c r="I952" s="17">
        <f>IF(OR($B952="",N($D952)=0),"",IF(G952="Entrada",1,-1)*$D952)</f>
        <v/>
      </c>
    </row>
    <row r="953">
      <c r="A953" s="22" t="n"/>
      <c r="B953" s="14" t="n"/>
      <c r="C953" s="14" t="n"/>
      <c r="D953" s="15" t="n"/>
      <c r="E953" s="14" t="n"/>
      <c r="F953" s="14" t="n"/>
      <c r="G953" s="16">
        <f>IF($B953="","",IFERROR(INDEX(Listas!$E$2:$E$40,MATCH($B953,Listas!$D$2:$D$40,0)),"?"))</f>
        <v/>
      </c>
      <c r="H953" s="16">
        <f>IF($B953="","",IFERROR(INDEX(Listas!$F$2:$F$40,MATCH($B953,Listas!$D$2:$D$40,0)),"Sim"))</f>
        <v/>
      </c>
      <c r="I953" s="17">
        <f>IF(OR($B953="",N($D953)=0),"",IF(G953="Entrada",1,-1)*$D953)</f>
        <v/>
      </c>
    </row>
    <row r="954">
      <c r="A954" s="22" t="n"/>
      <c r="B954" s="14" t="n"/>
      <c r="C954" s="14" t="n"/>
      <c r="D954" s="15" t="n"/>
      <c r="E954" s="14" t="n"/>
      <c r="F954" s="14" t="n"/>
      <c r="G954" s="16">
        <f>IF($B954="","",IFERROR(INDEX(Listas!$E$2:$E$40,MATCH($B954,Listas!$D$2:$D$40,0)),"?"))</f>
        <v/>
      </c>
      <c r="H954" s="16">
        <f>IF($B954="","",IFERROR(INDEX(Listas!$F$2:$F$40,MATCH($B954,Listas!$D$2:$D$40,0)),"Sim"))</f>
        <v/>
      </c>
      <c r="I954" s="17">
        <f>IF(OR($B954="",N($D954)=0),"",IF(G954="Entrada",1,-1)*$D954)</f>
        <v/>
      </c>
    </row>
    <row r="955">
      <c r="A955" s="22" t="n"/>
      <c r="B955" s="14" t="n"/>
      <c r="C955" s="14" t="n"/>
      <c r="D955" s="15" t="n"/>
      <c r="E955" s="14" t="n"/>
      <c r="F955" s="14" t="n"/>
      <c r="G955" s="16">
        <f>IF($B955="","",IFERROR(INDEX(Listas!$E$2:$E$40,MATCH($B955,Listas!$D$2:$D$40,0)),"?"))</f>
        <v/>
      </c>
      <c r="H955" s="16">
        <f>IF($B955="","",IFERROR(INDEX(Listas!$F$2:$F$40,MATCH($B955,Listas!$D$2:$D$40,0)),"Sim"))</f>
        <v/>
      </c>
      <c r="I955" s="17">
        <f>IF(OR($B955="",N($D955)=0),"",IF(G955="Entrada",1,-1)*$D955)</f>
        <v/>
      </c>
    </row>
    <row r="956">
      <c r="A956" s="22" t="n"/>
      <c r="B956" s="14" t="n"/>
      <c r="C956" s="14" t="n"/>
      <c r="D956" s="15" t="n"/>
      <c r="E956" s="14" t="n"/>
      <c r="F956" s="14" t="n"/>
      <c r="G956" s="16">
        <f>IF($B956="","",IFERROR(INDEX(Listas!$E$2:$E$40,MATCH($B956,Listas!$D$2:$D$40,0)),"?"))</f>
        <v/>
      </c>
      <c r="H956" s="16">
        <f>IF($B956="","",IFERROR(INDEX(Listas!$F$2:$F$40,MATCH($B956,Listas!$D$2:$D$40,0)),"Sim"))</f>
        <v/>
      </c>
      <c r="I956" s="17">
        <f>IF(OR($B956="",N($D956)=0),"",IF(G956="Entrada",1,-1)*$D956)</f>
        <v/>
      </c>
    </row>
    <row r="957">
      <c r="A957" s="22" t="n"/>
      <c r="B957" s="14" t="n"/>
      <c r="C957" s="14" t="n"/>
      <c r="D957" s="15" t="n"/>
      <c r="E957" s="14" t="n"/>
      <c r="F957" s="14" t="n"/>
      <c r="G957" s="16">
        <f>IF($B957="","",IFERROR(INDEX(Listas!$E$2:$E$40,MATCH($B957,Listas!$D$2:$D$40,0)),"?"))</f>
        <v/>
      </c>
      <c r="H957" s="16">
        <f>IF($B957="","",IFERROR(INDEX(Listas!$F$2:$F$40,MATCH($B957,Listas!$D$2:$D$40,0)),"Sim"))</f>
        <v/>
      </c>
      <c r="I957" s="17">
        <f>IF(OR($B957="",N($D957)=0),"",IF(G957="Entrada",1,-1)*$D957)</f>
        <v/>
      </c>
    </row>
    <row r="958">
      <c r="A958" s="22" t="n"/>
      <c r="B958" s="14" t="n"/>
      <c r="C958" s="14" t="n"/>
      <c r="D958" s="15" t="n"/>
      <c r="E958" s="14" t="n"/>
      <c r="F958" s="14" t="n"/>
      <c r="G958" s="16">
        <f>IF($B958="","",IFERROR(INDEX(Listas!$E$2:$E$40,MATCH($B958,Listas!$D$2:$D$40,0)),"?"))</f>
        <v/>
      </c>
      <c r="H958" s="16">
        <f>IF($B958="","",IFERROR(INDEX(Listas!$F$2:$F$40,MATCH($B958,Listas!$D$2:$D$40,0)),"Sim"))</f>
        <v/>
      </c>
      <c r="I958" s="17">
        <f>IF(OR($B958="",N($D958)=0),"",IF(G958="Entrada",1,-1)*$D958)</f>
        <v/>
      </c>
    </row>
    <row r="959">
      <c r="A959" s="22" t="n"/>
      <c r="B959" s="14" t="n"/>
      <c r="C959" s="14" t="n"/>
      <c r="D959" s="15" t="n"/>
      <c r="E959" s="14" t="n"/>
      <c r="F959" s="14" t="n"/>
      <c r="G959" s="16">
        <f>IF($B959="","",IFERROR(INDEX(Listas!$E$2:$E$40,MATCH($B959,Listas!$D$2:$D$40,0)),"?"))</f>
        <v/>
      </c>
      <c r="H959" s="16">
        <f>IF($B959="","",IFERROR(INDEX(Listas!$F$2:$F$40,MATCH($B959,Listas!$D$2:$D$40,0)),"Sim"))</f>
        <v/>
      </c>
      <c r="I959" s="17">
        <f>IF(OR($B959="",N($D959)=0),"",IF(G959="Entrada",1,-1)*$D959)</f>
        <v/>
      </c>
    </row>
    <row r="960">
      <c r="A960" s="22" t="n"/>
      <c r="B960" s="14" t="n"/>
      <c r="C960" s="14" t="n"/>
      <c r="D960" s="15" t="n"/>
      <c r="E960" s="14" t="n"/>
      <c r="F960" s="14" t="n"/>
      <c r="G960" s="16">
        <f>IF($B960="","",IFERROR(INDEX(Listas!$E$2:$E$40,MATCH($B960,Listas!$D$2:$D$40,0)),"?"))</f>
        <v/>
      </c>
      <c r="H960" s="16">
        <f>IF($B960="","",IFERROR(INDEX(Listas!$F$2:$F$40,MATCH($B960,Listas!$D$2:$D$40,0)),"Sim"))</f>
        <v/>
      </c>
      <c r="I960" s="17">
        <f>IF(OR($B960="",N($D960)=0),"",IF(G960="Entrada",1,-1)*$D960)</f>
        <v/>
      </c>
    </row>
    <row r="961">
      <c r="A961" s="22" t="n"/>
      <c r="B961" s="14" t="n"/>
      <c r="C961" s="14" t="n"/>
      <c r="D961" s="15" t="n"/>
      <c r="E961" s="14" t="n"/>
      <c r="F961" s="14" t="n"/>
      <c r="G961" s="16">
        <f>IF($B961="","",IFERROR(INDEX(Listas!$E$2:$E$40,MATCH($B961,Listas!$D$2:$D$40,0)),"?"))</f>
        <v/>
      </c>
      <c r="H961" s="16">
        <f>IF($B961="","",IFERROR(INDEX(Listas!$F$2:$F$40,MATCH($B961,Listas!$D$2:$D$40,0)),"Sim"))</f>
        <v/>
      </c>
      <c r="I961" s="17">
        <f>IF(OR($B961="",N($D961)=0),"",IF(G961="Entrada",1,-1)*$D961)</f>
        <v/>
      </c>
    </row>
    <row r="962">
      <c r="A962" s="22" t="n"/>
      <c r="B962" s="14" t="n"/>
      <c r="C962" s="14" t="n"/>
      <c r="D962" s="15" t="n"/>
      <c r="E962" s="14" t="n"/>
      <c r="F962" s="14" t="n"/>
      <c r="G962" s="16">
        <f>IF($B962="","",IFERROR(INDEX(Listas!$E$2:$E$40,MATCH($B962,Listas!$D$2:$D$40,0)),"?"))</f>
        <v/>
      </c>
      <c r="H962" s="16">
        <f>IF($B962="","",IFERROR(INDEX(Listas!$F$2:$F$40,MATCH($B962,Listas!$D$2:$D$40,0)),"Sim"))</f>
        <v/>
      </c>
      <c r="I962" s="17">
        <f>IF(OR($B962="",N($D962)=0),"",IF(G962="Entrada",1,-1)*$D962)</f>
        <v/>
      </c>
    </row>
    <row r="963">
      <c r="A963" s="22" t="n"/>
      <c r="B963" s="14" t="n"/>
      <c r="C963" s="14" t="n"/>
      <c r="D963" s="15" t="n"/>
      <c r="E963" s="14" t="n"/>
      <c r="F963" s="14" t="n"/>
      <c r="G963" s="16">
        <f>IF($B963="","",IFERROR(INDEX(Listas!$E$2:$E$40,MATCH($B963,Listas!$D$2:$D$40,0)),"?"))</f>
        <v/>
      </c>
      <c r="H963" s="16">
        <f>IF($B963="","",IFERROR(INDEX(Listas!$F$2:$F$40,MATCH($B963,Listas!$D$2:$D$40,0)),"Sim"))</f>
        <v/>
      </c>
      <c r="I963" s="17">
        <f>IF(OR($B963="",N($D963)=0),"",IF(G963="Entrada",1,-1)*$D963)</f>
        <v/>
      </c>
    </row>
    <row r="964">
      <c r="A964" s="22" t="n"/>
      <c r="B964" s="14" t="n"/>
      <c r="C964" s="14" t="n"/>
      <c r="D964" s="15" t="n"/>
      <c r="E964" s="14" t="n"/>
      <c r="F964" s="14" t="n"/>
      <c r="G964" s="16">
        <f>IF($B964="","",IFERROR(INDEX(Listas!$E$2:$E$40,MATCH($B964,Listas!$D$2:$D$40,0)),"?"))</f>
        <v/>
      </c>
      <c r="H964" s="16">
        <f>IF($B964="","",IFERROR(INDEX(Listas!$F$2:$F$40,MATCH($B964,Listas!$D$2:$D$40,0)),"Sim"))</f>
        <v/>
      </c>
      <c r="I964" s="17">
        <f>IF(OR($B964="",N($D964)=0),"",IF(G964="Entrada",1,-1)*$D964)</f>
        <v/>
      </c>
    </row>
    <row r="965">
      <c r="A965" s="22" t="n"/>
      <c r="B965" s="14" t="n"/>
      <c r="C965" s="14" t="n"/>
      <c r="D965" s="15" t="n"/>
      <c r="E965" s="14" t="n"/>
      <c r="F965" s="14" t="n"/>
      <c r="G965" s="16">
        <f>IF($B965="","",IFERROR(INDEX(Listas!$E$2:$E$40,MATCH($B965,Listas!$D$2:$D$40,0)),"?"))</f>
        <v/>
      </c>
      <c r="H965" s="16">
        <f>IF($B965="","",IFERROR(INDEX(Listas!$F$2:$F$40,MATCH($B965,Listas!$D$2:$D$40,0)),"Sim"))</f>
        <v/>
      </c>
      <c r="I965" s="17">
        <f>IF(OR($B965="",N($D965)=0),"",IF(G965="Entrada",1,-1)*$D965)</f>
        <v/>
      </c>
    </row>
    <row r="966">
      <c r="A966" s="22" t="n"/>
      <c r="B966" s="14" t="n"/>
      <c r="C966" s="14" t="n"/>
      <c r="D966" s="15" t="n"/>
      <c r="E966" s="14" t="n"/>
      <c r="F966" s="14" t="n"/>
      <c r="G966" s="16">
        <f>IF($B966="","",IFERROR(INDEX(Listas!$E$2:$E$40,MATCH($B966,Listas!$D$2:$D$40,0)),"?"))</f>
        <v/>
      </c>
      <c r="H966" s="16">
        <f>IF($B966="","",IFERROR(INDEX(Listas!$F$2:$F$40,MATCH($B966,Listas!$D$2:$D$40,0)),"Sim"))</f>
        <v/>
      </c>
      <c r="I966" s="17">
        <f>IF(OR($B966="",N($D966)=0),"",IF(G966="Entrada",1,-1)*$D966)</f>
        <v/>
      </c>
    </row>
    <row r="967">
      <c r="A967" s="22" t="n"/>
      <c r="B967" s="14" t="n"/>
      <c r="C967" s="14" t="n"/>
      <c r="D967" s="15" t="n"/>
      <c r="E967" s="14" t="n"/>
      <c r="F967" s="14" t="n"/>
      <c r="G967" s="16">
        <f>IF($B967="","",IFERROR(INDEX(Listas!$E$2:$E$40,MATCH($B967,Listas!$D$2:$D$40,0)),"?"))</f>
        <v/>
      </c>
      <c r="H967" s="16">
        <f>IF($B967="","",IFERROR(INDEX(Listas!$F$2:$F$40,MATCH($B967,Listas!$D$2:$D$40,0)),"Sim"))</f>
        <v/>
      </c>
      <c r="I967" s="17">
        <f>IF(OR($B967="",N($D967)=0),"",IF(G967="Entrada",1,-1)*$D967)</f>
        <v/>
      </c>
    </row>
    <row r="968">
      <c r="A968" s="22" t="n"/>
      <c r="B968" s="14" t="n"/>
      <c r="C968" s="14" t="n"/>
      <c r="D968" s="15" t="n"/>
      <c r="E968" s="14" t="n"/>
      <c r="F968" s="14" t="n"/>
      <c r="G968" s="16">
        <f>IF($B968="","",IFERROR(INDEX(Listas!$E$2:$E$40,MATCH($B968,Listas!$D$2:$D$40,0)),"?"))</f>
        <v/>
      </c>
      <c r="H968" s="16">
        <f>IF($B968="","",IFERROR(INDEX(Listas!$F$2:$F$40,MATCH($B968,Listas!$D$2:$D$40,0)),"Sim"))</f>
        <v/>
      </c>
      <c r="I968" s="17">
        <f>IF(OR($B968="",N($D968)=0),"",IF(G968="Entrada",1,-1)*$D968)</f>
        <v/>
      </c>
    </row>
    <row r="969">
      <c r="A969" s="22" t="n"/>
      <c r="B969" s="14" t="n"/>
      <c r="C969" s="14" t="n"/>
      <c r="D969" s="15" t="n"/>
      <c r="E969" s="14" t="n"/>
      <c r="F969" s="14" t="n"/>
      <c r="G969" s="16">
        <f>IF($B969="","",IFERROR(INDEX(Listas!$E$2:$E$40,MATCH($B969,Listas!$D$2:$D$40,0)),"?"))</f>
        <v/>
      </c>
      <c r="H969" s="16">
        <f>IF($B969="","",IFERROR(INDEX(Listas!$F$2:$F$40,MATCH($B969,Listas!$D$2:$D$40,0)),"Sim"))</f>
        <v/>
      </c>
      <c r="I969" s="17">
        <f>IF(OR($B969="",N($D969)=0),"",IF(G969="Entrada",1,-1)*$D969)</f>
        <v/>
      </c>
    </row>
    <row r="970">
      <c r="A970" s="22" t="n"/>
      <c r="B970" s="14" t="n"/>
      <c r="C970" s="14" t="n"/>
      <c r="D970" s="15" t="n"/>
      <c r="E970" s="14" t="n"/>
      <c r="F970" s="14" t="n"/>
      <c r="G970" s="16">
        <f>IF($B970="","",IFERROR(INDEX(Listas!$E$2:$E$40,MATCH($B970,Listas!$D$2:$D$40,0)),"?"))</f>
        <v/>
      </c>
      <c r="H970" s="16">
        <f>IF($B970="","",IFERROR(INDEX(Listas!$F$2:$F$40,MATCH($B970,Listas!$D$2:$D$40,0)),"Sim"))</f>
        <v/>
      </c>
      <c r="I970" s="17">
        <f>IF(OR($B970="",N($D970)=0),"",IF(G970="Entrada",1,-1)*$D970)</f>
        <v/>
      </c>
    </row>
    <row r="971">
      <c r="A971" s="22" t="n"/>
      <c r="B971" s="14" t="n"/>
      <c r="C971" s="14" t="n"/>
      <c r="D971" s="15" t="n"/>
      <c r="E971" s="14" t="n"/>
      <c r="F971" s="14" t="n"/>
      <c r="G971" s="16">
        <f>IF($B971="","",IFERROR(INDEX(Listas!$E$2:$E$40,MATCH($B971,Listas!$D$2:$D$40,0)),"?"))</f>
        <v/>
      </c>
      <c r="H971" s="16">
        <f>IF($B971="","",IFERROR(INDEX(Listas!$F$2:$F$40,MATCH($B971,Listas!$D$2:$D$40,0)),"Sim"))</f>
        <v/>
      </c>
      <c r="I971" s="17">
        <f>IF(OR($B971="",N($D971)=0),"",IF(G971="Entrada",1,-1)*$D971)</f>
        <v/>
      </c>
    </row>
    <row r="972">
      <c r="A972" s="22" t="n"/>
      <c r="B972" s="14" t="n"/>
      <c r="C972" s="14" t="n"/>
      <c r="D972" s="15" t="n"/>
      <c r="E972" s="14" t="n"/>
      <c r="F972" s="14" t="n"/>
      <c r="G972" s="16">
        <f>IF($B972="","",IFERROR(INDEX(Listas!$E$2:$E$40,MATCH($B972,Listas!$D$2:$D$40,0)),"?"))</f>
        <v/>
      </c>
      <c r="H972" s="16">
        <f>IF($B972="","",IFERROR(INDEX(Listas!$F$2:$F$40,MATCH($B972,Listas!$D$2:$D$40,0)),"Sim"))</f>
        <v/>
      </c>
      <c r="I972" s="17">
        <f>IF(OR($B972="",N($D972)=0),"",IF(G972="Entrada",1,-1)*$D972)</f>
        <v/>
      </c>
    </row>
    <row r="973">
      <c r="A973" s="22" t="n"/>
      <c r="B973" s="14" t="n"/>
      <c r="C973" s="14" t="n"/>
      <c r="D973" s="15" t="n"/>
      <c r="E973" s="14" t="n"/>
      <c r="F973" s="14" t="n"/>
      <c r="G973" s="16">
        <f>IF($B973="","",IFERROR(INDEX(Listas!$E$2:$E$40,MATCH($B973,Listas!$D$2:$D$40,0)),"?"))</f>
        <v/>
      </c>
      <c r="H973" s="16">
        <f>IF($B973="","",IFERROR(INDEX(Listas!$F$2:$F$40,MATCH($B973,Listas!$D$2:$D$40,0)),"Sim"))</f>
        <v/>
      </c>
      <c r="I973" s="17">
        <f>IF(OR($B973="",N($D973)=0),"",IF(G973="Entrada",1,-1)*$D973)</f>
        <v/>
      </c>
    </row>
    <row r="974">
      <c r="A974" s="22" t="n"/>
      <c r="B974" s="14" t="n"/>
      <c r="C974" s="14" t="n"/>
      <c r="D974" s="15" t="n"/>
      <c r="E974" s="14" t="n"/>
      <c r="F974" s="14" t="n"/>
      <c r="G974" s="16">
        <f>IF($B974="","",IFERROR(INDEX(Listas!$E$2:$E$40,MATCH($B974,Listas!$D$2:$D$40,0)),"?"))</f>
        <v/>
      </c>
      <c r="H974" s="16">
        <f>IF($B974="","",IFERROR(INDEX(Listas!$F$2:$F$40,MATCH($B974,Listas!$D$2:$D$40,0)),"Sim"))</f>
        <v/>
      </c>
      <c r="I974" s="17">
        <f>IF(OR($B974="",N($D974)=0),"",IF(G974="Entrada",1,-1)*$D974)</f>
        <v/>
      </c>
    </row>
    <row r="975">
      <c r="A975" s="22" t="n"/>
      <c r="B975" s="14" t="n"/>
      <c r="C975" s="14" t="n"/>
      <c r="D975" s="15" t="n"/>
      <c r="E975" s="14" t="n"/>
      <c r="F975" s="14" t="n"/>
      <c r="G975" s="16">
        <f>IF($B975="","",IFERROR(INDEX(Listas!$E$2:$E$40,MATCH($B975,Listas!$D$2:$D$40,0)),"?"))</f>
        <v/>
      </c>
      <c r="H975" s="16">
        <f>IF($B975="","",IFERROR(INDEX(Listas!$F$2:$F$40,MATCH($B975,Listas!$D$2:$D$40,0)),"Sim"))</f>
        <v/>
      </c>
      <c r="I975" s="17">
        <f>IF(OR($B975="",N($D975)=0),"",IF(G975="Entrada",1,-1)*$D975)</f>
        <v/>
      </c>
    </row>
    <row r="976">
      <c r="A976" s="22" t="n"/>
      <c r="B976" s="14" t="n"/>
      <c r="C976" s="14" t="n"/>
      <c r="D976" s="15" t="n"/>
      <c r="E976" s="14" t="n"/>
      <c r="F976" s="14" t="n"/>
      <c r="G976" s="16">
        <f>IF($B976="","",IFERROR(INDEX(Listas!$E$2:$E$40,MATCH($B976,Listas!$D$2:$D$40,0)),"?"))</f>
        <v/>
      </c>
      <c r="H976" s="16">
        <f>IF($B976="","",IFERROR(INDEX(Listas!$F$2:$F$40,MATCH($B976,Listas!$D$2:$D$40,0)),"Sim"))</f>
        <v/>
      </c>
      <c r="I976" s="17">
        <f>IF(OR($B976="",N($D976)=0),"",IF(G976="Entrada",1,-1)*$D976)</f>
        <v/>
      </c>
    </row>
    <row r="977">
      <c r="A977" s="22" t="n"/>
      <c r="B977" s="14" t="n"/>
      <c r="C977" s="14" t="n"/>
      <c r="D977" s="15" t="n"/>
      <c r="E977" s="14" t="n"/>
      <c r="F977" s="14" t="n"/>
      <c r="G977" s="16">
        <f>IF($B977="","",IFERROR(INDEX(Listas!$E$2:$E$40,MATCH($B977,Listas!$D$2:$D$40,0)),"?"))</f>
        <v/>
      </c>
      <c r="H977" s="16">
        <f>IF($B977="","",IFERROR(INDEX(Listas!$F$2:$F$40,MATCH($B977,Listas!$D$2:$D$40,0)),"Sim"))</f>
        <v/>
      </c>
      <c r="I977" s="17">
        <f>IF(OR($B977="",N($D977)=0),"",IF(G977="Entrada",1,-1)*$D977)</f>
        <v/>
      </c>
    </row>
    <row r="978">
      <c r="A978" s="22" t="n"/>
      <c r="B978" s="14" t="n"/>
      <c r="C978" s="14" t="n"/>
      <c r="D978" s="15" t="n"/>
      <c r="E978" s="14" t="n"/>
      <c r="F978" s="14" t="n"/>
      <c r="G978" s="16">
        <f>IF($B978="","",IFERROR(INDEX(Listas!$E$2:$E$40,MATCH($B978,Listas!$D$2:$D$40,0)),"?"))</f>
        <v/>
      </c>
      <c r="H978" s="16">
        <f>IF($B978="","",IFERROR(INDEX(Listas!$F$2:$F$40,MATCH($B978,Listas!$D$2:$D$40,0)),"Sim"))</f>
        <v/>
      </c>
      <c r="I978" s="17">
        <f>IF(OR($B978="",N($D978)=0),"",IF(G978="Entrada",1,-1)*$D978)</f>
        <v/>
      </c>
    </row>
    <row r="979">
      <c r="A979" s="22" t="n"/>
      <c r="B979" s="14" t="n"/>
      <c r="C979" s="14" t="n"/>
      <c r="D979" s="15" t="n"/>
      <c r="E979" s="14" t="n"/>
      <c r="F979" s="14" t="n"/>
      <c r="G979" s="16">
        <f>IF($B979="","",IFERROR(INDEX(Listas!$E$2:$E$40,MATCH($B979,Listas!$D$2:$D$40,0)),"?"))</f>
        <v/>
      </c>
      <c r="H979" s="16">
        <f>IF($B979="","",IFERROR(INDEX(Listas!$F$2:$F$40,MATCH($B979,Listas!$D$2:$D$40,0)),"Sim"))</f>
        <v/>
      </c>
      <c r="I979" s="17">
        <f>IF(OR($B979="",N($D979)=0),"",IF(G979="Entrada",1,-1)*$D979)</f>
        <v/>
      </c>
    </row>
    <row r="980">
      <c r="A980" s="22" t="n"/>
      <c r="B980" s="14" t="n"/>
      <c r="C980" s="14" t="n"/>
      <c r="D980" s="15" t="n"/>
      <c r="E980" s="14" t="n"/>
      <c r="F980" s="14" t="n"/>
      <c r="G980" s="16">
        <f>IF($B980="","",IFERROR(INDEX(Listas!$E$2:$E$40,MATCH($B980,Listas!$D$2:$D$40,0)),"?"))</f>
        <v/>
      </c>
      <c r="H980" s="16">
        <f>IF($B980="","",IFERROR(INDEX(Listas!$F$2:$F$40,MATCH($B980,Listas!$D$2:$D$40,0)),"Sim"))</f>
        <v/>
      </c>
      <c r="I980" s="17">
        <f>IF(OR($B980="",N($D980)=0),"",IF(G980="Entrada",1,-1)*$D980)</f>
        <v/>
      </c>
    </row>
    <row r="981">
      <c r="A981" s="22" t="n"/>
      <c r="B981" s="14" t="n"/>
      <c r="C981" s="14" t="n"/>
      <c r="D981" s="15" t="n"/>
      <c r="E981" s="14" t="n"/>
      <c r="F981" s="14" t="n"/>
      <c r="G981" s="16">
        <f>IF($B981="","",IFERROR(INDEX(Listas!$E$2:$E$40,MATCH($B981,Listas!$D$2:$D$40,0)),"?"))</f>
        <v/>
      </c>
      <c r="H981" s="16">
        <f>IF($B981="","",IFERROR(INDEX(Listas!$F$2:$F$40,MATCH($B981,Listas!$D$2:$D$40,0)),"Sim"))</f>
        <v/>
      </c>
      <c r="I981" s="17">
        <f>IF(OR($B981="",N($D981)=0),"",IF(G981="Entrada",1,-1)*$D981)</f>
        <v/>
      </c>
    </row>
    <row r="982">
      <c r="A982" s="22" t="n"/>
      <c r="B982" s="14" t="n"/>
      <c r="C982" s="14" t="n"/>
      <c r="D982" s="15" t="n"/>
      <c r="E982" s="14" t="n"/>
      <c r="F982" s="14" t="n"/>
      <c r="G982" s="16">
        <f>IF($B982="","",IFERROR(INDEX(Listas!$E$2:$E$40,MATCH($B982,Listas!$D$2:$D$40,0)),"?"))</f>
        <v/>
      </c>
      <c r="H982" s="16">
        <f>IF($B982="","",IFERROR(INDEX(Listas!$F$2:$F$40,MATCH($B982,Listas!$D$2:$D$40,0)),"Sim"))</f>
        <v/>
      </c>
      <c r="I982" s="17">
        <f>IF(OR($B982="",N($D982)=0),"",IF(G982="Entrada",1,-1)*$D982)</f>
        <v/>
      </c>
    </row>
    <row r="983">
      <c r="A983" s="22" t="n"/>
      <c r="B983" s="14" t="n"/>
      <c r="C983" s="14" t="n"/>
      <c r="D983" s="15" t="n"/>
      <c r="E983" s="14" t="n"/>
      <c r="F983" s="14" t="n"/>
      <c r="G983" s="16">
        <f>IF($B983="","",IFERROR(INDEX(Listas!$E$2:$E$40,MATCH($B983,Listas!$D$2:$D$40,0)),"?"))</f>
        <v/>
      </c>
      <c r="H983" s="16">
        <f>IF($B983="","",IFERROR(INDEX(Listas!$F$2:$F$40,MATCH($B983,Listas!$D$2:$D$40,0)),"Sim"))</f>
        <v/>
      </c>
      <c r="I983" s="17">
        <f>IF(OR($B983="",N($D983)=0),"",IF(G983="Entrada",1,-1)*$D983)</f>
        <v/>
      </c>
    </row>
    <row r="984">
      <c r="A984" s="22" t="n"/>
      <c r="B984" s="14" t="n"/>
      <c r="C984" s="14" t="n"/>
      <c r="D984" s="15" t="n"/>
      <c r="E984" s="14" t="n"/>
      <c r="F984" s="14" t="n"/>
      <c r="G984" s="16">
        <f>IF($B984="","",IFERROR(INDEX(Listas!$E$2:$E$40,MATCH($B984,Listas!$D$2:$D$40,0)),"?"))</f>
        <v/>
      </c>
      <c r="H984" s="16">
        <f>IF($B984="","",IFERROR(INDEX(Listas!$F$2:$F$40,MATCH($B984,Listas!$D$2:$D$40,0)),"Sim"))</f>
        <v/>
      </c>
      <c r="I984" s="17">
        <f>IF(OR($B984="",N($D984)=0),"",IF(G984="Entrada",1,-1)*$D984)</f>
        <v/>
      </c>
    </row>
    <row r="985">
      <c r="A985" s="22" t="n"/>
      <c r="B985" s="14" t="n"/>
      <c r="C985" s="14" t="n"/>
      <c r="D985" s="15" t="n"/>
      <c r="E985" s="14" t="n"/>
      <c r="F985" s="14" t="n"/>
      <c r="G985" s="16">
        <f>IF($B985="","",IFERROR(INDEX(Listas!$E$2:$E$40,MATCH($B985,Listas!$D$2:$D$40,0)),"?"))</f>
        <v/>
      </c>
      <c r="H985" s="16">
        <f>IF($B985="","",IFERROR(INDEX(Listas!$F$2:$F$40,MATCH($B985,Listas!$D$2:$D$40,0)),"Sim"))</f>
        <v/>
      </c>
      <c r="I985" s="17">
        <f>IF(OR($B985="",N($D985)=0),"",IF(G985="Entrada",1,-1)*$D985)</f>
        <v/>
      </c>
    </row>
    <row r="986">
      <c r="A986" s="22" t="n"/>
      <c r="B986" s="14" t="n"/>
      <c r="C986" s="14" t="n"/>
      <c r="D986" s="15" t="n"/>
      <c r="E986" s="14" t="n"/>
      <c r="F986" s="14" t="n"/>
      <c r="G986" s="16">
        <f>IF($B986="","",IFERROR(INDEX(Listas!$E$2:$E$40,MATCH($B986,Listas!$D$2:$D$40,0)),"?"))</f>
        <v/>
      </c>
      <c r="H986" s="16">
        <f>IF($B986="","",IFERROR(INDEX(Listas!$F$2:$F$40,MATCH($B986,Listas!$D$2:$D$40,0)),"Sim"))</f>
        <v/>
      </c>
      <c r="I986" s="17">
        <f>IF(OR($B986="",N($D986)=0),"",IF(G986="Entrada",1,-1)*$D986)</f>
        <v/>
      </c>
    </row>
    <row r="987">
      <c r="A987" s="22" t="n"/>
      <c r="B987" s="14" t="n"/>
      <c r="C987" s="14" t="n"/>
      <c r="D987" s="15" t="n"/>
      <c r="E987" s="14" t="n"/>
      <c r="F987" s="14" t="n"/>
      <c r="G987" s="16">
        <f>IF($B987="","",IFERROR(INDEX(Listas!$E$2:$E$40,MATCH($B987,Listas!$D$2:$D$40,0)),"?"))</f>
        <v/>
      </c>
      <c r="H987" s="16">
        <f>IF($B987="","",IFERROR(INDEX(Listas!$F$2:$F$40,MATCH($B987,Listas!$D$2:$D$40,0)),"Sim"))</f>
        <v/>
      </c>
      <c r="I987" s="17">
        <f>IF(OR($B987="",N($D987)=0),"",IF(G987="Entrada",1,-1)*$D987)</f>
        <v/>
      </c>
    </row>
    <row r="988">
      <c r="A988" s="22" t="n"/>
      <c r="B988" s="14" t="n"/>
      <c r="C988" s="14" t="n"/>
      <c r="D988" s="15" t="n"/>
      <c r="E988" s="14" t="n"/>
      <c r="F988" s="14" t="n"/>
      <c r="G988" s="16">
        <f>IF($B988="","",IFERROR(INDEX(Listas!$E$2:$E$40,MATCH($B988,Listas!$D$2:$D$40,0)),"?"))</f>
        <v/>
      </c>
      <c r="H988" s="16">
        <f>IF($B988="","",IFERROR(INDEX(Listas!$F$2:$F$40,MATCH($B988,Listas!$D$2:$D$40,0)),"Sim"))</f>
        <v/>
      </c>
      <c r="I988" s="17">
        <f>IF(OR($B988="",N($D988)=0),"",IF(G988="Entrada",1,-1)*$D988)</f>
        <v/>
      </c>
    </row>
    <row r="989">
      <c r="A989" s="22" t="n"/>
      <c r="B989" s="14" t="n"/>
      <c r="C989" s="14" t="n"/>
      <c r="D989" s="15" t="n"/>
      <c r="E989" s="14" t="n"/>
      <c r="F989" s="14" t="n"/>
      <c r="G989" s="16">
        <f>IF($B989="","",IFERROR(INDEX(Listas!$E$2:$E$40,MATCH($B989,Listas!$D$2:$D$40,0)),"?"))</f>
        <v/>
      </c>
      <c r="H989" s="16">
        <f>IF($B989="","",IFERROR(INDEX(Listas!$F$2:$F$40,MATCH($B989,Listas!$D$2:$D$40,0)),"Sim"))</f>
        <v/>
      </c>
      <c r="I989" s="17">
        <f>IF(OR($B989="",N($D989)=0),"",IF(G989="Entrada",1,-1)*$D989)</f>
        <v/>
      </c>
    </row>
    <row r="990">
      <c r="A990" s="22" t="n"/>
      <c r="B990" s="14" t="n"/>
      <c r="C990" s="14" t="n"/>
      <c r="D990" s="15" t="n"/>
      <c r="E990" s="14" t="n"/>
      <c r="F990" s="14" t="n"/>
      <c r="G990" s="16">
        <f>IF($B990="","",IFERROR(INDEX(Listas!$E$2:$E$40,MATCH($B990,Listas!$D$2:$D$40,0)),"?"))</f>
        <v/>
      </c>
      <c r="H990" s="16">
        <f>IF($B990="","",IFERROR(INDEX(Listas!$F$2:$F$40,MATCH($B990,Listas!$D$2:$D$40,0)),"Sim"))</f>
        <v/>
      </c>
      <c r="I990" s="17">
        <f>IF(OR($B990="",N($D990)=0),"",IF(G990="Entrada",1,-1)*$D990)</f>
        <v/>
      </c>
    </row>
    <row r="991">
      <c r="A991" s="22" t="n"/>
      <c r="B991" s="14" t="n"/>
      <c r="C991" s="14" t="n"/>
      <c r="D991" s="15" t="n"/>
      <c r="E991" s="14" t="n"/>
      <c r="F991" s="14" t="n"/>
      <c r="G991" s="16">
        <f>IF($B991="","",IFERROR(INDEX(Listas!$E$2:$E$40,MATCH($B991,Listas!$D$2:$D$40,0)),"?"))</f>
        <v/>
      </c>
      <c r="H991" s="16">
        <f>IF($B991="","",IFERROR(INDEX(Listas!$F$2:$F$40,MATCH($B991,Listas!$D$2:$D$40,0)),"Sim"))</f>
        <v/>
      </c>
      <c r="I991" s="17">
        <f>IF(OR($B991="",N($D991)=0),"",IF(G991="Entrada",1,-1)*$D991)</f>
        <v/>
      </c>
    </row>
    <row r="992">
      <c r="A992" s="22" t="n"/>
      <c r="B992" s="14" t="n"/>
      <c r="C992" s="14" t="n"/>
      <c r="D992" s="15" t="n"/>
      <c r="E992" s="14" t="n"/>
      <c r="F992" s="14" t="n"/>
      <c r="G992" s="16">
        <f>IF($B992="","",IFERROR(INDEX(Listas!$E$2:$E$40,MATCH($B992,Listas!$D$2:$D$40,0)),"?"))</f>
        <v/>
      </c>
      <c r="H992" s="16">
        <f>IF($B992="","",IFERROR(INDEX(Listas!$F$2:$F$40,MATCH($B992,Listas!$D$2:$D$40,0)),"Sim"))</f>
        <v/>
      </c>
      <c r="I992" s="17">
        <f>IF(OR($B992="",N($D992)=0),"",IF(G992="Entrada",1,-1)*$D992)</f>
        <v/>
      </c>
    </row>
    <row r="993">
      <c r="A993" s="22" t="n"/>
      <c r="B993" s="14" t="n"/>
      <c r="C993" s="14" t="n"/>
      <c r="D993" s="15" t="n"/>
      <c r="E993" s="14" t="n"/>
      <c r="F993" s="14" t="n"/>
      <c r="G993" s="16">
        <f>IF($B993="","",IFERROR(INDEX(Listas!$E$2:$E$40,MATCH($B993,Listas!$D$2:$D$40,0)),"?"))</f>
        <v/>
      </c>
      <c r="H993" s="16">
        <f>IF($B993="","",IFERROR(INDEX(Listas!$F$2:$F$40,MATCH($B993,Listas!$D$2:$D$40,0)),"Sim"))</f>
        <v/>
      </c>
      <c r="I993" s="17">
        <f>IF(OR($B993="",N($D993)=0),"",IF(G993="Entrada",1,-1)*$D993)</f>
        <v/>
      </c>
    </row>
    <row r="994">
      <c r="A994" s="22" t="n"/>
      <c r="B994" s="14" t="n"/>
      <c r="C994" s="14" t="n"/>
      <c r="D994" s="15" t="n"/>
      <c r="E994" s="14" t="n"/>
      <c r="F994" s="14" t="n"/>
      <c r="G994" s="16">
        <f>IF($B994="","",IFERROR(INDEX(Listas!$E$2:$E$40,MATCH($B994,Listas!$D$2:$D$40,0)),"?"))</f>
        <v/>
      </c>
      <c r="H994" s="16">
        <f>IF($B994="","",IFERROR(INDEX(Listas!$F$2:$F$40,MATCH($B994,Listas!$D$2:$D$40,0)),"Sim"))</f>
        <v/>
      </c>
      <c r="I994" s="17">
        <f>IF(OR($B994="",N($D994)=0),"",IF(G994="Entrada",1,-1)*$D994)</f>
        <v/>
      </c>
    </row>
    <row r="995">
      <c r="A995" s="22" t="n"/>
      <c r="B995" s="14" t="n"/>
      <c r="C995" s="14" t="n"/>
      <c r="D995" s="15" t="n"/>
      <c r="E995" s="14" t="n"/>
      <c r="F995" s="14" t="n"/>
      <c r="G995" s="16">
        <f>IF($B995="","",IFERROR(INDEX(Listas!$E$2:$E$40,MATCH($B995,Listas!$D$2:$D$40,0)),"?"))</f>
        <v/>
      </c>
      <c r="H995" s="16">
        <f>IF($B995="","",IFERROR(INDEX(Listas!$F$2:$F$40,MATCH($B995,Listas!$D$2:$D$40,0)),"Sim"))</f>
        <v/>
      </c>
      <c r="I995" s="17">
        <f>IF(OR($B995="",N($D995)=0),"",IF(G995="Entrada",1,-1)*$D995)</f>
        <v/>
      </c>
    </row>
    <row r="996">
      <c r="A996" s="22" t="n"/>
      <c r="B996" s="14" t="n"/>
      <c r="C996" s="14" t="n"/>
      <c r="D996" s="15" t="n"/>
      <c r="E996" s="14" t="n"/>
      <c r="F996" s="14" t="n"/>
      <c r="G996" s="16">
        <f>IF($B996="","",IFERROR(INDEX(Listas!$E$2:$E$40,MATCH($B996,Listas!$D$2:$D$40,0)),"?"))</f>
        <v/>
      </c>
      <c r="H996" s="16">
        <f>IF($B996="","",IFERROR(INDEX(Listas!$F$2:$F$40,MATCH($B996,Listas!$D$2:$D$40,0)),"Sim"))</f>
        <v/>
      </c>
      <c r="I996" s="17">
        <f>IF(OR($B996="",N($D996)=0),"",IF(G996="Entrada",1,-1)*$D996)</f>
        <v/>
      </c>
    </row>
    <row r="997">
      <c r="A997" s="22" t="n"/>
      <c r="B997" s="14" t="n"/>
      <c r="C997" s="14" t="n"/>
      <c r="D997" s="15" t="n"/>
      <c r="E997" s="14" t="n"/>
      <c r="F997" s="14" t="n"/>
      <c r="G997" s="16">
        <f>IF($B997="","",IFERROR(INDEX(Listas!$E$2:$E$40,MATCH($B997,Listas!$D$2:$D$40,0)),"?"))</f>
        <v/>
      </c>
      <c r="H997" s="16">
        <f>IF($B997="","",IFERROR(INDEX(Listas!$F$2:$F$40,MATCH($B997,Listas!$D$2:$D$40,0)),"Sim"))</f>
        <v/>
      </c>
      <c r="I997" s="17">
        <f>IF(OR($B997="",N($D997)=0),"",IF(G997="Entrada",1,-1)*$D997)</f>
        <v/>
      </c>
    </row>
    <row r="998">
      <c r="A998" s="22" t="n"/>
      <c r="B998" s="14" t="n"/>
      <c r="C998" s="14" t="n"/>
      <c r="D998" s="15" t="n"/>
      <c r="E998" s="14" t="n"/>
      <c r="F998" s="14" t="n"/>
      <c r="G998" s="16">
        <f>IF($B998="","",IFERROR(INDEX(Listas!$E$2:$E$40,MATCH($B998,Listas!$D$2:$D$40,0)),"?"))</f>
        <v/>
      </c>
      <c r="H998" s="16">
        <f>IF($B998="","",IFERROR(INDEX(Listas!$F$2:$F$40,MATCH($B998,Listas!$D$2:$D$40,0)),"Sim"))</f>
        <v/>
      </c>
      <c r="I998" s="17">
        <f>IF(OR($B998="",N($D998)=0),"",IF(G998="Entrada",1,-1)*$D998)</f>
        <v/>
      </c>
    </row>
    <row r="999">
      <c r="A999" s="22" t="n"/>
      <c r="B999" s="14" t="n"/>
      <c r="C999" s="14" t="n"/>
      <c r="D999" s="15" t="n"/>
      <c r="E999" s="14" t="n"/>
      <c r="F999" s="14" t="n"/>
      <c r="G999" s="16">
        <f>IF($B999="","",IFERROR(INDEX(Listas!$E$2:$E$40,MATCH($B999,Listas!$D$2:$D$40,0)),"?"))</f>
        <v/>
      </c>
      <c r="H999" s="16">
        <f>IF($B999="","",IFERROR(INDEX(Listas!$F$2:$F$40,MATCH($B999,Listas!$D$2:$D$40,0)),"Sim"))</f>
        <v/>
      </c>
      <c r="I999" s="17">
        <f>IF(OR($B999="",N($D999)=0),"",IF(G999="Entrada",1,-1)*$D999)</f>
        <v/>
      </c>
    </row>
    <row r="1000">
      <c r="A1000" s="22" t="n"/>
      <c r="B1000" s="14" t="n"/>
      <c r="C1000" s="14" t="n"/>
      <c r="D1000" s="15" t="n"/>
      <c r="E1000" s="14" t="n"/>
      <c r="F1000" s="14" t="n"/>
      <c r="G1000" s="16">
        <f>IF($B1000="","",IFERROR(INDEX(Listas!$E$2:$E$40,MATCH($B1000,Listas!$D$2:$D$40,0)),"?"))</f>
        <v/>
      </c>
      <c r="H1000" s="16">
        <f>IF($B1000="","",IFERROR(INDEX(Listas!$F$2:$F$40,MATCH($B1000,Listas!$D$2:$D$40,0)),"Sim"))</f>
        <v/>
      </c>
      <c r="I1000" s="17">
        <f>IF(OR($B1000="",N($D1000)=0),"",IF(G1000="Entrada",1,-1)*$D1000)</f>
        <v/>
      </c>
    </row>
    <row r="1001">
      <c r="A1001" s="22" t="n"/>
      <c r="B1001" s="14" t="n"/>
      <c r="C1001" s="14" t="n"/>
      <c r="D1001" s="15" t="n"/>
      <c r="E1001" s="14" t="n"/>
      <c r="F1001" s="14" t="n"/>
      <c r="G1001" s="16">
        <f>IF($B1001="","",IFERROR(INDEX(Listas!$E$2:$E$40,MATCH($B1001,Listas!$D$2:$D$40,0)),"?"))</f>
        <v/>
      </c>
      <c r="H1001" s="16">
        <f>IF($B1001="","",IFERROR(INDEX(Listas!$F$2:$F$40,MATCH($B1001,Listas!$D$2:$D$40,0)),"Sim"))</f>
        <v/>
      </c>
      <c r="I1001" s="17">
        <f>IF(OR($B1001="",N($D1001)=0),"",IF(G1001="Entrada",1,-1)*$D1001)</f>
        <v/>
      </c>
    </row>
    <row r="1002">
      <c r="A1002" s="22" t="n"/>
      <c r="B1002" s="14" t="n"/>
      <c r="C1002" s="14" t="n"/>
      <c r="D1002" s="15" t="n"/>
      <c r="E1002" s="14" t="n"/>
      <c r="F1002" s="14" t="n"/>
      <c r="G1002" s="16">
        <f>IF($B1002="","",IFERROR(INDEX(Listas!$E$2:$E$40,MATCH($B1002,Listas!$D$2:$D$40,0)),"?"))</f>
        <v/>
      </c>
      <c r="H1002" s="16">
        <f>IF($B1002="","",IFERROR(INDEX(Listas!$F$2:$F$40,MATCH($B1002,Listas!$D$2:$D$40,0)),"Sim"))</f>
        <v/>
      </c>
      <c r="I1002" s="17">
        <f>IF(OR($B1002="",N($D1002)=0),"",IF(G1002="Entrada",1,-1)*$D1002)</f>
        <v/>
      </c>
    </row>
    <row r="1003">
      <c r="A1003" s="22" t="n"/>
      <c r="B1003" s="14" t="n"/>
      <c r="C1003" s="14" t="n"/>
      <c r="D1003" s="15" t="n"/>
      <c r="E1003" s="14" t="n"/>
      <c r="F1003" s="14" t="n"/>
      <c r="G1003" s="16">
        <f>IF($B1003="","",IFERROR(INDEX(Listas!$E$2:$E$40,MATCH($B1003,Listas!$D$2:$D$40,0)),"?"))</f>
        <v/>
      </c>
      <c r="H1003" s="16">
        <f>IF($B1003="","",IFERROR(INDEX(Listas!$F$2:$F$40,MATCH($B1003,Listas!$D$2:$D$40,0)),"Sim"))</f>
        <v/>
      </c>
      <c r="I1003" s="17">
        <f>IF(OR($B1003="",N($D1003)=0),"",IF(G1003="Entrada",1,-1)*$D1003)</f>
        <v/>
      </c>
    </row>
    <row r="1004">
      <c r="A1004" s="22" t="n"/>
      <c r="B1004" s="14" t="n"/>
      <c r="C1004" s="14" t="n"/>
      <c r="D1004" s="15" t="n"/>
      <c r="E1004" s="14" t="n"/>
      <c r="F1004" s="14" t="n"/>
      <c r="G1004" s="16">
        <f>IF($B1004="","",IFERROR(INDEX(Listas!$E$2:$E$40,MATCH($B1004,Listas!$D$2:$D$40,0)),"?"))</f>
        <v/>
      </c>
      <c r="H1004" s="16">
        <f>IF($B1004="","",IFERROR(INDEX(Listas!$F$2:$F$40,MATCH($B1004,Listas!$D$2:$D$40,0)),"Sim"))</f>
        <v/>
      </c>
      <c r="I1004" s="17">
        <f>IF(OR($B1004="",N($D1004)=0),"",IF(G1004="Entrada",1,-1)*$D1004)</f>
        <v/>
      </c>
    </row>
    <row r="1005">
      <c r="A1005" s="22" t="n"/>
      <c r="B1005" s="14" t="n"/>
      <c r="C1005" s="14" t="n"/>
      <c r="D1005" s="15" t="n"/>
      <c r="E1005" s="14" t="n"/>
      <c r="F1005" s="14" t="n"/>
      <c r="G1005" s="16">
        <f>IF($B1005="","",IFERROR(INDEX(Listas!$E$2:$E$40,MATCH($B1005,Listas!$D$2:$D$40,0)),"?"))</f>
        <v/>
      </c>
      <c r="H1005" s="16">
        <f>IF($B1005="","",IFERROR(INDEX(Listas!$F$2:$F$40,MATCH($B1005,Listas!$D$2:$D$40,0)),"Sim"))</f>
        <v/>
      </c>
      <c r="I1005" s="17">
        <f>IF(OR($B1005="",N($D1005)=0),"",IF(G1005="Entrada",1,-1)*$D1005)</f>
        <v/>
      </c>
    </row>
  </sheetData>
  <dataValidations count="3">
    <dataValidation sqref="B6:B1005" showDropDown="0" showInputMessage="0" showErrorMessage="1" allowBlank="1" errorTitle="Categoria" error="Escolha um valor da lista. Para acrescentar opções, edite a aba Listas." type="list">
      <formula1>=Listas!$D$2:$D$40</formula1>
    </dataValidation>
    <dataValidation sqref="E6:E1005" showDropDown="0" showInputMessage="0" showErrorMessage="1" allowBlank="1" errorTitle="Forma de pagamento" error="Escolha um valor da lista. Para acrescentar opções, edite a aba Listas." type="list">
      <formula1>=Listas!$B$2:$B$8</formula1>
    </dataValidation>
    <dataValidation sqref="F6:F1005" showDropDown="0" showInputMessage="0" showErrorMessage="1" allowBlank="1" errorTitle="Situação" error="Escolha um valor da lista. Para acrescentar opções, edite a aba Listas." type="list">
      <formula1>=Listas!$G$2:$G$3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C2410C"/>
    <outlinePr summaryBelow="1" summaryRight="1"/>
    <pageSetUpPr/>
  </sheetPr>
  <dimension ref="B1:D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0" customWidth="1" min="2" max="2"/>
    <col width="15" customWidth="1" min="3" max="3"/>
    <col width="62" customWidth="1" min="4" max="4"/>
  </cols>
  <sheetData>
    <row r="1">
      <c r="B1" s="11" t="inlineStr">
        <is>
          <t>Resumo</t>
        </is>
      </c>
    </row>
    <row r="3">
      <c r="B3" s="23" t="inlineStr">
        <is>
          <t>Mês de referência</t>
        </is>
      </c>
      <c r="C3" s="24" t="n">
        <v>46296</v>
      </c>
      <c r="D3" s="10" t="inlineStr">
        <is>
          <t>Digite qualquer data do mês que você quer ver.</t>
        </is>
      </c>
    </row>
    <row r="4">
      <c r="B4" s="10" t="inlineStr">
        <is>
          <t>Primeiro dia do mês</t>
        </is>
      </c>
      <c r="C4" s="25">
        <f>DATE(YEAR(C3),MONTH(C3),1)</f>
        <v/>
      </c>
    </row>
    <row r="5">
      <c r="B5" s="10" t="inlineStr">
        <is>
          <t>Primeiro dia do mês seguinte</t>
        </is>
      </c>
      <c r="C5" s="25">
        <f>DATE(YEAR(C3),MONTH(C3)+1,1)</f>
        <v/>
      </c>
    </row>
    <row r="7">
      <c r="B7" s="3" t="inlineStr">
        <is>
          <t>Resultado do mês</t>
        </is>
      </c>
    </row>
    <row r="8">
      <c r="B8" s="26" t="inlineStr">
        <is>
          <t>Faturamento</t>
        </is>
      </c>
      <c r="C8" s="27">
        <f>SUMIFS('Movimentações'!$I$6:$I$3005,'Movimentações'!$B$6:$B$3005,"Venda",'Movimentações'!$A$6:$A$3005,"&gt;="&amp;$C$4,'Movimentações'!$A$6:$A$3005,"&lt;"&amp;$C$5)-SUMIFS('Movimentações'!$I$6:$I$3005,'Movimentações'!$B$6:$B$3005,"Devolução de venda",'Movimentações'!$A$6:$A$3005,"&gt;="&amp;$C$4,'Movimentações'!$A$6:$A$3005,"&lt;"&amp;$C$5)</f>
        <v/>
      </c>
      <c r="D8" s="28" t="inlineStr">
        <is>
          <t>Vendas do mês, já descontadas as devoluções.</t>
        </is>
      </c>
    </row>
    <row r="9">
      <c r="B9" s="26" t="inlineStr">
        <is>
          <t>Custo da mercadoria vendida (CMV)</t>
        </is>
      </c>
      <c r="C9" s="27">
        <f>SUMIFS('Movimentações'!$J$6:$J$3005,'Movimentações'!$A$6:$A$3005,"&gt;="&amp;$C$4,'Movimentações'!$A$6:$A$3005,"&lt;"&amp;$C$5)</f>
        <v/>
      </c>
      <c r="D9" s="28" t="inlineStr">
        <is>
          <t>Quanto custaram, pelo custo médio, os produtos vendidos.</t>
        </is>
      </c>
    </row>
    <row r="10">
      <c r="B10" s="26" t="inlineStr">
        <is>
          <t>Lucro bruto</t>
        </is>
      </c>
      <c r="C10" s="27">
        <f>C8-C9</f>
        <v/>
      </c>
      <c r="D10" s="28" t="inlineStr">
        <is>
          <t>O que sobra das vendas antes das despesas.</t>
        </is>
      </c>
    </row>
    <row r="11">
      <c r="B11" s="26" t="inlineStr">
        <is>
          <t>Margem bruta</t>
        </is>
      </c>
      <c r="C11" s="29">
        <f>IF(C8=0,"",C10/C8)</f>
        <v/>
      </c>
      <c r="D11" s="28" t="inlineStr">
        <is>
          <t>Lucro bruto dividido pelo faturamento.</t>
        </is>
      </c>
    </row>
    <row r="12">
      <c r="B12" s="26" t="inlineStr">
        <is>
          <t>Despesas do mês</t>
        </is>
      </c>
      <c r="C12" s="27">
        <f>SUMIFS(Despesas!$D$6:$D$1005,Despesas!$G$6:$G$1005,"Saída",Despesas!$H$6:$H$1005,"Sim",Despesas!$A$6:$A$1005,"&gt;="&amp;$C$4,Despesas!$A$6:$A$1005,"&lt;"&amp;$C$5)</f>
        <v/>
      </c>
      <c r="D12" s="28" t="inlineStr">
        <is>
          <t>Pagas e previstas. Não inclui retirada do dono nem parcela de empréstimo.</t>
        </is>
      </c>
    </row>
    <row r="13">
      <c r="B13" s="26" t="inlineStr">
        <is>
          <t>Resultado do mês (lucro ou prejuízo)</t>
        </is>
      </c>
      <c r="C13" s="27">
        <f>C10-C12</f>
        <v/>
      </c>
      <c r="D13" s="28" t="inlineStr">
        <is>
          <t>Lucro bruto menos despesas.</t>
        </is>
      </c>
    </row>
    <row r="15">
      <c r="B15" s="3" t="inlineStr">
        <is>
          <t>Caixa do mês</t>
        </is>
      </c>
    </row>
    <row r="16">
      <c r="B16" s="26" t="inlineStr">
        <is>
          <t>Entradas recebidas</t>
        </is>
      </c>
      <c r="C16" s="27">
        <f>SUMIFS('Movimentações'!$M$6:$M$3005,'Movimentações'!$M$6:$M$3005,"&gt;0",'Movimentações'!$L$6:$L$3005,"&gt;="&amp;$C$4,'Movimentações'!$L$6:$L$3005,"&lt;"&amp;$C$5)+SUMIFS(Despesas!$I$6:$I$1005,Despesas!$I$6:$I$1005,"&gt;0",Despesas!$F$6:$F$1005,"&lt;&gt;Previsto",Despesas!$A$6:$A$1005,"&gt;="&amp;$C$4,Despesas!$A$6:$A$1005,"&lt;"&amp;$C$5)</f>
        <v/>
      </c>
      <c r="D16" s="28" t="inlineStr">
        <is>
          <t>Vendas pela data do dinheiro, mais aportes e outras entradas.</t>
        </is>
      </c>
    </row>
    <row r="17">
      <c r="B17" s="26" t="inlineStr">
        <is>
          <t>Saídas pagas</t>
        </is>
      </c>
      <c r="C17" s="27">
        <f>-SUMIFS('Movimentações'!$M$6:$M$3005,'Movimentações'!$M$6:$M$3005,"&lt;0",'Movimentações'!$L$6:$L$3005,"&gt;="&amp;$C$4,'Movimentações'!$L$6:$L$3005,"&lt;"&amp;$C$5)-SUMIFS(Despesas!$I$6:$I$1005,Despesas!$I$6:$I$1005,"&lt;0",Despesas!$F$6:$F$1005,"&lt;&gt;Previsto",Despesas!$A$6:$A$1005,"&gt;="&amp;$C$4,Despesas!$A$6:$A$1005,"&lt;"&amp;$C$5)</f>
        <v/>
      </c>
      <c r="D17" s="28" t="inlineStr">
        <is>
          <t>Compras de mercadoria, devoluções e despesas pagas.</t>
        </is>
      </c>
    </row>
    <row r="18">
      <c r="B18" s="26" t="inlineStr">
        <is>
          <t>Saldo do mês</t>
        </is>
      </c>
      <c r="C18" s="27">
        <f>C16-C17</f>
        <v/>
      </c>
      <c r="D18" s="28" t="inlineStr">
        <is>
          <t>Entradas menos saídas. Pode ser bem diferente do resultado.</t>
        </is>
      </c>
    </row>
    <row r="19">
      <c r="B19" s="26" t="inlineStr">
        <is>
          <t>Saldo em caixa no fim do mês</t>
        </is>
      </c>
      <c r="C19" s="27">
        <f>'Comece aqui'!$C$7+SUMIFS('Movimentações'!$M$6:$M$3005,'Movimentações'!$L$6:$L$3005,"&lt;"&amp;$C$5)+SUMIFS(Despesas!$I$6:$I$1005,Despesas!$F$6:$F$1005,"&lt;&gt;Previsto",Despesas!$A$6:$A$1005,"&lt;"&amp;$C$5)</f>
        <v/>
      </c>
      <c r="D19" s="28" t="inlineStr">
        <is>
          <t>Saldo inicial mais tudo o que entrou e saiu até o fim do mês.</t>
        </is>
      </c>
    </row>
    <row r="20">
      <c r="B20" s="26" t="inlineStr">
        <is>
          <t>Despesas previstas no mês, ainda não pagas</t>
        </is>
      </c>
      <c r="C20" s="27">
        <f>-SUMIFS(Despesas!$I$6:$I$1005,Despesas!$I$6:$I$1005,"&lt;0",Despesas!$F$6:$F$1005,"Previsto",Despesas!$A$6:$A$1005,"&gt;="&amp;$C$4,Despesas!$A$6:$A$1005,"&lt;"&amp;$C$5)</f>
        <v/>
      </c>
      <c r="D20" s="28" t="inlineStr">
        <is>
          <t>O que ainda vai sair do caixa por conta deste mês.</t>
        </is>
      </c>
    </row>
    <row r="21">
      <c r="B21" s="26" t="inlineStr">
        <is>
          <t>Vendas do mês que entram no caixa depois</t>
        </is>
      </c>
      <c r="C21" s="27">
        <f>SUMIFS('Movimentações'!$M$6:$M$3005,'Movimentações'!$B$6:$B$3005,"Venda",'Movimentações'!$A$6:$A$3005,"&gt;="&amp;$C$4,'Movimentações'!$A$6:$A$3005,"&lt;"&amp;$C$5,'Movimentações'!$L$6:$L$3005,"&gt;="&amp;$C$5)</f>
        <v/>
      </c>
      <c r="D21" s="28" t="inlineStr">
        <is>
          <t>Crédito parcelado ou a prazo: faturado agora, recebido depois.</t>
        </is>
      </c>
    </row>
    <row r="23">
      <c r="B23" s="3" t="inlineStr">
        <is>
          <t>Estoque agora</t>
        </is>
      </c>
    </row>
    <row r="24">
      <c r="B24" s="26" t="inlineStr">
        <is>
          <t>Valor em estoque (capital parado)</t>
        </is>
      </c>
      <c r="C24" s="27">
        <f>SUM(Produtos!$M$6:$M$505)</f>
        <v/>
      </c>
      <c r="D24" s="28" t="inlineStr">
        <is>
          <t>Saldo de cada produto vezes o custo médio.</t>
        </is>
      </c>
    </row>
    <row r="25">
      <c r="B25" s="26" t="inlineStr">
        <is>
          <t>Produtos para repor</t>
        </is>
      </c>
      <c r="C25" s="30">
        <f>COUNTIF(Produtos!$R$6:$R$505,"Repor")+COUNTIF(Produtos!$R$6:$R$505,"Sem estoque")</f>
        <v/>
      </c>
      <c r="D25" s="28" t="inlineStr">
        <is>
          <t>Saldo no estoque mínimo ou abaixo dele.</t>
        </is>
      </c>
    </row>
    <row r="26">
      <c r="B26" s="26" t="inlineStr">
        <is>
          <t>Produtos parados</t>
        </is>
      </c>
      <c r="C26" s="30">
        <f>COUNTIF(Produtos!$R$6:$R$505,"Parado")</f>
        <v/>
      </c>
      <c r="D26" s="28" t="inlineStr">
        <is>
          <t>Sem venda nem compra há mais de 60 dias.</t>
        </is>
      </c>
    </row>
    <row r="27">
      <c r="B27" s="26" t="inlineStr">
        <is>
          <t>Cobertura do estoque (meses)</t>
        </is>
      </c>
      <c r="C27" s="31">
        <f>IF(C9&lt;=0,"",C24/C9)</f>
        <v/>
      </c>
      <c r="D27" s="28" t="inlineStr">
        <is>
          <t>Quantos meses de venda, no ritmo deste mês, o estoque aguenta.</t>
        </is>
      </c>
    </row>
    <row r="28">
      <c r="B28" s="26" t="inlineStr">
        <is>
          <t>Giro aproximado no ano</t>
        </is>
      </c>
      <c r="C28" s="32">
        <f>IF((SUMPRODUCT(Produtos!$F$6:$F$505,Produtos!$G$6:$G$505)+C24)=0,"",Ano!O6/((SUMPRODUCT(Produtos!$F$6:$F$505,Produtos!$G$6:$G$505)+C24)/2))</f>
        <v/>
      </c>
      <c r="D28" s="28" t="inlineStr">
        <is>
          <t>CMV do ano dividido pelo estoque médio (inicial e atual).</t>
        </is>
      </c>
    </row>
    <row r="30">
      <c r="B30" s="3" t="inlineStr">
        <is>
          <t>Vendas do mês por forma de pagamento</t>
        </is>
      </c>
    </row>
    <row r="31">
      <c r="B31" s="26">
        <f>Listas!B2</f>
        <v/>
      </c>
      <c r="C31" s="27">
        <f>SUMIFS('Movimentações'!$I$6:$I$3005,'Movimentações'!$B$6:$B$3005,"Venda",'Movimentações'!$F$6:$F$3005,B31,'Movimentações'!$A$6:$A$3005,"&gt;="&amp;$C$4,'Movimentações'!$A$6:$A$3005,"&lt;"&amp;$C$5)</f>
        <v/>
      </c>
    </row>
    <row r="32">
      <c r="B32" s="26">
        <f>Listas!B3</f>
        <v/>
      </c>
      <c r="C32" s="27">
        <f>SUMIFS('Movimentações'!$I$6:$I$3005,'Movimentações'!$B$6:$B$3005,"Venda",'Movimentações'!$F$6:$F$3005,B32,'Movimentações'!$A$6:$A$3005,"&gt;="&amp;$C$4,'Movimentações'!$A$6:$A$3005,"&lt;"&amp;$C$5)</f>
        <v/>
      </c>
    </row>
    <row r="33">
      <c r="B33" s="26">
        <f>Listas!B4</f>
        <v/>
      </c>
      <c r="C33" s="27">
        <f>SUMIFS('Movimentações'!$I$6:$I$3005,'Movimentações'!$B$6:$B$3005,"Venda",'Movimentações'!$F$6:$F$3005,B33,'Movimentações'!$A$6:$A$3005,"&gt;="&amp;$C$4,'Movimentações'!$A$6:$A$3005,"&lt;"&amp;$C$5)</f>
        <v/>
      </c>
    </row>
    <row r="34">
      <c r="B34" s="26">
        <f>Listas!B5</f>
        <v/>
      </c>
      <c r="C34" s="27">
        <f>SUMIFS('Movimentações'!$I$6:$I$3005,'Movimentações'!$B$6:$B$3005,"Venda",'Movimentações'!$F$6:$F$3005,B34,'Movimentações'!$A$6:$A$3005,"&gt;="&amp;$C$4,'Movimentações'!$A$6:$A$3005,"&lt;"&amp;$C$5)</f>
        <v/>
      </c>
    </row>
    <row r="35">
      <c r="B35" s="26">
        <f>Listas!B6</f>
        <v/>
      </c>
      <c r="C35" s="27">
        <f>SUMIFS('Movimentações'!$I$6:$I$3005,'Movimentações'!$B$6:$B$3005,"Venda",'Movimentações'!$F$6:$F$3005,B35,'Movimentações'!$A$6:$A$3005,"&gt;="&amp;$C$4,'Movimentações'!$A$6:$A$3005,"&lt;"&amp;$C$5)</f>
        <v/>
      </c>
    </row>
    <row r="36">
      <c r="B36" s="26">
        <f>Listas!B7</f>
        <v/>
      </c>
      <c r="C36" s="27">
        <f>SUMIFS('Movimentações'!$I$6:$I$3005,'Movimentações'!$B$6:$B$3005,"Venda",'Movimentações'!$F$6:$F$3005,B36,'Movimentações'!$A$6:$A$3005,"&gt;="&amp;$C$4,'Movimentações'!$A$6:$A$3005,"&lt;"&amp;$C$5)</f>
        <v/>
      </c>
    </row>
    <row r="37">
      <c r="B37" s="26">
        <f>Listas!B8</f>
        <v/>
      </c>
      <c r="C37" s="27">
        <f>SUMIFS('Movimentações'!$I$6:$I$3005,'Movimentações'!$B$6:$B$3005,"Venda",'Movimentações'!$F$6:$F$3005,B37,'Movimentações'!$A$6:$A$3005,"&gt;="&amp;$C$4,'Movimentações'!$A$6:$A$3005,"&lt;"&amp;$C$5)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C2410C"/>
    <outlinePr summaryBelow="1" summaryRight="1"/>
    <pageSetUpPr/>
  </sheetPr>
  <dimension ref="B1:O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4" customWidth="1" min="15" max="15"/>
  </cols>
  <sheetData>
    <row r="1">
      <c r="B1" s="11" t="inlineStr">
        <is>
          <t>O ano mês a mês</t>
        </is>
      </c>
    </row>
    <row r="2">
      <c r="B2" s="10" t="inlineStr">
        <is>
          <t>O ano é o do mês escolhido no Resumo. Despesas previstas contam no mês delas; no caixa, só depois de pagas.</t>
        </is>
      </c>
    </row>
    <row r="4">
      <c r="B4" s="33" t="n"/>
      <c r="C4" s="34">
        <f>DATE(YEAR(Resumo!$C$3),1,1)</f>
        <v/>
      </c>
      <c r="D4" s="34">
        <f>DATE(YEAR(Resumo!$C$3),2,1)</f>
        <v/>
      </c>
      <c r="E4" s="34">
        <f>DATE(YEAR(Resumo!$C$3),3,1)</f>
        <v/>
      </c>
      <c r="F4" s="34">
        <f>DATE(YEAR(Resumo!$C$3),4,1)</f>
        <v/>
      </c>
      <c r="G4" s="34">
        <f>DATE(YEAR(Resumo!$C$3),5,1)</f>
        <v/>
      </c>
      <c r="H4" s="34">
        <f>DATE(YEAR(Resumo!$C$3),6,1)</f>
        <v/>
      </c>
      <c r="I4" s="34">
        <f>DATE(YEAR(Resumo!$C$3),7,1)</f>
        <v/>
      </c>
      <c r="J4" s="34">
        <f>DATE(YEAR(Resumo!$C$3),8,1)</f>
        <v/>
      </c>
      <c r="K4" s="34">
        <f>DATE(YEAR(Resumo!$C$3),9,1)</f>
        <v/>
      </c>
      <c r="L4" s="34">
        <f>DATE(YEAR(Resumo!$C$3),10,1)</f>
        <v/>
      </c>
      <c r="M4" s="34">
        <f>DATE(YEAR(Resumo!$C$3),11,1)</f>
        <v/>
      </c>
      <c r="N4" s="34">
        <f>DATE(YEAR(Resumo!$C$3),12,1)</f>
        <v/>
      </c>
      <c r="O4" s="12" t="inlineStr">
        <is>
          <t>Ano</t>
        </is>
      </c>
    </row>
    <row r="5">
      <c r="B5" s="26" t="inlineStr">
        <is>
          <t>Faturamento</t>
        </is>
      </c>
      <c r="C5" s="17">
        <f>SUMIFS('Movimentações'!$I$6:$I$3005,'Movimentações'!$B$6:$B$3005,"Venda",'Movimentações'!$A$6:$A$3005,"&gt;="&amp;C$4,'Movimentações'!$A$6:$A$3005,"&lt;"&amp;DATE(YEAR(C$4),MONTH(C$4)+1,1))-SUMIFS('Movimentações'!$I$6:$I$3005,'Movimentações'!$B$6:$B$3005,"Devolução de venda",'Movimentações'!$A$6:$A$3005,"&gt;="&amp;C$4,'Movimentações'!$A$6:$A$3005,"&lt;"&amp;DATE(YEAR(C$4),MONTH(C$4)+1,1))</f>
        <v/>
      </c>
      <c r="D5" s="17">
        <f>SUMIFS('Movimentações'!$I$6:$I$3005,'Movimentações'!$B$6:$B$3005,"Venda",'Movimentações'!$A$6:$A$3005,"&gt;="&amp;D$4,'Movimentações'!$A$6:$A$3005,"&lt;"&amp;DATE(YEAR(D$4),MONTH(D$4)+1,1))-SUMIFS('Movimentações'!$I$6:$I$3005,'Movimentações'!$B$6:$B$3005,"Devolução de venda",'Movimentações'!$A$6:$A$3005,"&gt;="&amp;D$4,'Movimentações'!$A$6:$A$3005,"&lt;"&amp;DATE(YEAR(D$4),MONTH(D$4)+1,1))</f>
        <v/>
      </c>
      <c r="E5" s="17">
        <f>SUMIFS('Movimentações'!$I$6:$I$3005,'Movimentações'!$B$6:$B$3005,"Venda",'Movimentações'!$A$6:$A$3005,"&gt;="&amp;E$4,'Movimentações'!$A$6:$A$3005,"&lt;"&amp;DATE(YEAR(E$4),MONTH(E$4)+1,1))-SUMIFS('Movimentações'!$I$6:$I$3005,'Movimentações'!$B$6:$B$3005,"Devolução de venda",'Movimentações'!$A$6:$A$3005,"&gt;="&amp;E$4,'Movimentações'!$A$6:$A$3005,"&lt;"&amp;DATE(YEAR(E$4),MONTH(E$4)+1,1))</f>
        <v/>
      </c>
      <c r="F5" s="17">
        <f>SUMIFS('Movimentações'!$I$6:$I$3005,'Movimentações'!$B$6:$B$3005,"Venda",'Movimentações'!$A$6:$A$3005,"&gt;="&amp;F$4,'Movimentações'!$A$6:$A$3005,"&lt;"&amp;DATE(YEAR(F$4),MONTH(F$4)+1,1))-SUMIFS('Movimentações'!$I$6:$I$3005,'Movimentações'!$B$6:$B$3005,"Devolução de venda",'Movimentações'!$A$6:$A$3005,"&gt;="&amp;F$4,'Movimentações'!$A$6:$A$3005,"&lt;"&amp;DATE(YEAR(F$4),MONTH(F$4)+1,1))</f>
        <v/>
      </c>
      <c r="G5" s="17">
        <f>SUMIFS('Movimentações'!$I$6:$I$3005,'Movimentações'!$B$6:$B$3005,"Venda",'Movimentações'!$A$6:$A$3005,"&gt;="&amp;G$4,'Movimentações'!$A$6:$A$3005,"&lt;"&amp;DATE(YEAR(G$4),MONTH(G$4)+1,1))-SUMIFS('Movimentações'!$I$6:$I$3005,'Movimentações'!$B$6:$B$3005,"Devolução de venda",'Movimentações'!$A$6:$A$3005,"&gt;="&amp;G$4,'Movimentações'!$A$6:$A$3005,"&lt;"&amp;DATE(YEAR(G$4),MONTH(G$4)+1,1))</f>
        <v/>
      </c>
      <c r="H5" s="17">
        <f>SUMIFS('Movimentações'!$I$6:$I$3005,'Movimentações'!$B$6:$B$3005,"Venda",'Movimentações'!$A$6:$A$3005,"&gt;="&amp;H$4,'Movimentações'!$A$6:$A$3005,"&lt;"&amp;DATE(YEAR(H$4),MONTH(H$4)+1,1))-SUMIFS('Movimentações'!$I$6:$I$3005,'Movimentações'!$B$6:$B$3005,"Devolução de venda",'Movimentações'!$A$6:$A$3005,"&gt;="&amp;H$4,'Movimentações'!$A$6:$A$3005,"&lt;"&amp;DATE(YEAR(H$4),MONTH(H$4)+1,1))</f>
        <v/>
      </c>
      <c r="I5" s="17">
        <f>SUMIFS('Movimentações'!$I$6:$I$3005,'Movimentações'!$B$6:$B$3005,"Venda",'Movimentações'!$A$6:$A$3005,"&gt;="&amp;I$4,'Movimentações'!$A$6:$A$3005,"&lt;"&amp;DATE(YEAR(I$4),MONTH(I$4)+1,1))-SUMIFS('Movimentações'!$I$6:$I$3005,'Movimentações'!$B$6:$B$3005,"Devolução de venda",'Movimentações'!$A$6:$A$3005,"&gt;="&amp;I$4,'Movimentações'!$A$6:$A$3005,"&lt;"&amp;DATE(YEAR(I$4),MONTH(I$4)+1,1))</f>
        <v/>
      </c>
      <c r="J5" s="17">
        <f>SUMIFS('Movimentações'!$I$6:$I$3005,'Movimentações'!$B$6:$B$3005,"Venda",'Movimentações'!$A$6:$A$3005,"&gt;="&amp;J$4,'Movimentações'!$A$6:$A$3005,"&lt;"&amp;DATE(YEAR(J$4),MONTH(J$4)+1,1))-SUMIFS('Movimentações'!$I$6:$I$3005,'Movimentações'!$B$6:$B$3005,"Devolução de venda",'Movimentações'!$A$6:$A$3005,"&gt;="&amp;J$4,'Movimentações'!$A$6:$A$3005,"&lt;"&amp;DATE(YEAR(J$4),MONTH(J$4)+1,1))</f>
        <v/>
      </c>
      <c r="K5" s="17">
        <f>SUMIFS('Movimentações'!$I$6:$I$3005,'Movimentações'!$B$6:$B$3005,"Venda",'Movimentações'!$A$6:$A$3005,"&gt;="&amp;K$4,'Movimentações'!$A$6:$A$3005,"&lt;"&amp;DATE(YEAR(K$4),MONTH(K$4)+1,1))-SUMIFS('Movimentações'!$I$6:$I$3005,'Movimentações'!$B$6:$B$3005,"Devolução de venda",'Movimentações'!$A$6:$A$3005,"&gt;="&amp;K$4,'Movimentações'!$A$6:$A$3005,"&lt;"&amp;DATE(YEAR(K$4),MONTH(K$4)+1,1))</f>
        <v/>
      </c>
      <c r="L5" s="17">
        <f>SUMIFS('Movimentações'!$I$6:$I$3005,'Movimentações'!$B$6:$B$3005,"Venda",'Movimentações'!$A$6:$A$3005,"&gt;="&amp;L$4,'Movimentações'!$A$6:$A$3005,"&lt;"&amp;DATE(YEAR(L$4),MONTH(L$4)+1,1))-SUMIFS('Movimentações'!$I$6:$I$3005,'Movimentações'!$B$6:$B$3005,"Devolução de venda",'Movimentações'!$A$6:$A$3005,"&gt;="&amp;L$4,'Movimentações'!$A$6:$A$3005,"&lt;"&amp;DATE(YEAR(L$4),MONTH(L$4)+1,1))</f>
        <v/>
      </c>
      <c r="M5" s="17">
        <f>SUMIFS('Movimentações'!$I$6:$I$3005,'Movimentações'!$B$6:$B$3005,"Venda",'Movimentações'!$A$6:$A$3005,"&gt;="&amp;M$4,'Movimentações'!$A$6:$A$3005,"&lt;"&amp;DATE(YEAR(M$4),MONTH(M$4)+1,1))-SUMIFS('Movimentações'!$I$6:$I$3005,'Movimentações'!$B$6:$B$3005,"Devolução de venda",'Movimentações'!$A$6:$A$3005,"&gt;="&amp;M$4,'Movimentações'!$A$6:$A$3005,"&lt;"&amp;DATE(YEAR(M$4),MONTH(M$4)+1,1))</f>
        <v/>
      </c>
      <c r="N5" s="17">
        <f>SUMIFS('Movimentações'!$I$6:$I$3005,'Movimentações'!$B$6:$B$3005,"Venda",'Movimentações'!$A$6:$A$3005,"&gt;="&amp;N$4,'Movimentações'!$A$6:$A$3005,"&lt;"&amp;DATE(YEAR(N$4),MONTH(N$4)+1,1))-SUMIFS('Movimentações'!$I$6:$I$3005,'Movimentações'!$B$6:$B$3005,"Devolução de venda",'Movimentações'!$A$6:$A$3005,"&gt;="&amp;N$4,'Movimentações'!$A$6:$A$3005,"&lt;"&amp;DATE(YEAR(N$4),MONTH(N$4)+1,1))</f>
        <v/>
      </c>
      <c r="O5" s="27">
        <f>SUM(C5:N5)</f>
        <v/>
      </c>
    </row>
    <row r="6">
      <c r="B6" s="26" t="inlineStr">
        <is>
          <t>CMV</t>
        </is>
      </c>
      <c r="C6" s="17">
        <f>SUMIFS('Movimentações'!$J$6:$J$3005,'Movimentações'!$A$6:$A$3005,"&gt;="&amp;C$4,'Movimentações'!$A$6:$A$3005,"&lt;"&amp;DATE(YEAR(C$4),MONTH(C$4)+1,1))</f>
        <v/>
      </c>
      <c r="D6" s="17">
        <f>SUMIFS('Movimentações'!$J$6:$J$3005,'Movimentações'!$A$6:$A$3005,"&gt;="&amp;D$4,'Movimentações'!$A$6:$A$3005,"&lt;"&amp;DATE(YEAR(D$4),MONTH(D$4)+1,1))</f>
        <v/>
      </c>
      <c r="E6" s="17">
        <f>SUMIFS('Movimentações'!$J$6:$J$3005,'Movimentações'!$A$6:$A$3005,"&gt;="&amp;E$4,'Movimentações'!$A$6:$A$3005,"&lt;"&amp;DATE(YEAR(E$4),MONTH(E$4)+1,1))</f>
        <v/>
      </c>
      <c r="F6" s="17">
        <f>SUMIFS('Movimentações'!$J$6:$J$3005,'Movimentações'!$A$6:$A$3005,"&gt;="&amp;F$4,'Movimentações'!$A$6:$A$3005,"&lt;"&amp;DATE(YEAR(F$4),MONTH(F$4)+1,1))</f>
        <v/>
      </c>
      <c r="G6" s="17">
        <f>SUMIFS('Movimentações'!$J$6:$J$3005,'Movimentações'!$A$6:$A$3005,"&gt;="&amp;G$4,'Movimentações'!$A$6:$A$3005,"&lt;"&amp;DATE(YEAR(G$4),MONTH(G$4)+1,1))</f>
        <v/>
      </c>
      <c r="H6" s="17">
        <f>SUMIFS('Movimentações'!$J$6:$J$3005,'Movimentações'!$A$6:$A$3005,"&gt;="&amp;H$4,'Movimentações'!$A$6:$A$3005,"&lt;"&amp;DATE(YEAR(H$4),MONTH(H$4)+1,1))</f>
        <v/>
      </c>
      <c r="I6" s="17">
        <f>SUMIFS('Movimentações'!$J$6:$J$3005,'Movimentações'!$A$6:$A$3005,"&gt;="&amp;I$4,'Movimentações'!$A$6:$A$3005,"&lt;"&amp;DATE(YEAR(I$4),MONTH(I$4)+1,1))</f>
        <v/>
      </c>
      <c r="J6" s="17">
        <f>SUMIFS('Movimentações'!$J$6:$J$3005,'Movimentações'!$A$6:$A$3005,"&gt;="&amp;J$4,'Movimentações'!$A$6:$A$3005,"&lt;"&amp;DATE(YEAR(J$4),MONTH(J$4)+1,1))</f>
        <v/>
      </c>
      <c r="K6" s="17">
        <f>SUMIFS('Movimentações'!$J$6:$J$3005,'Movimentações'!$A$6:$A$3005,"&gt;="&amp;K$4,'Movimentações'!$A$6:$A$3005,"&lt;"&amp;DATE(YEAR(K$4),MONTH(K$4)+1,1))</f>
        <v/>
      </c>
      <c r="L6" s="17">
        <f>SUMIFS('Movimentações'!$J$6:$J$3005,'Movimentações'!$A$6:$A$3005,"&gt;="&amp;L$4,'Movimentações'!$A$6:$A$3005,"&lt;"&amp;DATE(YEAR(L$4),MONTH(L$4)+1,1))</f>
        <v/>
      </c>
      <c r="M6" s="17">
        <f>SUMIFS('Movimentações'!$J$6:$J$3005,'Movimentações'!$A$6:$A$3005,"&gt;="&amp;M$4,'Movimentações'!$A$6:$A$3005,"&lt;"&amp;DATE(YEAR(M$4),MONTH(M$4)+1,1))</f>
        <v/>
      </c>
      <c r="N6" s="17">
        <f>SUMIFS('Movimentações'!$J$6:$J$3005,'Movimentações'!$A$6:$A$3005,"&gt;="&amp;N$4,'Movimentações'!$A$6:$A$3005,"&lt;"&amp;DATE(YEAR(N$4),MONTH(N$4)+1,1))</f>
        <v/>
      </c>
      <c r="O6" s="27">
        <f>SUM(C6:N6)</f>
        <v/>
      </c>
    </row>
    <row r="7">
      <c r="B7" s="26" t="inlineStr">
        <is>
          <t>Lucro bruto</t>
        </is>
      </c>
      <c r="C7" s="17">
        <f>C5-C6</f>
        <v/>
      </c>
      <c r="D7" s="17">
        <f>D5-D6</f>
        <v/>
      </c>
      <c r="E7" s="17">
        <f>E5-E6</f>
        <v/>
      </c>
      <c r="F7" s="17">
        <f>F5-F6</f>
        <v/>
      </c>
      <c r="G7" s="17">
        <f>G5-G6</f>
        <v/>
      </c>
      <c r="H7" s="17">
        <f>H5-H6</f>
        <v/>
      </c>
      <c r="I7" s="17">
        <f>I5-I6</f>
        <v/>
      </c>
      <c r="J7" s="17">
        <f>J5-J6</f>
        <v/>
      </c>
      <c r="K7" s="17">
        <f>K5-K6</f>
        <v/>
      </c>
      <c r="L7" s="17">
        <f>L5-L6</f>
        <v/>
      </c>
      <c r="M7" s="17">
        <f>M5-M6</f>
        <v/>
      </c>
      <c r="N7" s="17">
        <f>N5-N6</f>
        <v/>
      </c>
      <c r="O7" s="27">
        <f>SUM(C7:N7)</f>
        <v/>
      </c>
    </row>
    <row r="8">
      <c r="B8" s="26" t="inlineStr">
        <is>
          <t>Margem bruta</t>
        </is>
      </c>
      <c r="C8" s="18">
        <f>IF(C5=0,"",C7/C5)</f>
        <v/>
      </c>
      <c r="D8" s="18">
        <f>IF(D5=0,"",D7/D5)</f>
        <v/>
      </c>
      <c r="E8" s="18">
        <f>IF(E5=0,"",E7/E5)</f>
        <v/>
      </c>
      <c r="F8" s="18">
        <f>IF(F5=0,"",F7/F5)</f>
        <v/>
      </c>
      <c r="G8" s="18">
        <f>IF(G5=0,"",G7/G5)</f>
        <v/>
      </c>
      <c r="H8" s="18">
        <f>IF(H5=0,"",H7/H5)</f>
        <v/>
      </c>
      <c r="I8" s="18">
        <f>IF(I5=0,"",I7/I5)</f>
        <v/>
      </c>
      <c r="J8" s="18">
        <f>IF(J5=0,"",J7/J5)</f>
        <v/>
      </c>
      <c r="K8" s="18">
        <f>IF(K5=0,"",K7/K5)</f>
        <v/>
      </c>
      <c r="L8" s="18">
        <f>IF(L5=0,"",L7/L5)</f>
        <v/>
      </c>
      <c r="M8" s="18">
        <f>IF(M5=0,"",M7/M5)</f>
        <v/>
      </c>
      <c r="N8" s="18">
        <f>IF(N5=0,"",N7/N5)</f>
        <v/>
      </c>
      <c r="O8" s="29">
        <f>IF(O5=0,"",O7/O5)</f>
        <v/>
      </c>
    </row>
    <row r="9">
      <c r="B9" s="26" t="inlineStr">
        <is>
          <t>Despesas</t>
        </is>
      </c>
      <c r="C9" s="17">
        <f>SUMIFS(Despesas!$D$6:$D$1005,Despesas!$G$6:$G$1005,"Saída",Despesas!$H$6:$H$1005,"Sim",Despesas!$A$6:$A$1005,"&gt;="&amp;C$4,Despesas!$A$6:$A$1005,"&lt;"&amp;DATE(YEAR(C$4),MONTH(C$4)+1,1))</f>
        <v/>
      </c>
      <c r="D9" s="17">
        <f>SUMIFS(Despesas!$D$6:$D$1005,Despesas!$G$6:$G$1005,"Saída",Despesas!$H$6:$H$1005,"Sim",Despesas!$A$6:$A$1005,"&gt;="&amp;D$4,Despesas!$A$6:$A$1005,"&lt;"&amp;DATE(YEAR(D$4),MONTH(D$4)+1,1))</f>
        <v/>
      </c>
      <c r="E9" s="17">
        <f>SUMIFS(Despesas!$D$6:$D$1005,Despesas!$G$6:$G$1005,"Saída",Despesas!$H$6:$H$1005,"Sim",Despesas!$A$6:$A$1005,"&gt;="&amp;E$4,Despesas!$A$6:$A$1005,"&lt;"&amp;DATE(YEAR(E$4),MONTH(E$4)+1,1))</f>
        <v/>
      </c>
      <c r="F9" s="17">
        <f>SUMIFS(Despesas!$D$6:$D$1005,Despesas!$G$6:$G$1005,"Saída",Despesas!$H$6:$H$1005,"Sim",Despesas!$A$6:$A$1005,"&gt;="&amp;F$4,Despesas!$A$6:$A$1005,"&lt;"&amp;DATE(YEAR(F$4),MONTH(F$4)+1,1))</f>
        <v/>
      </c>
      <c r="G9" s="17">
        <f>SUMIFS(Despesas!$D$6:$D$1005,Despesas!$G$6:$G$1005,"Saída",Despesas!$H$6:$H$1005,"Sim",Despesas!$A$6:$A$1005,"&gt;="&amp;G$4,Despesas!$A$6:$A$1005,"&lt;"&amp;DATE(YEAR(G$4),MONTH(G$4)+1,1))</f>
        <v/>
      </c>
      <c r="H9" s="17">
        <f>SUMIFS(Despesas!$D$6:$D$1005,Despesas!$G$6:$G$1005,"Saída",Despesas!$H$6:$H$1005,"Sim",Despesas!$A$6:$A$1005,"&gt;="&amp;H$4,Despesas!$A$6:$A$1005,"&lt;"&amp;DATE(YEAR(H$4),MONTH(H$4)+1,1))</f>
        <v/>
      </c>
      <c r="I9" s="17">
        <f>SUMIFS(Despesas!$D$6:$D$1005,Despesas!$G$6:$G$1005,"Saída",Despesas!$H$6:$H$1005,"Sim",Despesas!$A$6:$A$1005,"&gt;="&amp;I$4,Despesas!$A$6:$A$1005,"&lt;"&amp;DATE(YEAR(I$4),MONTH(I$4)+1,1))</f>
        <v/>
      </c>
      <c r="J9" s="17">
        <f>SUMIFS(Despesas!$D$6:$D$1005,Despesas!$G$6:$G$1005,"Saída",Despesas!$H$6:$H$1005,"Sim",Despesas!$A$6:$A$1005,"&gt;="&amp;J$4,Despesas!$A$6:$A$1005,"&lt;"&amp;DATE(YEAR(J$4),MONTH(J$4)+1,1))</f>
        <v/>
      </c>
      <c r="K9" s="17">
        <f>SUMIFS(Despesas!$D$6:$D$1005,Despesas!$G$6:$G$1005,"Saída",Despesas!$H$6:$H$1005,"Sim",Despesas!$A$6:$A$1005,"&gt;="&amp;K$4,Despesas!$A$6:$A$1005,"&lt;"&amp;DATE(YEAR(K$4),MONTH(K$4)+1,1))</f>
        <v/>
      </c>
      <c r="L9" s="17">
        <f>SUMIFS(Despesas!$D$6:$D$1005,Despesas!$G$6:$G$1005,"Saída",Despesas!$H$6:$H$1005,"Sim",Despesas!$A$6:$A$1005,"&gt;="&amp;L$4,Despesas!$A$6:$A$1005,"&lt;"&amp;DATE(YEAR(L$4),MONTH(L$4)+1,1))</f>
        <v/>
      </c>
      <c r="M9" s="17">
        <f>SUMIFS(Despesas!$D$6:$D$1005,Despesas!$G$6:$G$1005,"Saída",Despesas!$H$6:$H$1005,"Sim",Despesas!$A$6:$A$1005,"&gt;="&amp;M$4,Despesas!$A$6:$A$1005,"&lt;"&amp;DATE(YEAR(M$4),MONTH(M$4)+1,1))</f>
        <v/>
      </c>
      <c r="N9" s="17">
        <f>SUMIFS(Despesas!$D$6:$D$1005,Despesas!$G$6:$G$1005,"Saída",Despesas!$H$6:$H$1005,"Sim",Despesas!$A$6:$A$1005,"&gt;="&amp;N$4,Despesas!$A$6:$A$1005,"&lt;"&amp;DATE(YEAR(N$4),MONTH(N$4)+1,1))</f>
        <v/>
      </c>
      <c r="O9" s="27">
        <f>SUM(C9:N9)</f>
        <v/>
      </c>
    </row>
    <row r="10">
      <c r="B10" s="35" t="inlineStr">
        <is>
          <t>Resultado</t>
        </is>
      </c>
      <c r="C10" s="17">
        <f>C7-C9</f>
        <v/>
      </c>
      <c r="D10" s="17">
        <f>D7-D9</f>
        <v/>
      </c>
      <c r="E10" s="17">
        <f>E7-E9</f>
        <v/>
      </c>
      <c r="F10" s="17">
        <f>F7-F9</f>
        <v/>
      </c>
      <c r="G10" s="17">
        <f>G7-G9</f>
        <v/>
      </c>
      <c r="H10" s="17">
        <f>H7-H9</f>
        <v/>
      </c>
      <c r="I10" s="17">
        <f>I7-I9</f>
        <v/>
      </c>
      <c r="J10" s="17">
        <f>J7-J9</f>
        <v/>
      </c>
      <c r="K10" s="17">
        <f>K7-K9</f>
        <v/>
      </c>
      <c r="L10" s="17">
        <f>L7-L9</f>
        <v/>
      </c>
      <c r="M10" s="17">
        <f>M7-M9</f>
        <v/>
      </c>
      <c r="N10" s="17">
        <f>N7-N9</f>
        <v/>
      </c>
      <c r="O10" s="27">
        <f>SUM(C10:N10)</f>
        <v/>
      </c>
    </row>
    <row r="11">
      <c r="B11" s="26" t="inlineStr">
        <is>
          <t>Entradas de caixa</t>
        </is>
      </c>
      <c r="C11" s="17">
        <f>SUMIFS('Movimentações'!$M$6:$M$3005,'Movimentações'!$M$6:$M$3005,"&gt;0",'Movimentações'!$L$6:$L$3005,"&gt;="&amp;C$4,'Movimentações'!$L$6:$L$3005,"&lt;"&amp;DATE(YEAR(C$4),MONTH(C$4)+1,1))+SUMIFS(Despesas!$I$6:$I$1005,Despesas!$I$6:$I$1005,"&gt;0",Despesas!$F$6:$F$1005,"&lt;&gt;Previsto",Despesas!$A$6:$A$1005,"&gt;="&amp;C$4,Despesas!$A$6:$A$1005,"&lt;"&amp;DATE(YEAR(C$4),MONTH(C$4)+1,1))</f>
        <v/>
      </c>
      <c r="D11" s="17">
        <f>SUMIFS('Movimentações'!$M$6:$M$3005,'Movimentações'!$M$6:$M$3005,"&gt;0",'Movimentações'!$L$6:$L$3005,"&gt;="&amp;D$4,'Movimentações'!$L$6:$L$3005,"&lt;"&amp;DATE(YEAR(D$4),MONTH(D$4)+1,1))+SUMIFS(Despesas!$I$6:$I$1005,Despesas!$I$6:$I$1005,"&gt;0",Despesas!$F$6:$F$1005,"&lt;&gt;Previsto",Despesas!$A$6:$A$1005,"&gt;="&amp;D$4,Despesas!$A$6:$A$1005,"&lt;"&amp;DATE(YEAR(D$4),MONTH(D$4)+1,1))</f>
        <v/>
      </c>
      <c r="E11" s="17">
        <f>SUMIFS('Movimentações'!$M$6:$M$3005,'Movimentações'!$M$6:$M$3005,"&gt;0",'Movimentações'!$L$6:$L$3005,"&gt;="&amp;E$4,'Movimentações'!$L$6:$L$3005,"&lt;"&amp;DATE(YEAR(E$4),MONTH(E$4)+1,1))+SUMIFS(Despesas!$I$6:$I$1005,Despesas!$I$6:$I$1005,"&gt;0",Despesas!$F$6:$F$1005,"&lt;&gt;Previsto",Despesas!$A$6:$A$1005,"&gt;="&amp;E$4,Despesas!$A$6:$A$1005,"&lt;"&amp;DATE(YEAR(E$4),MONTH(E$4)+1,1))</f>
        <v/>
      </c>
      <c r="F11" s="17">
        <f>SUMIFS('Movimentações'!$M$6:$M$3005,'Movimentações'!$M$6:$M$3005,"&gt;0",'Movimentações'!$L$6:$L$3005,"&gt;="&amp;F$4,'Movimentações'!$L$6:$L$3005,"&lt;"&amp;DATE(YEAR(F$4),MONTH(F$4)+1,1))+SUMIFS(Despesas!$I$6:$I$1005,Despesas!$I$6:$I$1005,"&gt;0",Despesas!$F$6:$F$1005,"&lt;&gt;Previsto",Despesas!$A$6:$A$1005,"&gt;="&amp;F$4,Despesas!$A$6:$A$1005,"&lt;"&amp;DATE(YEAR(F$4),MONTH(F$4)+1,1))</f>
        <v/>
      </c>
      <c r="G11" s="17">
        <f>SUMIFS('Movimentações'!$M$6:$M$3005,'Movimentações'!$M$6:$M$3005,"&gt;0",'Movimentações'!$L$6:$L$3005,"&gt;="&amp;G$4,'Movimentações'!$L$6:$L$3005,"&lt;"&amp;DATE(YEAR(G$4),MONTH(G$4)+1,1))+SUMIFS(Despesas!$I$6:$I$1005,Despesas!$I$6:$I$1005,"&gt;0",Despesas!$F$6:$F$1005,"&lt;&gt;Previsto",Despesas!$A$6:$A$1005,"&gt;="&amp;G$4,Despesas!$A$6:$A$1005,"&lt;"&amp;DATE(YEAR(G$4),MONTH(G$4)+1,1))</f>
        <v/>
      </c>
      <c r="H11" s="17">
        <f>SUMIFS('Movimentações'!$M$6:$M$3005,'Movimentações'!$M$6:$M$3005,"&gt;0",'Movimentações'!$L$6:$L$3005,"&gt;="&amp;H$4,'Movimentações'!$L$6:$L$3005,"&lt;"&amp;DATE(YEAR(H$4),MONTH(H$4)+1,1))+SUMIFS(Despesas!$I$6:$I$1005,Despesas!$I$6:$I$1005,"&gt;0",Despesas!$F$6:$F$1005,"&lt;&gt;Previsto",Despesas!$A$6:$A$1005,"&gt;="&amp;H$4,Despesas!$A$6:$A$1005,"&lt;"&amp;DATE(YEAR(H$4),MONTH(H$4)+1,1))</f>
        <v/>
      </c>
      <c r="I11" s="17">
        <f>SUMIFS('Movimentações'!$M$6:$M$3005,'Movimentações'!$M$6:$M$3005,"&gt;0",'Movimentações'!$L$6:$L$3005,"&gt;="&amp;I$4,'Movimentações'!$L$6:$L$3005,"&lt;"&amp;DATE(YEAR(I$4),MONTH(I$4)+1,1))+SUMIFS(Despesas!$I$6:$I$1005,Despesas!$I$6:$I$1005,"&gt;0",Despesas!$F$6:$F$1005,"&lt;&gt;Previsto",Despesas!$A$6:$A$1005,"&gt;="&amp;I$4,Despesas!$A$6:$A$1005,"&lt;"&amp;DATE(YEAR(I$4),MONTH(I$4)+1,1))</f>
        <v/>
      </c>
      <c r="J11" s="17">
        <f>SUMIFS('Movimentações'!$M$6:$M$3005,'Movimentações'!$M$6:$M$3005,"&gt;0",'Movimentações'!$L$6:$L$3005,"&gt;="&amp;J$4,'Movimentações'!$L$6:$L$3005,"&lt;"&amp;DATE(YEAR(J$4),MONTH(J$4)+1,1))+SUMIFS(Despesas!$I$6:$I$1005,Despesas!$I$6:$I$1005,"&gt;0",Despesas!$F$6:$F$1005,"&lt;&gt;Previsto",Despesas!$A$6:$A$1005,"&gt;="&amp;J$4,Despesas!$A$6:$A$1005,"&lt;"&amp;DATE(YEAR(J$4),MONTH(J$4)+1,1))</f>
        <v/>
      </c>
      <c r="K11" s="17">
        <f>SUMIFS('Movimentações'!$M$6:$M$3005,'Movimentações'!$M$6:$M$3005,"&gt;0",'Movimentações'!$L$6:$L$3005,"&gt;="&amp;K$4,'Movimentações'!$L$6:$L$3005,"&lt;"&amp;DATE(YEAR(K$4),MONTH(K$4)+1,1))+SUMIFS(Despesas!$I$6:$I$1005,Despesas!$I$6:$I$1005,"&gt;0",Despesas!$F$6:$F$1005,"&lt;&gt;Previsto",Despesas!$A$6:$A$1005,"&gt;="&amp;K$4,Despesas!$A$6:$A$1005,"&lt;"&amp;DATE(YEAR(K$4),MONTH(K$4)+1,1))</f>
        <v/>
      </c>
      <c r="L11" s="17">
        <f>SUMIFS('Movimentações'!$M$6:$M$3005,'Movimentações'!$M$6:$M$3005,"&gt;0",'Movimentações'!$L$6:$L$3005,"&gt;="&amp;L$4,'Movimentações'!$L$6:$L$3005,"&lt;"&amp;DATE(YEAR(L$4),MONTH(L$4)+1,1))+SUMIFS(Despesas!$I$6:$I$1005,Despesas!$I$6:$I$1005,"&gt;0",Despesas!$F$6:$F$1005,"&lt;&gt;Previsto",Despesas!$A$6:$A$1005,"&gt;="&amp;L$4,Despesas!$A$6:$A$1005,"&lt;"&amp;DATE(YEAR(L$4),MONTH(L$4)+1,1))</f>
        <v/>
      </c>
      <c r="M11" s="17">
        <f>SUMIFS('Movimentações'!$M$6:$M$3005,'Movimentações'!$M$6:$M$3005,"&gt;0",'Movimentações'!$L$6:$L$3005,"&gt;="&amp;M$4,'Movimentações'!$L$6:$L$3005,"&lt;"&amp;DATE(YEAR(M$4),MONTH(M$4)+1,1))+SUMIFS(Despesas!$I$6:$I$1005,Despesas!$I$6:$I$1005,"&gt;0",Despesas!$F$6:$F$1005,"&lt;&gt;Previsto",Despesas!$A$6:$A$1005,"&gt;="&amp;M$4,Despesas!$A$6:$A$1005,"&lt;"&amp;DATE(YEAR(M$4),MONTH(M$4)+1,1))</f>
        <v/>
      </c>
      <c r="N11" s="17">
        <f>SUMIFS('Movimentações'!$M$6:$M$3005,'Movimentações'!$M$6:$M$3005,"&gt;0",'Movimentações'!$L$6:$L$3005,"&gt;="&amp;N$4,'Movimentações'!$L$6:$L$3005,"&lt;"&amp;DATE(YEAR(N$4),MONTH(N$4)+1,1))+SUMIFS(Despesas!$I$6:$I$1005,Despesas!$I$6:$I$1005,"&gt;0",Despesas!$F$6:$F$1005,"&lt;&gt;Previsto",Despesas!$A$6:$A$1005,"&gt;="&amp;N$4,Despesas!$A$6:$A$1005,"&lt;"&amp;DATE(YEAR(N$4),MONTH(N$4)+1,1))</f>
        <v/>
      </c>
      <c r="O11" s="27">
        <f>SUM(C11:N11)</f>
        <v/>
      </c>
    </row>
    <row r="12">
      <c r="B12" s="26" t="inlineStr">
        <is>
          <t>Saídas de caixa</t>
        </is>
      </c>
      <c r="C12" s="17">
        <f>-SUMIFS('Movimentações'!$M$6:$M$3005,'Movimentações'!$M$6:$M$3005,"&lt;0",'Movimentações'!$L$6:$L$3005,"&gt;="&amp;C$4,'Movimentações'!$L$6:$L$3005,"&lt;"&amp;DATE(YEAR(C$4),MONTH(C$4)+1,1))-SUMIFS(Despesas!$I$6:$I$1005,Despesas!$I$6:$I$1005,"&lt;0",Despesas!$F$6:$F$1005,"&lt;&gt;Previsto",Despesas!$A$6:$A$1005,"&gt;="&amp;C$4,Despesas!$A$6:$A$1005,"&lt;"&amp;DATE(YEAR(C$4),MONTH(C$4)+1,1))</f>
        <v/>
      </c>
      <c r="D12" s="17">
        <f>-SUMIFS('Movimentações'!$M$6:$M$3005,'Movimentações'!$M$6:$M$3005,"&lt;0",'Movimentações'!$L$6:$L$3005,"&gt;="&amp;D$4,'Movimentações'!$L$6:$L$3005,"&lt;"&amp;DATE(YEAR(D$4),MONTH(D$4)+1,1))-SUMIFS(Despesas!$I$6:$I$1005,Despesas!$I$6:$I$1005,"&lt;0",Despesas!$F$6:$F$1005,"&lt;&gt;Previsto",Despesas!$A$6:$A$1005,"&gt;="&amp;D$4,Despesas!$A$6:$A$1005,"&lt;"&amp;DATE(YEAR(D$4),MONTH(D$4)+1,1))</f>
        <v/>
      </c>
      <c r="E12" s="17">
        <f>-SUMIFS('Movimentações'!$M$6:$M$3005,'Movimentações'!$M$6:$M$3005,"&lt;0",'Movimentações'!$L$6:$L$3005,"&gt;="&amp;E$4,'Movimentações'!$L$6:$L$3005,"&lt;"&amp;DATE(YEAR(E$4),MONTH(E$4)+1,1))-SUMIFS(Despesas!$I$6:$I$1005,Despesas!$I$6:$I$1005,"&lt;0",Despesas!$F$6:$F$1005,"&lt;&gt;Previsto",Despesas!$A$6:$A$1005,"&gt;="&amp;E$4,Despesas!$A$6:$A$1005,"&lt;"&amp;DATE(YEAR(E$4),MONTH(E$4)+1,1))</f>
        <v/>
      </c>
      <c r="F12" s="17">
        <f>-SUMIFS('Movimentações'!$M$6:$M$3005,'Movimentações'!$M$6:$M$3005,"&lt;0",'Movimentações'!$L$6:$L$3005,"&gt;="&amp;F$4,'Movimentações'!$L$6:$L$3005,"&lt;"&amp;DATE(YEAR(F$4),MONTH(F$4)+1,1))-SUMIFS(Despesas!$I$6:$I$1005,Despesas!$I$6:$I$1005,"&lt;0",Despesas!$F$6:$F$1005,"&lt;&gt;Previsto",Despesas!$A$6:$A$1005,"&gt;="&amp;F$4,Despesas!$A$6:$A$1005,"&lt;"&amp;DATE(YEAR(F$4),MONTH(F$4)+1,1))</f>
        <v/>
      </c>
      <c r="G12" s="17">
        <f>-SUMIFS('Movimentações'!$M$6:$M$3005,'Movimentações'!$M$6:$M$3005,"&lt;0",'Movimentações'!$L$6:$L$3005,"&gt;="&amp;G$4,'Movimentações'!$L$6:$L$3005,"&lt;"&amp;DATE(YEAR(G$4),MONTH(G$4)+1,1))-SUMIFS(Despesas!$I$6:$I$1005,Despesas!$I$6:$I$1005,"&lt;0",Despesas!$F$6:$F$1005,"&lt;&gt;Previsto",Despesas!$A$6:$A$1005,"&gt;="&amp;G$4,Despesas!$A$6:$A$1005,"&lt;"&amp;DATE(YEAR(G$4),MONTH(G$4)+1,1))</f>
        <v/>
      </c>
      <c r="H12" s="17">
        <f>-SUMIFS('Movimentações'!$M$6:$M$3005,'Movimentações'!$M$6:$M$3005,"&lt;0",'Movimentações'!$L$6:$L$3005,"&gt;="&amp;H$4,'Movimentações'!$L$6:$L$3005,"&lt;"&amp;DATE(YEAR(H$4),MONTH(H$4)+1,1))-SUMIFS(Despesas!$I$6:$I$1005,Despesas!$I$6:$I$1005,"&lt;0",Despesas!$F$6:$F$1005,"&lt;&gt;Previsto",Despesas!$A$6:$A$1005,"&gt;="&amp;H$4,Despesas!$A$6:$A$1005,"&lt;"&amp;DATE(YEAR(H$4),MONTH(H$4)+1,1))</f>
        <v/>
      </c>
      <c r="I12" s="17">
        <f>-SUMIFS('Movimentações'!$M$6:$M$3005,'Movimentações'!$M$6:$M$3005,"&lt;0",'Movimentações'!$L$6:$L$3005,"&gt;="&amp;I$4,'Movimentações'!$L$6:$L$3005,"&lt;"&amp;DATE(YEAR(I$4),MONTH(I$4)+1,1))-SUMIFS(Despesas!$I$6:$I$1005,Despesas!$I$6:$I$1005,"&lt;0",Despesas!$F$6:$F$1005,"&lt;&gt;Previsto",Despesas!$A$6:$A$1005,"&gt;="&amp;I$4,Despesas!$A$6:$A$1005,"&lt;"&amp;DATE(YEAR(I$4),MONTH(I$4)+1,1))</f>
        <v/>
      </c>
      <c r="J12" s="17">
        <f>-SUMIFS('Movimentações'!$M$6:$M$3005,'Movimentações'!$M$6:$M$3005,"&lt;0",'Movimentações'!$L$6:$L$3005,"&gt;="&amp;J$4,'Movimentações'!$L$6:$L$3005,"&lt;"&amp;DATE(YEAR(J$4),MONTH(J$4)+1,1))-SUMIFS(Despesas!$I$6:$I$1005,Despesas!$I$6:$I$1005,"&lt;0",Despesas!$F$6:$F$1005,"&lt;&gt;Previsto",Despesas!$A$6:$A$1005,"&gt;="&amp;J$4,Despesas!$A$6:$A$1005,"&lt;"&amp;DATE(YEAR(J$4),MONTH(J$4)+1,1))</f>
        <v/>
      </c>
      <c r="K12" s="17">
        <f>-SUMIFS('Movimentações'!$M$6:$M$3005,'Movimentações'!$M$6:$M$3005,"&lt;0",'Movimentações'!$L$6:$L$3005,"&gt;="&amp;K$4,'Movimentações'!$L$6:$L$3005,"&lt;"&amp;DATE(YEAR(K$4),MONTH(K$4)+1,1))-SUMIFS(Despesas!$I$6:$I$1005,Despesas!$I$6:$I$1005,"&lt;0",Despesas!$F$6:$F$1005,"&lt;&gt;Previsto",Despesas!$A$6:$A$1005,"&gt;="&amp;K$4,Despesas!$A$6:$A$1005,"&lt;"&amp;DATE(YEAR(K$4),MONTH(K$4)+1,1))</f>
        <v/>
      </c>
      <c r="L12" s="17">
        <f>-SUMIFS('Movimentações'!$M$6:$M$3005,'Movimentações'!$M$6:$M$3005,"&lt;0",'Movimentações'!$L$6:$L$3005,"&gt;="&amp;L$4,'Movimentações'!$L$6:$L$3005,"&lt;"&amp;DATE(YEAR(L$4),MONTH(L$4)+1,1))-SUMIFS(Despesas!$I$6:$I$1005,Despesas!$I$6:$I$1005,"&lt;0",Despesas!$F$6:$F$1005,"&lt;&gt;Previsto",Despesas!$A$6:$A$1005,"&gt;="&amp;L$4,Despesas!$A$6:$A$1005,"&lt;"&amp;DATE(YEAR(L$4),MONTH(L$4)+1,1))</f>
        <v/>
      </c>
      <c r="M12" s="17">
        <f>-SUMIFS('Movimentações'!$M$6:$M$3005,'Movimentações'!$M$6:$M$3005,"&lt;0",'Movimentações'!$L$6:$L$3005,"&gt;="&amp;M$4,'Movimentações'!$L$6:$L$3005,"&lt;"&amp;DATE(YEAR(M$4),MONTH(M$4)+1,1))-SUMIFS(Despesas!$I$6:$I$1005,Despesas!$I$6:$I$1005,"&lt;0",Despesas!$F$6:$F$1005,"&lt;&gt;Previsto",Despesas!$A$6:$A$1005,"&gt;="&amp;M$4,Despesas!$A$6:$A$1005,"&lt;"&amp;DATE(YEAR(M$4),MONTH(M$4)+1,1))</f>
        <v/>
      </c>
      <c r="N12" s="17">
        <f>-SUMIFS('Movimentações'!$M$6:$M$3005,'Movimentações'!$M$6:$M$3005,"&lt;0",'Movimentações'!$L$6:$L$3005,"&gt;="&amp;N$4,'Movimentações'!$L$6:$L$3005,"&lt;"&amp;DATE(YEAR(N$4),MONTH(N$4)+1,1))-SUMIFS(Despesas!$I$6:$I$1005,Despesas!$I$6:$I$1005,"&lt;0",Despesas!$F$6:$F$1005,"&lt;&gt;Previsto",Despesas!$A$6:$A$1005,"&gt;="&amp;N$4,Despesas!$A$6:$A$1005,"&lt;"&amp;DATE(YEAR(N$4),MONTH(N$4)+1,1))</f>
        <v/>
      </c>
      <c r="O12" s="27">
        <f>SUM(C12:N12)</f>
        <v/>
      </c>
    </row>
    <row r="13">
      <c r="B13" s="35" t="inlineStr">
        <is>
          <t>Saldo de caixa do mês</t>
        </is>
      </c>
      <c r="C13" s="17">
        <f>C11-C12</f>
        <v/>
      </c>
      <c r="D13" s="17">
        <f>D11-D12</f>
        <v/>
      </c>
      <c r="E13" s="17">
        <f>E11-E12</f>
        <v/>
      </c>
      <c r="F13" s="17">
        <f>F11-F12</f>
        <v/>
      </c>
      <c r="G13" s="17">
        <f>G11-G12</f>
        <v/>
      </c>
      <c r="H13" s="17">
        <f>H11-H12</f>
        <v/>
      </c>
      <c r="I13" s="17">
        <f>I11-I12</f>
        <v/>
      </c>
      <c r="J13" s="17">
        <f>J11-J12</f>
        <v/>
      </c>
      <c r="K13" s="17">
        <f>K11-K12</f>
        <v/>
      </c>
      <c r="L13" s="17">
        <f>L11-L12</f>
        <v/>
      </c>
      <c r="M13" s="17">
        <f>M11-M12</f>
        <v/>
      </c>
      <c r="N13" s="17">
        <f>N11-N12</f>
        <v/>
      </c>
      <c r="O13" s="27">
        <f>SUM(C13:N13)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tabColor rgb="00918D8A"/>
    <outlinePr summaryBelow="1" summaryRight="1"/>
    <pageSetUpPr/>
  </sheetPr>
  <dimension ref="A1:I4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10" customWidth="1" min="5" max="5"/>
    <col width="26" customWidth="1" min="6" max="6"/>
    <col width="26" customWidth="1" min="7" max="7"/>
    <col width="40" customWidth="1" min="9" max="9"/>
  </cols>
  <sheetData>
    <row r="1" ht="32" customHeight="1">
      <c r="A1" s="12" t="inlineStr">
        <is>
          <t>Tipos de movimentação</t>
        </is>
      </c>
      <c r="B1" s="12" t="inlineStr">
        <is>
          <t>Formas de pagamento</t>
        </is>
      </c>
      <c r="C1" s="12" t="inlineStr">
        <is>
          <t>Categorias de produto</t>
        </is>
      </c>
      <c r="D1" s="12" t="inlineStr">
        <is>
          <t>Categorias de despesa e entrada</t>
        </is>
      </c>
      <c r="E1" s="12" t="inlineStr">
        <is>
          <t>Tipo</t>
        </is>
      </c>
      <c r="F1" s="12" t="inlineStr">
        <is>
          <t>Entra no resultado?</t>
        </is>
      </c>
      <c r="G1" s="12" t="inlineStr">
        <is>
          <t>Situação</t>
        </is>
      </c>
    </row>
    <row r="2" ht="60" customHeight="1">
      <c r="A2" s="8" t="inlineStr">
        <is>
          <t>Compra</t>
        </is>
      </c>
      <c r="B2" s="8" t="inlineStr">
        <is>
          <t>Pix</t>
        </is>
      </c>
      <c r="C2" s="36" t="inlineStr">
        <is>
          <t>Decoração</t>
        </is>
      </c>
      <c r="D2" s="36" t="inlineStr">
        <is>
          <t>Aluguel</t>
        </is>
      </c>
      <c r="E2" s="36" t="inlineStr">
        <is>
          <t>Saída</t>
        </is>
      </c>
      <c r="F2" s="36" t="inlineStr">
        <is>
          <t>Sim</t>
        </is>
      </c>
      <c r="G2" s="8" t="inlineStr">
        <is>
          <t>Pago</t>
        </is>
      </c>
      <c r="I2" s="2" t="inlineStr">
        <is>
          <t>As colunas amarelas podem ser editadas: acrescente categorias nas linhas vazias. As outras listas comandam as fórmulas e não devem mudar.</t>
        </is>
      </c>
    </row>
    <row r="3">
      <c r="A3" s="8" t="inlineStr">
        <is>
          <t>Venda</t>
        </is>
      </c>
      <c r="B3" s="8" t="inlineStr">
        <is>
          <t>Dinheiro</t>
        </is>
      </c>
      <c r="C3" s="36" t="inlineStr">
        <is>
          <t>Têxtil</t>
        </is>
      </c>
      <c r="D3" s="36" t="inlineStr">
        <is>
          <t>Energia e água</t>
        </is>
      </c>
      <c r="E3" s="36" t="inlineStr">
        <is>
          <t>Saída</t>
        </is>
      </c>
      <c r="F3" s="36" t="inlineStr">
        <is>
          <t>Sim</t>
        </is>
      </c>
      <c r="G3" s="8" t="inlineStr">
        <is>
          <t>Previsto</t>
        </is>
      </c>
    </row>
    <row r="4">
      <c r="A4" s="8" t="inlineStr">
        <is>
          <t>Devolução de venda</t>
        </is>
      </c>
      <c r="B4" s="8" t="inlineStr">
        <is>
          <t>Cartão de débito</t>
        </is>
      </c>
      <c r="C4" s="36" t="inlineStr">
        <is>
          <t>Utilidades</t>
        </is>
      </c>
      <c r="D4" s="36" t="inlineStr">
        <is>
          <t>Internet e telefone</t>
        </is>
      </c>
      <c r="E4" s="36" t="inlineStr">
        <is>
          <t>Saída</t>
        </is>
      </c>
      <c r="F4" s="36" t="inlineStr">
        <is>
          <t>Sim</t>
        </is>
      </c>
      <c r="G4" s="8" t="n"/>
    </row>
    <row r="5">
      <c r="A5" s="8" t="inlineStr">
        <is>
          <t>Ajuste para mais</t>
        </is>
      </c>
      <c r="B5" s="8" t="inlineStr">
        <is>
          <t>Cartão de crédito</t>
        </is>
      </c>
      <c r="C5" s="36" t="inlineStr">
        <is>
          <t>Presentes</t>
        </is>
      </c>
      <c r="D5" s="36" t="inlineStr">
        <is>
          <t>Impostos (DAS)</t>
        </is>
      </c>
      <c r="E5" s="36" t="inlineStr">
        <is>
          <t>Saída</t>
        </is>
      </c>
      <c r="F5" s="36" t="inlineStr">
        <is>
          <t>Sim</t>
        </is>
      </c>
      <c r="G5" s="8" t="n"/>
    </row>
    <row r="6">
      <c r="A6" s="8" t="inlineStr">
        <is>
          <t>Ajuste para menos</t>
        </is>
      </c>
      <c r="B6" s="8" t="inlineStr">
        <is>
          <t>Boleto</t>
        </is>
      </c>
      <c r="C6" s="36" t="n"/>
      <c r="D6" s="36" t="inlineStr">
        <is>
          <t>Taxas de cartão e Pix</t>
        </is>
      </c>
      <c r="E6" s="36" t="inlineStr">
        <is>
          <t>Saída</t>
        </is>
      </c>
      <c r="F6" s="36" t="inlineStr">
        <is>
          <t>Sim</t>
        </is>
      </c>
      <c r="G6" s="8" t="n"/>
    </row>
    <row r="7">
      <c r="A7" s="8" t="n"/>
      <c r="B7" s="8" t="inlineStr">
        <is>
          <t>Transferência</t>
        </is>
      </c>
      <c r="C7" s="36" t="n"/>
      <c r="D7" s="36" t="inlineStr">
        <is>
          <t>Salários e pró-labore</t>
        </is>
      </c>
      <c r="E7" s="36" t="inlineStr">
        <is>
          <t>Saída</t>
        </is>
      </c>
      <c r="F7" s="36" t="inlineStr">
        <is>
          <t>Sim</t>
        </is>
      </c>
      <c r="G7" s="8" t="n"/>
    </row>
    <row r="8">
      <c r="A8" s="8" t="n"/>
      <c r="B8" s="8" t="inlineStr">
        <is>
          <t>Outro</t>
        </is>
      </c>
      <c r="C8" s="36" t="n"/>
      <c r="D8" s="36" t="inlineStr">
        <is>
          <t>Embalagens</t>
        </is>
      </c>
      <c r="E8" s="36" t="inlineStr">
        <is>
          <t>Saída</t>
        </is>
      </c>
      <c r="F8" s="36" t="inlineStr">
        <is>
          <t>Sim</t>
        </is>
      </c>
      <c r="G8" s="8" t="n"/>
    </row>
    <row r="9">
      <c r="A9" s="8" t="n"/>
      <c r="B9" s="8" t="n"/>
      <c r="C9" s="36" t="n"/>
      <c r="D9" s="36" t="inlineStr">
        <is>
          <t>Marketing</t>
        </is>
      </c>
      <c r="E9" s="36" t="inlineStr">
        <is>
          <t>Saída</t>
        </is>
      </c>
      <c r="F9" s="36" t="inlineStr">
        <is>
          <t>Sim</t>
        </is>
      </c>
      <c r="G9" s="8" t="n"/>
    </row>
    <row r="10">
      <c r="A10" s="8" t="n"/>
      <c r="B10" s="8" t="n"/>
      <c r="C10" s="36" t="n"/>
      <c r="D10" s="36" t="inlineStr">
        <is>
          <t>Contador</t>
        </is>
      </c>
      <c r="E10" s="36" t="inlineStr">
        <is>
          <t>Saída</t>
        </is>
      </c>
      <c r="F10" s="36" t="inlineStr">
        <is>
          <t>Sim</t>
        </is>
      </c>
      <c r="G10" s="8" t="n"/>
    </row>
    <row r="11">
      <c r="A11" s="8" t="n"/>
      <c r="B11" s="8" t="n"/>
      <c r="C11" s="36" t="n"/>
      <c r="D11" s="36" t="inlineStr">
        <is>
          <t>Manutenção</t>
        </is>
      </c>
      <c r="E11" s="36" t="inlineStr">
        <is>
          <t>Saída</t>
        </is>
      </c>
      <c r="F11" s="36" t="inlineStr">
        <is>
          <t>Sim</t>
        </is>
      </c>
      <c r="G11" s="8" t="n"/>
    </row>
    <row r="12">
      <c r="A12" s="8" t="n"/>
      <c r="B12" s="8" t="n"/>
      <c r="C12" s="36" t="n"/>
      <c r="D12" s="36" t="inlineStr">
        <is>
          <t>Juros e tarifas bancárias</t>
        </is>
      </c>
      <c r="E12" s="36" t="inlineStr">
        <is>
          <t>Saída</t>
        </is>
      </c>
      <c r="F12" s="36" t="inlineStr">
        <is>
          <t>Sim</t>
        </is>
      </c>
      <c r="G12" s="8" t="n"/>
    </row>
    <row r="13">
      <c r="A13" s="8" t="n"/>
      <c r="B13" s="8" t="n"/>
      <c r="C13" s="36" t="n"/>
      <c r="D13" s="36" t="inlineStr">
        <is>
          <t>Outras despesas</t>
        </is>
      </c>
      <c r="E13" s="36" t="inlineStr">
        <is>
          <t>Saída</t>
        </is>
      </c>
      <c r="F13" s="36" t="inlineStr">
        <is>
          <t>Sim</t>
        </is>
      </c>
      <c r="G13" s="8" t="n"/>
    </row>
    <row r="14">
      <c r="A14" s="8" t="n"/>
      <c r="B14" s="8" t="n"/>
      <c r="C14" s="36" t="n"/>
      <c r="D14" s="36" t="inlineStr">
        <is>
          <t>Parcela de empréstimo</t>
        </is>
      </c>
      <c r="E14" s="36" t="inlineStr">
        <is>
          <t>Saída</t>
        </is>
      </c>
      <c r="F14" s="36" t="inlineStr">
        <is>
          <t>Não</t>
        </is>
      </c>
      <c r="G14" s="8" t="n"/>
    </row>
    <row r="15">
      <c r="A15" s="8" t="n"/>
      <c r="B15" s="8" t="n"/>
      <c r="C15" s="36" t="n"/>
      <c r="D15" s="36" t="inlineStr">
        <is>
          <t>Retirada do dono</t>
        </is>
      </c>
      <c r="E15" s="36" t="inlineStr">
        <is>
          <t>Saída</t>
        </is>
      </c>
      <c r="F15" s="36" t="inlineStr">
        <is>
          <t>Não</t>
        </is>
      </c>
      <c r="G15" s="8" t="n"/>
    </row>
    <row r="16">
      <c r="A16" s="8" t="n"/>
      <c r="B16" s="8" t="n"/>
      <c r="C16" s="36" t="n"/>
      <c r="D16" s="36" t="inlineStr">
        <is>
          <t>Aporte do dono</t>
        </is>
      </c>
      <c r="E16" s="36" t="inlineStr">
        <is>
          <t>Entrada</t>
        </is>
      </c>
      <c r="F16" s="36" t="inlineStr">
        <is>
          <t>Não</t>
        </is>
      </c>
      <c r="G16" s="8" t="n"/>
    </row>
    <row r="17">
      <c r="A17" s="8" t="n"/>
      <c r="B17" s="8" t="n"/>
      <c r="C17" s="36" t="n"/>
      <c r="D17" s="36" t="inlineStr">
        <is>
          <t>Empréstimo recebido</t>
        </is>
      </c>
      <c r="E17" s="36" t="inlineStr">
        <is>
          <t>Entrada</t>
        </is>
      </c>
      <c r="F17" s="36" t="inlineStr">
        <is>
          <t>Não</t>
        </is>
      </c>
      <c r="G17" s="8" t="n"/>
    </row>
    <row r="18">
      <c r="A18" s="8" t="n"/>
      <c r="B18" s="8" t="n"/>
      <c r="C18" s="36" t="n"/>
      <c r="D18" s="36" t="inlineStr">
        <is>
          <t>Outras entradas</t>
        </is>
      </c>
      <c r="E18" s="36" t="inlineStr">
        <is>
          <t>Entrada</t>
        </is>
      </c>
      <c r="F18" s="36" t="inlineStr">
        <is>
          <t>Sim</t>
        </is>
      </c>
      <c r="G18" s="8" t="n"/>
    </row>
    <row r="19">
      <c r="A19" s="8" t="n"/>
      <c r="B19" s="8" t="n"/>
      <c r="C19" s="36" t="n"/>
      <c r="D19" s="36" t="n"/>
      <c r="E19" s="36" t="n"/>
      <c r="F19" s="36" t="n"/>
      <c r="G19" s="8" t="n"/>
    </row>
    <row r="20">
      <c r="A20" s="8" t="n"/>
      <c r="B20" s="8" t="n"/>
      <c r="C20" s="36" t="n"/>
      <c r="D20" s="36" t="n"/>
      <c r="E20" s="36" t="n"/>
      <c r="F20" s="36" t="n"/>
      <c r="G20" s="8" t="n"/>
    </row>
    <row r="21">
      <c r="A21" s="8" t="n"/>
      <c r="B21" s="8" t="n"/>
      <c r="C21" s="36" t="n"/>
      <c r="D21" s="36" t="n"/>
      <c r="E21" s="36" t="n"/>
      <c r="F21" s="36" t="n"/>
      <c r="G21" s="8" t="n"/>
    </row>
    <row r="22">
      <c r="A22" s="8" t="n"/>
      <c r="B22" s="8" t="n"/>
      <c r="C22" s="8" t="n"/>
      <c r="D22" s="36" t="n"/>
      <c r="E22" s="36" t="n"/>
      <c r="F22" s="36" t="n"/>
      <c r="G22" s="8" t="n"/>
    </row>
    <row r="23">
      <c r="A23" s="8" t="n"/>
      <c r="B23" s="8" t="n"/>
      <c r="C23" s="8" t="n"/>
      <c r="D23" s="36" t="n"/>
      <c r="E23" s="36" t="n"/>
      <c r="F23" s="36" t="n"/>
      <c r="G23" s="8" t="n"/>
    </row>
    <row r="24">
      <c r="A24" s="8" t="n"/>
      <c r="B24" s="8" t="n"/>
      <c r="C24" s="8" t="n"/>
      <c r="D24" s="36" t="n"/>
      <c r="E24" s="36" t="n"/>
      <c r="F24" s="36" t="n"/>
      <c r="G24" s="8" t="n"/>
    </row>
    <row r="25">
      <c r="A25" s="8" t="n"/>
      <c r="B25" s="8" t="n"/>
      <c r="C25" s="8" t="n"/>
      <c r="D25" s="36" t="n"/>
      <c r="E25" s="36" t="n"/>
      <c r="F25" s="36" t="n"/>
      <c r="G25" s="8" t="n"/>
    </row>
    <row r="26">
      <c r="A26" s="8" t="n"/>
      <c r="B26" s="8" t="n"/>
      <c r="C26" s="8" t="n"/>
      <c r="D26" s="36" t="n"/>
      <c r="E26" s="36" t="n"/>
      <c r="F26" s="36" t="n"/>
      <c r="G26" s="8" t="n"/>
    </row>
    <row r="27">
      <c r="A27" s="8" t="n"/>
      <c r="B27" s="8" t="n"/>
      <c r="C27" s="8" t="n"/>
      <c r="D27" s="36" t="n"/>
      <c r="E27" s="36" t="n"/>
      <c r="F27" s="36" t="n"/>
      <c r="G27" s="8" t="n"/>
    </row>
    <row r="28">
      <c r="A28" s="8" t="n"/>
      <c r="B28" s="8" t="n"/>
      <c r="C28" s="8" t="n"/>
      <c r="D28" s="36" t="n"/>
      <c r="E28" s="36" t="n"/>
      <c r="F28" s="36" t="n"/>
      <c r="G28" s="8" t="n"/>
    </row>
    <row r="29">
      <c r="A29" s="8" t="n"/>
      <c r="B29" s="8" t="n"/>
      <c r="C29" s="8" t="n"/>
      <c r="D29" s="36" t="n"/>
      <c r="E29" s="36" t="n"/>
      <c r="F29" s="36" t="n"/>
      <c r="G29" s="8" t="n"/>
    </row>
    <row r="30">
      <c r="A30" s="8" t="n"/>
      <c r="B30" s="8" t="n"/>
      <c r="C30" s="8" t="n"/>
      <c r="D30" s="36" t="n"/>
      <c r="E30" s="36" t="n"/>
      <c r="F30" s="36" t="n"/>
      <c r="G30" s="8" t="n"/>
    </row>
    <row r="31">
      <c r="A31" s="8" t="n"/>
      <c r="B31" s="8" t="n"/>
      <c r="C31" s="8" t="n"/>
      <c r="D31" s="36" t="n"/>
      <c r="E31" s="36" t="n"/>
      <c r="F31" s="36" t="n"/>
      <c r="G31" s="8" t="n"/>
    </row>
    <row r="32">
      <c r="A32" s="8" t="n"/>
      <c r="B32" s="8" t="n"/>
      <c r="C32" s="8" t="n"/>
      <c r="D32" s="36" t="n"/>
      <c r="E32" s="36" t="n"/>
      <c r="F32" s="36" t="n"/>
      <c r="G32" s="8" t="n"/>
    </row>
    <row r="33">
      <c r="A33" s="8" t="n"/>
      <c r="B33" s="8" t="n"/>
      <c r="C33" s="8" t="n"/>
      <c r="D33" s="36" t="n"/>
      <c r="E33" s="36" t="n"/>
      <c r="F33" s="36" t="n"/>
      <c r="G33" s="8" t="n"/>
    </row>
    <row r="34">
      <c r="A34" s="8" t="n"/>
      <c r="B34" s="8" t="n"/>
      <c r="C34" s="8" t="n"/>
      <c r="D34" s="36" t="n"/>
      <c r="E34" s="36" t="n"/>
      <c r="F34" s="36" t="n"/>
      <c r="G34" s="8" t="n"/>
    </row>
    <row r="35">
      <c r="A35" s="8" t="n"/>
      <c r="B35" s="8" t="n"/>
      <c r="C35" s="8" t="n"/>
      <c r="D35" s="36" t="n"/>
      <c r="E35" s="36" t="n"/>
      <c r="F35" s="36" t="n"/>
      <c r="G35" s="8" t="n"/>
    </row>
    <row r="36">
      <c r="A36" s="8" t="n"/>
      <c r="B36" s="8" t="n"/>
      <c r="C36" s="8" t="n"/>
      <c r="D36" s="36" t="n"/>
      <c r="E36" s="36" t="n"/>
      <c r="F36" s="36" t="n"/>
      <c r="G36" s="8" t="n"/>
    </row>
    <row r="37">
      <c r="A37" s="8" t="n"/>
      <c r="B37" s="8" t="n"/>
      <c r="C37" s="8" t="n"/>
      <c r="D37" s="36" t="n"/>
      <c r="E37" s="36" t="n"/>
      <c r="F37" s="36" t="n"/>
      <c r="G37" s="8" t="n"/>
    </row>
    <row r="38">
      <c r="A38" s="8" t="n"/>
      <c r="B38" s="8" t="n"/>
      <c r="C38" s="8" t="n"/>
      <c r="D38" s="36" t="n"/>
      <c r="E38" s="36" t="n"/>
      <c r="F38" s="36" t="n"/>
      <c r="G38" s="8" t="n"/>
    </row>
    <row r="39">
      <c r="A39" s="8" t="n"/>
      <c r="B39" s="8" t="n"/>
      <c r="C39" s="8" t="n"/>
      <c r="D39" s="36" t="n"/>
      <c r="E39" s="36" t="n"/>
      <c r="F39" s="36" t="n"/>
      <c r="G39" s="8" t="n"/>
    </row>
    <row r="40">
      <c r="A40" s="8" t="n"/>
      <c r="B40" s="8" t="n"/>
      <c r="C40" s="8" t="n"/>
      <c r="D40" s="36" t="n"/>
      <c r="E40" s="36" t="n"/>
      <c r="F40" s="36" t="n"/>
      <c r="G40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CRATON Software</dc:creator>
  <dc:title>Planilha de estoque e caixa</dc:title>
  <dc:description>Controle de estoque, custo médio, margem e fluxo de caixa para pequenos comércios. craton.com.br</dc:description>
  <dcterms:created xsi:type="dcterms:W3CDTF">2026-11-03T15:04:53Z</dcterms:created>
  <dcterms:modified xsi:type="dcterms:W3CDTF">2026-11-03T15:04:54Z</dcterms:modified>
</cp:coreProperties>
</file>